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chartsheets/sheet1.xml" ContentType="application/vnd.openxmlformats-officedocument.spreadsheetml.chart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threadedComments/threadedComment1.xml" ContentType="application/vnd.ms-excel.threaded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hisWorkbook"/>
  <mc:AlternateContent xmlns:mc="http://schemas.openxmlformats.org/markup-compatibility/2006">
    <mc:Choice Requires="x15">
      <x15ac:absPath xmlns:x15ac="http://schemas.microsoft.com/office/spreadsheetml/2010/11/ac" url="\\atldpfilesvr01\users$\boydk\Documents\PMOS\"/>
    </mc:Choice>
  </mc:AlternateContent>
  <xr:revisionPtr revIDLastSave="0" documentId="8_{5A815DFD-69AB-4D24-A7F5-D9EA7146825B}" xr6:coauthVersionLast="47" xr6:coauthVersionMax="47" xr10:uidLastSave="{00000000-0000-0000-0000-000000000000}"/>
  <bookViews>
    <workbookView xWindow="-110" yWindow="-110" windowWidth="19420" windowHeight="10420" tabRatio="845" firstSheet="3" activeTab="3" xr2:uid="{00000000-000D-0000-FFFF-FFFF00000000}"/>
  </bookViews>
  <sheets>
    <sheet name="Adding or Updating PTS" sheetId="156" state="hidden" r:id="rId1"/>
    <sheet name="Complexity Template" sheetId="159" state="hidden" r:id="rId2"/>
    <sheet name="Lookup Lists" sheetId="27" state="hidden" r:id="rId3"/>
    <sheet name="Home" sheetId="1" r:id="rId4"/>
    <sheet name="Summary" sheetId="2" r:id="rId5"/>
    <sheet name="Archive_Summary" sheetId="29" state="hidden" r:id="rId6"/>
    <sheet name="Metrics" sheetId="50" state="hidden" r:id="rId7"/>
    <sheet name="Metrics Chart" sheetId="154" state="hidden" r:id="rId8"/>
    <sheet name="Regression" sheetId="145" state="hidden" r:id="rId9"/>
    <sheet name="Roster" sheetId="155" r:id="rId10"/>
    <sheet name="SER_Overview" sheetId="49" state="hidden" r:id="rId11"/>
    <sheet name="_2006-03" sheetId="55" state="hidden" r:id="rId12"/>
    <sheet name="_2006-04" sheetId="56" state="hidden" r:id="rId13"/>
    <sheet name="_2006-06" sheetId="57" state="hidden" r:id="rId14"/>
    <sheet name="_2006-07" sheetId="58" state="hidden" r:id="rId15"/>
    <sheet name="_2006-08" sheetId="59" state="hidden" r:id="rId16"/>
    <sheet name="_2007-01" sheetId="60" state="hidden" r:id="rId17"/>
    <sheet name="_2007-02" sheetId="61" state="hidden" r:id="rId18"/>
    <sheet name="_2007-03" sheetId="54" state="hidden" r:id="rId19"/>
    <sheet name="_2007-06" sheetId="68" state="hidden" r:id="rId20"/>
    <sheet name="2007-06.2" sheetId="5" state="hidden" r:id="rId21"/>
    <sheet name="_2007-09" sheetId="66" state="hidden" r:id="rId22"/>
    <sheet name="_2007-11" sheetId="65" state="hidden" r:id="rId23"/>
    <sheet name="_2007-12" sheetId="62" state="hidden" r:id="rId24"/>
    <sheet name="_2007-14" sheetId="63" state="hidden" r:id="rId25"/>
    <sheet name="_2007-17" sheetId="64" state="hidden" r:id="rId26"/>
    <sheet name="_2007-17.2" sheetId="71" state="hidden" r:id="rId27"/>
    <sheet name="_2007-17.3" sheetId="70" state="hidden" r:id="rId28"/>
    <sheet name="_2007-17.4" sheetId="67" state="hidden" r:id="rId29"/>
    <sheet name="_2007-18" sheetId="72" state="hidden" r:id="rId30"/>
    <sheet name="_2008-02" sheetId="75" state="hidden" r:id="rId31"/>
    <sheet name="_2008-02.2" sheetId="76" state="hidden" r:id="rId32"/>
    <sheet name="_2008-06" sheetId="77" state="hidden" r:id="rId33"/>
    <sheet name="_2008-12" sheetId="78" state="hidden" r:id="rId34"/>
    <sheet name="_2009-01" sheetId="83" state="hidden" r:id="rId35"/>
    <sheet name="2009-02" sheetId="6" state="hidden" r:id="rId36"/>
    <sheet name="_2009-03" sheetId="81" state="hidden" r:id="rId37"/>
    <sheet name="_2009-06" sheetId="80" state="hidden" r:id="rId38"/>
    <sheet name="_2009-08" sheetId="79" state="hidden" r:id="rId39"/>
    <sheet name="_2009-10" sheetId="86" state="hidden" r:id="rId40"/>
    <sheet name="_2009-17" sheetId="85" state="hidden" r:id="rId41"/>
    <sheet name="_2009-21" sheetId="84" state="hidden" r:id="rId42"/>
    <sheet name="_2010-01" sheetId="87" state="hidden" r:id="rId43"/>
    <sheet name="_2010-02" sheetId="94" state="hidden" r:id="rId44"/>
    <sheet name="_2010-03" sheetId="93" state="hidden" r:id="rId45"/>
    <sheet name="_2010-04" sheetId="92" state="hidden" r:id="rId46"/>
    <sheet name="_2010-04.1" sheetId="91" state="hidden" r:id="rId47"/>
    <sheet name="_2010-05.1" sheetId="90" state="hidden" r:id="rId48"/>
    <sheet name="_2010-05.2" sheetId="89" state="hidden" r:id="rId49"/>
    <sheet name="_2010-05.3" sheetId="88" state="hidden" r:id="rId50"/>
    <sheet name="_2010-07" sheetId="96" state="hidden" r:id="rId51"/>
    <sheet name="_2010-07.1" sheetId="100" state="hidden" r:id="rId52"/>
    <sheet name="_2010-09" sheetId="99" state="hidden" r:id="rId53"/>
    <sheet name="_2010-10" sheetId="98" state="hidden" r:id="rId54"/>
    <sheet name="_2010-11" sheetId="97" state="hidden" r:id="rId55"/>
    <sheet name="_2010-12" sheetId="105" state="hidden" r:id="rId56"/>
    <sheet name="_2010-13.1" sheetId="106" state="hidden" r:id="rId57"/>
    <sheet name="_2010-13.2" sheetId="104" state="hidden" r:id="rId58"/>
    <sheet name="_2010-13.3" sheetId="103" state="hidden" r:id="rId59"/>
    <sheet name="2010-14.1" sheetId="107" state="hidden" r:id="rId60"/>
    <sheet name="2010-14.2" sheetId="108" state="hidden" r:id="rId61"/>
    <sheet name="2010-14.2.1a" sheetId="7" state="hidden" r:id="rId62"/>
    <sheet name="2010-14.2.1b" sheetId="8" state="hidden" r:id="rId63"/>
    <sheet name="2010-14.2.1c" sheetId="9" state="hidden" r:id="rId64"/>
    <sheet name="2010-14.2.2" sheetId="10" state="hidden" r:id="rId65"/>
    <sheet name="_2010-17" sheetId="102" state="hidden" r:id="rId66"/>
    <sheet name="_2011-INT-01" sheetId="101" state="hidden" r:id="rId67"/>
    <sheet name="_2012-05" sheetId="95" state="hidden" r:id="rId68"/>
    <sheet name="_2012-09" sheetId="111" state="hidden" r:id="rId69"/>
    <sheet name="_2012-13" sheetId="112" state="hidden" r:id="rId70"/>
    <sheet name="_2012-INT-02" sheetId="113" state="hidden" r:id="rId71"/>
    <sheet name="_2013-02" sheetId="110" state="hidden" r:id="rId72"/>
    <sheet name="2013-03" sheetId="11" state="hidden" r:id="rId73"/>
    <sheet name="_2013-04" sheetId="115" state="hidden" r:id="rId74"/>
    <sheet name="_2014-01" sheetId="114" state="hidden" r:id="rId75"/>
    <sheet name="_2014-02" sheetId="117" state="hidden" r:id="rId76"/>
    <sheet name="_2014-03" sheetId="116" state="hidden" r:id="rId77"/>
    <sheet name="_2014-04" sheetId="118" state="hidden" r:id="rId78"/>
    <sheet name="_2015-02" sheetId="121" state="hidden" r:id="rId79"/>
    <sheet name="_2015-03" sheetId="123" state="hidden" r:id="rId80"/>
    <sheet name="2015-04" sheetId="12" state="hidden" r:id="rId81"/>
    <sheet name="_2015-06" sheetId="125" state="hidden" r:id="rId82"/>
    <sheet name="2015-07" sheetId="13" state="hidden" r:id="rId83"/>
    <sheet name="2015-08a" sheetId="14" state="hidden" r:id="rId84"/>
    <sheet name="2015-08b" sheetId="15" state="hidden" r:id="rId85"/>
    <sheet name="2015-09" sheetId="16" state="hidden" r:id="rId86"/>
    <sheet name="2015-09b" sheetId="33" state="hidden" r:id="rId87"/>
    <sheet name="2015-10" sheetId="17" state="hidden" r:id="rId88"/>
    <sheet name="2015-INT-01" sheetId="18" state="hidden" r:id="rId89"/>
    <sheet name="2015-INT-02" sheetId="19" state="hidden" r:id="rId90"/>
    <sheet name="2015-INT-03" sheetId="20" state="hidden" r:id="rId91"/>
    <sheet name="2016-EPR-01" sheetId="25" state="hidden" r:id="rId92"/>
    <sheet name="2016-EPR-02" sheetId="26" state="hidden" r:id="rId93"/>
    <sheet name="2016-01" sheetId="21" state="hidden" r:id="rId94"/>
    <sheet name="2016-02a" sheetId="22" state="hidden" r:id="rId95"/>
    <sheet name="2016-02b" sheetId="23" state="hidden" r:id="rId96"/>
    <sheet name="2016-02c" sheetId="24" state="hidden" r:id="rId97"/>
    <sheet name="2016-02d" sheetId="42" state="hidden" r:id="rId98"/>
    <sheet name="2016-02e" sheetId="45" state="hidden" r:id="rId99"/>
    <sheet name="2016-03" sheetId="30" state="hidden" r:id="rId100"/>
    <sheet name="2016-04" sheetId="31" state="hidden" r:id="rId101"/>
    <sheet name="2017-01" sheetId="34" state="hidden" r:id="rId102"/>
    <sheet name="2017-01b" sheetId="150" r:id="rId103"/>
    <sheet name="2017-02" sheetId="35" state="hidden" r:id="rId104"/>
    <sheet name="2017-03" sheetId="36" state="hidden" r:id="rId105"/>
    <sheet name="2017-04" sheetId="37" state="hidden" r:id="rId106"/>
    <sheet name="2017-05" sheetId="38" state="hidden" r:id="rId107"/>
    <sheet name="2017-06" sheetId="39" state="hidden" r:id="rId108"/>
    <sheet name="2017-07" sheetId="41" state="hidden" r:id="rId109"/>
    <sheet name="2017-08" sheetId="40" state="hidden" r:id="rId110"/>
    <sheet name="2018-01" sheetId="43" state="hidden" r:id="rId111"/>
    <sheet name="2018-02" sheetId="44" state="hidden" r:id="rId112"/>
    <sheet name="2018-03" sheetId="47" state="hidden" r:id="rId113"/>
    <sheet name="2018-03b" sheetId="168" state="hidden" r:id="rId114"/>
    <sheet name="2018-04" sheetId="46" state="hidden" r:id="rId115"/>
    <sheet name="2019-01" sheetId="73" state="hidden" r:id="rId116"/>
    <sheet name="2019-02" sheetId="74" state="hidden" r:id="rId117"/>
    <sheet name="2019-03" sheetId="153" state="hidden" r:id="rId118"/>
    <sheet name="2019-04" sheetId="152" r:id="rId119"/>
    <sheet name="2019-05" sheetId="158" state="hidden" r:id="rId120"/>
    <sheet name="2019-06" sheetId="157" state="hidden" r:id="rId121"/>
    <sheet name="2020-01" sheetId="161" state="hidden" r:id="rId122"/>
    <sheet name="2020-02" sheetId="160" state="hidden" r:id="rId123"/>
    <sheet name="Template Old" sheetId="3" state="hidden" r:id="rId124"/>
    <sheet name="2020-03" sheetId="165" state="hidden" r:id="rId125"/>
    <sheet name="2020-04" sheetId="167" state="hidden" r:id="rId126"/>
    <sheet name="2020-05" sheetId="166" state="hidden" r:id="rId127"/>
    <sheet name="2020-06" sheetId="169" r:id="rId128"/>
    <sheet name="2021-01" sheetId="170" r:id="rId129"/>
    <sheet name="2021-02" sheetId="171" r:id="rId130"/>
    <sheet name="2021-03" sheetId="172" r:id="rId131"/>
    <sheet name="2021-04" sheetId="173" state="hidden" r:id="rId132"/>
    <sheet name="2021-04b" sheetId="184" state="hidden" r:id="rId133"/>
    <sheet name="2021-05" sheetId="174" state="hidden" r:id="rId134"/>
    <sheet name="2021-06" sheetId="175" state="hidden" r:id="rId135"/>
    <sheet name="2021-07" sheetId="176" state="hidden" r:id="rId136"/>
    <sheet name="2021-07bi" sheetId="185" state="hidden" r:id="rId137"/>
    <sheet name="2021-07bii" sheetId="194" state="hidden" r:id="rId138"/>
    <sheet name="2021-08" sheetId="177" r:id="rId139"/>
    <sheet name="2022-01" sheetId="179" state="hidden" r:id="rId140"/>
    <sheet name="2022-02" sheetId="178" r:id="rId141"/>
    <sheet name="2022-03" sheetId="180" state="hidden" r:id="rId142"/>
    <sheet name="2022-04" sheetId="181" r:id="rId143"/>
    <sheet name="2022-05" sheetId="182" r:id="rId144"/>
    <sheet name="2023-01" sheetId="186" r:id="rId145"/>
    <sheet name="2023-02" sheetId="187" state="hidden" r:id="rId146"/>
    <sheet name="2023-03" sheetId="188" state="hidden" r:id="rId147"/>
    <sheet name="2023-04" sheetId="189" state="hidden" r:id="rId148"/>
    <sheet name="2023-05" sheetId="190" r:id="rId149"/>
    <sheet name="2023-06" sheetId="191" r:id="rId150"/>
    <sheet name="2023-07" sheetId="192" state="hidden" r:id="rId151"/>
    <sheet name="2023-08" sheetId="193" r:id="rId152"/>
    <sheet name="2024-01" sheetId="197" r:id="rId153"/>
    <sheet name="2023-09" sheetId="196" r:id="rId154"/>
    <sheet name="2024-02" sheetId="198" r:id="rId155"/>
    <sheet name="2024-03" sheetId="199" r:id="rId156"/>
    <sheet name="Footnotes" sheetId="28" r:id="rId157"/>
    <sheet name="Help" sheetId="151" r:id="rId158"/>
  </sheets>
  <externalReferences>
    <externalReference r:id="rId159"/>
  </externalReferences>
  <definedNames>
    <definedName name="_xlnm._FilterDatabase" localSheetId="20" hidden="1">'2007-06.2'!$A$18:$I$34</definedName>
    <definedName name="_xlnm._FilterDatabase" localSheetId="35" hidden="1">'2009-02'!$A$18:$I$34</definedName>
    <definedName name="_xlnm._FilterDatabase" localSheetId="61" hidden="1">'2010-14.2.1a'!$A$18:$I$34</definedName>
    <definedName name="_xlnm._FilterDatabase" localSheetId="62" hidden="1">'2010-14.2.1b'!$A$18:$I$34</definedName>
    <definedName name="_xlnm._FilterDatabase" localSheetId="63" hidden="1">'2010-14.2.1c'!$A$18:$I$34</definedName>
    <definedName name="_xlnm._FilterDatabase" localSheetId="64" hidden="1">'2010-14.2.2'!$A$18:$I$34</definedName>
    <definedName name="_xlnm._FilterDatabase" localSheetId="72" hidden="1">'2013-03'!$A$18:$I$34</definedName>
    <definedName name="_xlnm._FilterDatabase" localSheetId="80" hidden="1">'2015-04'!$A$18:$I$34</definedName>
    <definedName name="_xlnm._FilterDatabase" localSheetId="82" hidden="1">'2015-07'!$A$18:$I$34</definedName>
    <definedName name="_xlnm._FilterDatabase" localSheetId="83" hidden="1">'2015-08a'!$A$18:$I$34</definedName>
    <definedName name="_xlnm._FilterDatabase" localSheetId="84" hidden="1">'2015-08b'!$A$18:$I$34</definedName>
    <definedName name="_xlnm._FilterDatabase" localSheetId="85" hidden="1">'2015-09'!$A$18:$I$34</definedName>
    <definedName name="_xlnm._FilterDatabase" localSheetId="87" hidden="1">'2015-10'!$A$18:$I$34</definedName>
    <definedName name="_xlnm._FilterDatabase" localSheetId="88" hidden="1">'2015-INT-01'!$A$18:$I$34</definedName>
    <definedName name="_xlnm._FilterDatabase" localSheetId="89" hidden="1">'2015-INT-02'!$A$18:$I$34</definedName>
    <definedName name="_xlnm._FilterDatabase" localSheetId="90" hidden="1">'2015-INT-03'!$A$18:$I$34</definedName>
    <definedName name="_xlnm._FilterDatabase" localSheetId="93" hidden="1">'2016-01'!$A$18:$I$34</definedName>
    <definedName name="_xlnm._FilterDatabase" localSheetId="94" hidden="1">'2016-02a'!$A$18:$I$34</definedName>
    <definedName name="_xlnm._FilterDatabase" localSheetId="95" hidden="1">'2016-02b'!$A$18:$H$34</definedName>
    <definedName name="_xlnm._FilterDatabase" localSheetId="96" hidden="1">'2016-02c'!$A$18:$H$34</definedName>
    <definedName name="_xlnm._FilterDatabase" localSheetId="91" hidden="1">'2016-EPR-01'!$A$18:$I$34</definedName>
    <definedName name="_xlnm._FilterDatabase" localSheetId="92" hidden="1">'2016-EPR-02'!$A$18:$I$34</definedName>
    <definedName name="_xlnm._FilterDatabase" localSheetId="0" hidden="1">'Adding or Updating PTS'!$A$1:$B$2</definedName>
    <definedName name="_xlnm._FilterDatabase" localSheetId="5" hidden="1">Archive_Summary!$A$2:$M$9</definedName>
    <definedName name="_xlnm._FilterDatabase" localSheetId="156" hidden="1">Footnotes!$A$2:$B$22</definedName>
    <definedName name="_xlnm._FilterDatabase" localSheetId="3" hidden="1">Home!$A$5:$G$163</definedName>
    <definedName name="_xlnm._FilterDatabase" localSheetId="2" hidden="1">'Lookup Lists'!$E$2:$F$30</definedName>
    <definedName name="_xlnm._FilterDatabase" localSheetId="6" hidden="1">Metrics!$A$2:$R$101</definedName>
    <definedName name="_xlnm._FilterDatabase" localSheetId="4" hidden="1">Summary!$A$2:$P$72</definedName>
    <definedName name="_xlnm._FilterDatabase" localSheetId="123" hidden="1">'Template Old'!$A$18:$I$34</definedName>
    <definedName name="Complexity_Factor">'Lookup Lists'!$E$3:$E$32</definedName>
    <definedName name="Delays">'Lookup Lists'!$A$3:$A$16</definedName>
    <definedName name="Footnote_1_2015_2017_RSDP">Footnotes!$B$3</definedName>
    <definedName name="Footnote_10">Footnotes!$B$12</definedName>
    <definedName name="Footnote_10_2019_2021_RSDP">Footnotes!$B$12</definedName>
    <definedName name="Footnote_2">Footnotes!$B$4</definedName>
    <definedName name="Footnote_3">Footnotes!$B$5</definedName>
    <definedName name="Footnote_4">Footnotes!$B$6</definedName>
    <definedName name="Footnote_5">Footnotes!$B$7</definedName>
    <definedName name="Footnote_6">Footnotes!$B$8</definedName>
    <definedName name="Footnote_7_2016_2018_RSDP">Footnotes!$B$9</definedName>
    <definedName name="Footnote_8_2017_2019_RSDP">Footnotes!$B$10</definedName>
    <definedName name="Footnote_9_2018_2020_RSDP">Footnotes!$B$11</definedName>
    <definedName name="Periods">'Lookup Lists'!$C$3:$C$18</definedName>
    <definedName name="_xlnm.Print_Area" localSheetId="20">'2007-06.2'!$A$1:$H$43</definedName>
    <definedName name="_xlnm.Print_Area" localSheetId="35">'2009-02'!$A$1:$H$40</definedName>
    <definedName name="_xlnm.Print_Area" localSheetId="61">'2010-14.2.1a'!$A$1:$H$40</definedName>
    <definedName name="_xlnm.Print_Area" localSheetId="62">'2010-14.2.1b'!$A$1:$H$39</definedName>
    <definedName name="_xlnm.Print_Area" localSheetId="63">'2010-14.2.1c'!$A$1:$H$41</definedName>
    <definedName name="_xlnm.Print_Area" localSheetId="64">'2010-14.2.2'!$A$1:$H$39</definedName>
    <definedName name="_xlnm.Print_Area" localSheetId="72">'2013-03'!$A$1:$H$41</definedName>
    <definedName name="_xlnm.Print_Area" localSheetId="80">'2015-04'!$A$1:$H$41</definedName>
    <definedName name="_xlnm.Print_Area" localSheetId="82">'2015-07'!$A$1:$H$41</definedName>
    <definedName name="_xlnm.Print_Area" localSheetId="83">'2015-08a'!$A$1:$H$41</definedName>
    <definedName name="_xlnm.Print_Area" localSheetId="84">'2015-08b'!$A$1:$H$40</definedName>
    <definedName name="_xlnm.Print_Area" localSheetId="85">'2015-09'!$A$1:$H$34</definedName>
    <definedName name="_xlnm.Print_Area" localSheetId="86">'2015-09b'!$A$1:$H$34</definedName>
    <definedName name="_xlnm.Print_Area" localSheetId="87">'2015-10'!$A$1:$H$42</definedName>
    <definedName name="_xlnm.Print_Area" localSheetId="88">'2015-INT-01'!$A$1:$H$41</definedName>
    <definedName name="_xlnm.Print_Area" localSheetId="89">'2015-INT-02'!$A$1:$H$41</definedName>
    <definedName name="_xlnm.Print_Area" localSheetId="90">'2015-INT-03'!$A$1:$H$39</definedName>
    <definedName name="_xlnm.Print_Area" localSheetId="93">'2016-01'!$A$1:$H$39</definedName>
    <definedName name="_xlnm.Print_Area" localSheetId="94">'2016-02a'!$A$1:$H$41</definedName>
    <definedName name="_xlnm.Print_Area" localSheetId="96">'2016-02c'!$A$1:$H$34</definedName>
    <definedName name="_xlnm.Print_Area" localSheetId="97">'2016-02d'!$A$1:$H$35</definedName>
    <definedName name="_xlnm.Print_Area" localSheetId="91">'2016-EPR-01'!$A$1:$H$42</definedName>
    <definedName name="_xlnm.Print_Area" localSheetId="92">'2016-EPR-02'!$A$1:$H$41</definedName>
    <definedName name="_xlnm.Print_Area" localSheetId="101">'2017-01'!$A$1:$H$34</definedName>
    <definedName name="_xlnm.Print_Area" localSheetId="104">'2017-03'!$A$1:$H$34</definedName>
    <definedName name="_xlnm.Print_Area" localSheetId="105">'2017-04'!$A$1:$H$34</definedName>
    <definedName name="_xlnm.Print_Area" localSheetId="106">'2017-05'!$A$1:$H$34</definedName>
    <definedName name="_xlnm.Print_Area" localSheetId="108">'2017-07'!$A$1:$H$34</definedName>
    <definedName name="_xlnm.Print_Area" localSheetId="111">'2018-02'!$A$1:$H$43</definedName>
    <definedName name="_xlnm.Print_Area" localSheetId="114">'2018-04'!$A$1:$H$34</definedName>
    <definedName name="_xlnm.Print_Area" localSheetId="115">'2019-01'!$A$1:$H$34</definedName>
    <definedName name="_xlnm.Print_Area" localSheetId="116">'2019-02'!$A$1:$H$34</definedName>
    <definedName name="_xlnm.Print_Area" localSheetId="117">'2019-03'!$A$1:$H$34</definedName>
    <definedName name="_xlnm.Print_Area" localSheetId="118">'2019-04'!$A$1:$I$35</definedName>
    <definedName name="_xlnm.Print_Area" localSheetId="119">'2019-05'!$A$1:$H$34</definedName>
    <definedName name="_xlnm.Print_Area" localSheetId="120">'2019-06'!$A$1:$H$34</definedName>
    <definedName name="_xlnm.Print_Area" localSheetId="121">'2020-01'!$A$1:$H$34</definedName>
    <definedName name="_xlnm.Print_Area" localSheetId="122">'2020-02'!$A$1:$I$35</definedName>
    <definedName name="_xlnm.Print_Area" localSheetId="156">Footnotes!$A$1:$B$17</definedName>
    <definedName name="_xlnm.Print_Area" localSheetId="157">Help!$A:$B</definedName>
    <definedName name="_xlnm.Print_Area" localSheetId="3">Home!$A:$CGO</definedName>
    <definedName name="_xlnm.Print_Area" localSheetId="2">'Lookup Lists'!$C$1:$F$44</definedName>
    <definedName name="_xlnm.Print_Area" localSheetId="6">Metrics!$A:$M</definedName>
    <definedName name="_xlnm.Print_Area" localSheetId="9">Roster!$A$1:$Z$21</definedName>
    <definedName name="_xlnm.Print_Area" localSheetId="10">SER_Overview!$A$1:$H$34</definedName>
    <definedName name="_xlnm.Print_Area" localSheetId="4">Summary!$A$1:$P$38</definedName>
    <definedName name="_xlnm.Print_Area" localSheetId="123">'Template Old'!$A$1:$H$34</definedName>
    <definedName name="_xlnm.Print_Titles" localSheetId="85">'2015-09'!$18:$18</definedName>
    <definedName name="_xlnm.Print_Titles" localSheetId="86">'2015-09b'!$18:$18</definedName>
    <definedName name="_xlnm.Print_Titles" localSheetId="96">'2016-02c'!$18:$18</definedName>
    <definedName name="_xlnm.Print_Titles" localSheetId="97">'2016-02d'!$18:$18</definedName>
    <definedName name="_xlnm.Print_Titles" localSheetId="101">'2017-01'!$18:$18</definedName>
    <definedName name="_xlnm.Print_Titles" localSheetId="102">'2017-01b'!$18:$18</definedName>
    <definedName name="_xlnm.Print_Titles" localSheetId="104">'2017-03'!$18:$18</definedName>
    <definedName name="_xlnm.Print_Titles" localSheetId="105">'2017-04'!$18:$18</definedName>
    <definedName name="_xlnm.Print_Titles" localSheetId="106">'2017-05'!$18:$18</definedName>
    <definedName name="_xlnm.Print_Titles" localSheetId="108">'2017-07'!$18:$18</definedName>
    <definedName name="_xlnm.Print_Titles" localSheetId="114">'2018-04'!$18:$18</definedName>
    <definedName name="_xlnm.Print_Titles" localSheetId="115">'2019-01'!$18:$18</definedName>
    <definedName name="_xlnm.Print_Titles" localSheetId="116">'2019-02'!$18:$18</definedName>
    <definedName name="_xlnm.Print_Titles" localSheetId="117">'2019-03'!$18:$18</definedName>
    <definedName name="_xlnm.Print_Titles" localSheetId="118">'2019-04'!$18:$18</definedName>
    <definedName name="_xlnm.Print_Titles" localSheetId="119">'2019-05'!$18:$18</definedName>
    <definedName name="_xlnm.Print_Titles" localSheetId="120">'2019-06'!$18:$18</definedName>
    <definedName name="_xlnm.Print_Titles" localSheetId="121">'2020-01'!$18:$18</definedName>
    <definedName name="_xlnm.Print_Titles" localSheetId="122">'2020-02'!$18:$18</definedName>
    <definedName name="_xlnm.Print_Titles" localSheetId="1">'Complexity Template'!$18:$18</definedName>
    <definedName name="_xlnm.Print_Titles" localSheetId="156">Footnotes!$1:$2</definedName>
    <definedName name="_xlnm.Print_Titles" localSheetId="2">'Lookup Lists'!$2:$2</definedName>
    <definedName name="_xlnm.Print_Titles" localSheetId="9">Roster!$1:$2</definedName>
    <definedName name="_xlnm.Print_Titles" localSheetId="10">SER_Overview!$18:$18</definedName>
    <definedName name="_xlnm.Print_Titles" localSheetId="4">Summary!$1:$2</definedName>
    <definedName name="_xlnm.Print_Titles" localSheetId="123">'Template Old'!$18:$18</definedName>
    <definedName name="Status">'Lookup Lists'!$B$3:$B$28</definedName>
    <definedName name="Z_1320E5F0_9854_46BA_9165_0D2D126E5847_.wvu.Cols" localSheetId="20" hidden="1">'2007-06.2'!$I:$I</definedName>
    <definedName name="Z_1320E5F0_9854_46BA_9165_0D2D126E5847_.wvu.Cols" localSheetId="35" hidden="1">'2009-02'!$I:$I</definedName>
    <definedName name="Z_1320E5F0_9854_46BA_9165_0D2D126E5847_.wvu.Cols" localSheetId="61" hidden="1">'2010-14.2.1a'!$I:$I</definedName>
    <definedName name="Z_1320E5F0_9854_46BA_9165_0D2D126E5847_.wvu.Cols" localSheetId="62" hidden="1">'2010-14.2.1b'!$I:$I</definedName>
    <definedName name="Z_1320E5F0_9854_46BA_9165_0D2D126E5847_.wvu.Cols" localSheetId="63" hidden="1">'2010-14.2.1c'!$I:$I</definedName>
    <definedName name="Z_1320E5F0_9854_46BA_9165_0D2D126E5847_.wvu.Cols" localSheetId="64" hidden="1">'2010-14.2.2'!$I:$I</definedName>
    <definedName name="Z_1320E5F0_9854_46BA_9165_0D2D126E5847_.wvu.Cols" localSheetId="72" hidden="1">'2013-03'!$I:$I</definedName>
    <definedName name="Z_1320E5F0_9854_46BA_9165_0D2D126E5847_.wvu.Cols" localSheetId="80" hidden="1">'2015-04'!$I:$I</definedName>
    <definedName name="Z_1320E5F0_9854_46BA_9165_0D2D126E5847_.wvu.Cols" localSheetId="82" hidden="1">'2015-07'!$I:$I</definedName>
    <definedName name="Z_1320E5F0_9854_46BA_9165_0D2D126E5847_.wvu.Cols" localSheetId="83" hidden="1">'2015-08a'!$I:$I</definedName>
    <definedName name="Z_1320E5F0_9854_46BA_9165_0D2D126E5847_.wvu.Cols" localSheetId="84" hidden="1">'2015-08b'!$I:$I</definedName>
    <definedName name="Z_1320E5F0_9854_46BA_9165_0D2D126E5847_.wvu.Cols" localSheetId="85" hidden="1">'2015-09'!$I:$I</definedName>
    <definedName name="Z_1320E5F0_9854_46BA_9165_0D2D126E5847_.wvu.Cols" localSheetId="87" hidden="1">'2015-10'!$I:$I</definedName>
    <definedName name="Z_1320E5F0_9854_46BA_9165_0D2D126E5847_.wvu.Cols" localSheetId="88" hidden="1">'2015-INT-01'!$I:$I</definedName>
    <definedName name="Z_1320E5F0_9854_46BA_9165_0D2D126E5847_.wvu.Cols" localSheetId="89" hidden="1">'2015-INT-02'!$I:$I</definedName>
    <definedName name="Z_1320E5F0_9854_46BA_9165_0D2D126E5847_.wvu.Cols" localSheetId="90" hidden="1">'2015-INT-03'!$I:$I</definedName>
    <definedName name="Z_1320E5F0_9854_46BA_9165_0D2D126E5847_.wvu.Cols" localSheetId="93" hidden="1">'2016-01'!$I:$I</definedName>
    <definedName name="Z_1320E5F0_9854_46BA_9165_0D2D126E5847_.wvu.Cols" localSheetId="94" hidden="1">'2016-02a'!$I:$I</definedName>
    <definedName name="Z_1320E5F0_9854_46BA_9165_0D2D126E5847_.wvu.Cols" localSheetId="95" hidden="1">'2016-02b'!$I:$I</definedName>
    <definedName name="Z_1320E5F0_9854_46BA_9165_0D2D126E5847_.wvu.Cols" localSheetId="96" hidden="1">'2016-02c'!$I:$I</definedName>
    <definedName name="Z_1320E5F0_9854_46BA_9165_0D2D126E5847_.wvu.Cols" localSheetId="91" hidden="1">'2016-EPR-01'!$I:$I</definedName>
    <definedName name="Z_1320E5F0_9854_46BA_9165_0D2D126E5847_.wvu.Cols" localSheetId="92" hidden="1">'2016-EPR-02'!$I:$I</definedName>
    <definedName name="Z_1320E5F0_9854_46BA_9165_0D2D126E5847_.wvu.Cols" localSheetId="3" hidden="1">Home!$A:$A,Home!$H:$SD,Home!$AGC:$AWK</definedName>
    <definedName name="Z_1320E5F0_9854_46BA_9165_0D2D126E5847_.wvu.FilterData" localSheetId="20" hidden="1">'2007-06.2'!$A$18:$I$34</definedName>
    <definedName name="Z_1320E5F0_9854_46BA_9165_0D2D126E5847_.wvu.FilterData" localSheetId="35" hidden="1">'2009-02'!$A$18:$I$34</definedName>
    <definedName name="Z_1320E5F0_9854_46BA_9165_0D2D126E5847_.wvu.FilterData" localSheetId="61" hidden="1">'2010-14.2.1a'!$A$18:$I$34</definedName>
    <definedName name="Z_1320E5F0_9854_46BA_9165_0D2D126E5847_.wvu.FilterData" localSheetId="62" hidden="1">'2010-14.2.1b'!$A$18:$I$34</definedName>
    <definedName name="Z_1320E5F0_9854_46BA_9165_0D2D126E5847_.wvu.FilterData" localSheetId="63" hidden="1">'2010-14.2.1c'!$A$18:$I$34</definedName>
    <definedName name="Z_1320E5F0_9854_46BA_9165_0D2D126E5847_.wvu.FilterData" localSheetId="64" hidden="1">'2010-14.2.2'!$A$18:$I$34</definedName>
    <definedName name="Z_1320E5F0_9854_46BA_9165_0D2D126E5847_.wvu.FilterData" localSheetId="72" hidden="1">'2013-03'!$A$18:$I$34</definedName>
    <definedName name="Z_1320E5F0_9854_46BA_9165_0D2D126E5847_.wvu.FilterData" localSheetId="80" hidden="1">'2015-04'!$A$18:$I$34</definedName>
    <definedName name="Z_1320E5F0_9854_46BA_9165_0D2D126E5847_.wvu.FilterData" localSheetId="82" hidden="1">'2015-07'!$A$18:$I$34</definedName>
    <definedName name="Z_1320E5F0_9854_46BA_9165_0D2D126E5847_.wvu.FilterData" localSheetId="83" hidden="1">'2015-08a'!$A$18:$I$34</definedName>
    <definedName name="Z_1320E5F0_9854_46BA_9165_0D2D126E5847_.wvu.FilterData" localSheetId="84" hidden="1">'2015-08b'!$A$18:$I$34</definedName>
    <definedName name="Z_1320E5F0_9854_46BA_9165_0D2D126E5847_.wvu.FilterData" localSheetId="85" hidden="1">'2015-09'!$A$18:$I$34</definedName>
    <definedName name="Z_1320E5F0_9854_46BA_9165_0D2D126E5847_.wvu.FilterData" localSheetId="87" hidden="1">'2015-10'!$A$18:$I$34</definedName>
    <definedName name="Z_1320E5F0_9854_46BA_9165_0D2D126E5847_.wvu.FilterData" localSheetId="88" hidden="1">'2015-INT-01'!$A$18:$I$34</definedName>
    <definedName name="Z_1320E5F0_9854_46BA_9165_0D2D126E5847_.wvu.FilterData" localSheetId="89" hidden="1">'2015-INT-02'!$A$18:$I$34</definedName>
    <definedName name="Z_1320E5F0_9854_46BA_9165_0D2D126E5847_.wvu.FilterData" localSheetId="90" hidden="1">'2015-INT-03'!$A$18:$I$34</definedName>
    <definedName name="Z_1320E5F0_9854_46BA_9165_0D2D126E5847_.wvu.FilterData" localSheetId="93" hidden="1">'2016-01'!$A$18:$I$34</definedName>
    <definedName name="Z_1320E5F0_9854_46BA_9165_0D2D126E5847_.wvu.FilterData" localSheetId="94" hidden="1">'2016-02a'!$A$18:$I$34</definedName>
    <definedName name="Z_1320E5F0_9854_46BA_9165_0D2D126E5847_.wvu.FilterData" localSheetId="95" hidden="1">'2016-02b'!$A$18:$H$34</definedName>
    <definedName name="Z_1320E5F0_9854_46BA_9165_0D2D126E5847_.wvu.FilterData" localSheetId="91" hidden="1">'2016-EPR-01'!$A$18:$I$34</definedName>
    <definedName name="Z_1320E5F0_9854_46BA_9165_0D2D126E5847_.wvu.FilterData" localSheetId="92" hidden="1">'2016-EPR-02'!$A$18:$I$34</definedName>
    <definedName name="Z_1320E5F0_9854_46BA_9165_0D2D126E5847_.wvu.FilterData" localSheetId="156" hidden="1">Footnotes!$A$2:$B$12</definedName>
    <definedName name="Z_1320E5F0_9854_46BA_9165_0D2D126E5847_.wvu.FilterData" localSheetId="3" hidden="1">Home!$A$5:$H$59</definedName>
    <definedName name="Z_1320E5F0_9854_46BA_9165_0D2D126E5847_.wvu.FilterData" localSheetId="2" hidden="1">'Lookup Lists'!$A$2:$A$16</definedName>
    <definedName name="Z_1320E5F0_9854_46BA_9165_0D2D126E5847_.wvu.FilterData" localSheetId="4" hidden="1">Summary!$A$3:$N$14</definedName>
    <definedName name="Z_1320E5F0_9854_46BA_9165_0D2D126E5847_.wvu.FilterData" localSheetId="123" hidden="1">'Template Old'!$A$18:$I$34</definedName>
    <definedName name="Z_1320E5F0_9854_46BA_9165_0D2D126E5847_.wvu.PrintArea" localSheetId="20" hidden="1">'2007-06.2'!$A$1:$H$43</definedName>
    <definedName name="Z_1320E5F0_9854_46BA_9165_0D2D126E5847_.wvu.PrintArea" localSheetId="35" hidden="1">'2009-02'!$A$1:$H$40</definedName>
    <definedName name="Z_1320E5F0_9854_46BA_9165_0D2D126E5847_.wvu.PrintArea" localSheetId="61" hidden="1">'2010-14.2.1a'!$A$1:$H$40</definedName>
    <definedName name="Z_1320E5F0_9854_46BA_9165_0D2D126E5847_.wvu.PrintArea" localSheetId="62" hidden="1">'2010-14.2.1b'!$A$1:$H$39</definedName>
    <definedName name="Z_1320E5F0_9854_46BA_9165_0D2D126E5847_.wvu.PrintArea" localSheetId="63" hidden="1">'2010-14.2.1c'!$A$1:$H$41</definedName>
    <definedName name="Z_1320E5F0_9854_46BA_9165_0D2D126E5847_.wvu.PrintArea" localSheetId="64" hidden="1">'2010-14.2.2'!$A$1:$H$39</definedName>
    <definedName name="Z_1320E5F0_9854_46BA_9165_0D2D126E5847_.wvu.PrintArea" localSheetId="72" hidden="1">'2013-03'!$A$1:$H$41</definedName>
    <definedName name="Z_1320E5F0_9854_46BA_9165_0D2D126E5847_.wvu.PrintArea" localSheetId="80" hidden="1">'2015-04'!$A$1:$H$41</definedName>
    <definedName name="Z_1320E5F0_9854_46BA_9165_0D2D126E5847_.wvu.PrintArea" localSheetId="82" hidden="1">'2015-07'!$A$1:$H$41</definedName>
    <definedName name="Z_1320E5F0_9854_46BA_9165_0D2D126E5847_.wvu.PrintArea" localSheetId="83" hidden="1">'2015-08a'!$A$1:$H$41</definedName>
    <definedName name="Z_1320E5F0_9854_46BA_9165_0D2D126E5847_.wvu.PrintArea" localSheetId="84" hidden="1">'2015-08b'!$A$1:$H$40</definedName>
    <definedName name="Z_1320E5F0_9854_46BA_9165_0D2D126E5847_.wvu.PrintArea" localSheetId="85" hidden="1">'2015-09'!$A$1:$H$40</definedName>
    <definedName name="Z_1320E5F0_9854_46BA_9165_0D2D126E5847_.wvu.PrintArea" localSheetId="87" hidden="1">'2015-10'!$A$1:$H$42</definedName>
    <definedName name="Z_1320E5F0_9854_46BA_9165_0D2D126E5847_.wvu.PrintArea" localSheetId="88" hidden="1">'2015-INT-01'!$A$1:$H$41</definedName>
    <definedName name="Z_1320E5F0_9854_46BA_9165_0D2D126E5847_.wvu.PrintArea" localSheetId="89" hidden="1">'2015-INT-02'!$A$1:$H$41</definedName>
    <definedName name="Z_1320E5F0_9854_46BA_9165_0D2D126E5847_.wvu.PrintArea" localSheetId="90" hidden="1">'2015-INT-03'!$A$1:$H$39</definedName>
    <definedName name="Z_1320E5F0_9854_46BA_9165_0D2D126E5847_.wvu.PrintArea" localSheetId="93" hidden="1">'2016-01'!$A$1:$H$39</definedName>
    <definedName name="Z_1320E5F0_9854_46BA_9165_0D2D126E5847_.wvu.PrintArea" localSheetId="94" hidden="1">'2016-02a'!$A$1:$H$41</definedName>
    <definedName name="Z_1320E5F0_9854_46BA_9165_0D2D126E5847_.wvu.PrintArea" localSheetId="91" hidden="1">'2016-EPR-01'!$A$1:$H$42</definedName>
    <definedName name="Z_1320E5F0_9854_46BA_9165_0D2D126E5847_.wvu.PrintArea" localSheetId="92" hidden="1">'2016-EPR-02'!$A$1:$H$41</definedName>
    <definedName name="Z_1320E5F0_9854_46BA_9165_0D2D126E5847_.wvu.PrintArea" localSheetId="156" hidden="1">Footnotes!$A$2:$B$12</definedName>
    <definedName name="Z_1320E5F0_9854_46BA_9165_0D2D126E5847_.wvu.PrintArea" localSheetId="4" hidden="1">Summary!$A$3:$N$14</definedName>
    <definedName name="Z_1320E5F0_9854_46BA_9165_0D2D126E5847_.wvu.PrintArea" localSheetId="123" hidden="1">'Template Old'!$A$1:$H$41</definedName>
    <definedName name="Z_1320E5F0_9854_46BA_9165_0D2D126E5847_.wvu.Rows" localSheetId="4" hidden="1">Summary!#REF!</definedName>
  </definedNames>
  <calcPr calcId="191029"/>
  <customWorkbookViews>
    <customWorkbookView name="Scott Barfield - Personal View" guid="{1320E5F0-9854-46BA-9165-0D2D126E5847}" mergeInterval="0" personalView="1" maximized="1" xWindow="-9" yWindow="-9" windowWidth="1938" windowHeight="1064"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7" i="155" l="1"/>
  <c r="H7" i="155"/>
  <c r="H8" i="155"/>
  <c r="F27" i="197"/>
  <c r="O11" i="155"/>
  <c r="O8" i="155"/>
  <c r="C111" i="1"/>
  <c r="Y3" i="155"/>
  <c r="X3" i="155"/>
  <c r="N3" i="155"/>
  <c r="F3" i="155"/>
  <c r="C35" i="169"/>
  <c r="C29" i="169"/>
  <c r="A31" i="169"/>
  <c r="C24" i="181"/>
  <c r="G143" i="1"/>
  <c r="A1" i="169"/>
  <c r="K7" i="155"/>
  <c r="A1" i="160"/>
  <c r="C32" i="187"/>
  <c r="B163" i="1"/>
  <c r="F32" i="160"/>
  <c r="E32" i="160"/>
  <c r="E29" i="160"/>
  <c r="F29" i="160" s="1"/>
  <c r="E30" i="160" l="1"/>
  <c r="F30" i="160" s="1"/>
  <c r="C27" i="199" l="1"/>
  <c r="W15" i="155"/>
  <c r="X13" i="155"/>
  <c r="Y11" i="155"/>
  <c r="W10" i="155"/>
  <c r="E23" i="197"/>
  <c r="F19" i="197"/>
  <c r="F22" i="197"/>
  <c r="C22" i="197"/>
  <c r="D163" i="1"/>
  <c r="D161" i="1"/>
  <c r="D159" i="1"/>
  <c r="C163" i="1"/>
  <c r="G161" i="1"/>
  <c r="G163" i="1"/>
  <c r="G159" i="1"/>
  <c r="D141" i="1"/>
  <c r="D162" i="1"/>
  <c r="D160" i="1"/>
  <c r="D158" i="1"/>
  <c r="D157" i="1"/>
  <c r="D155" i="1"/>
  <c r="D151" i="1"/>
  <c r="D149" i="1"/>
  <c r="D147" i="1"/>
  <c r="D139" i="1"/>
  <c r="D137" i="1"/>
  <c r="D135" i="1"/>
  <c r="D133" i="1"/>
  <c r="D129" i="1"/>
  <c r="D119" i="1"/>
  <c r="D115" i="1"/>
  <c r="D113" i="1"/>
  <c r="D111" i="1"/>
  <c r="D109" i="1"/>
  <c r="D101" i="1"/>
  <c r="D93" i="1"/>
  <c r="D63" i="1"/>
  <c r="D156" i="1"/>
  <c r="D153" i="1"/>
  <c r="D143" i="1"/>
  <c r="J69" i="2"/>
  <c r="P72" i="2"/>
  <c r="O72" i="2"/>
  <c r="N72" i="2"/>
  <c r="M72" i="2"/>
  <c r="L72" i="2"/>
  <c r="K72" i="2"/>
  <c r="J72" i="2"/>
  <c r="I72" i="2"/>
  <c r="H72" i="2"/>
  <c r="F72" i="2"/>
  <c r="E72" i="2"/>
  <c r="D72" i="2"/>
  <c r="C72" i="2"/>
  <c r="B72" i="2"/>
  <c r="O71" i="2"/>
  <c r="N71" i="2"/>
  <c r="M71" i="2"/>
  <c r="L71" i="2"/>
  <c r="K71" i="2"/>
  <c r="J71" i="2"/>
  <c r="I71" i="2"/>
  <c r="H71" i="2"/>
  <c r="F71" i="2"/>
  <c r="E71" i="2"/>
  <c r="D71" i="2"/>
  <c r="C71" i="2"/>
  <c r="B71" i="2"/>
  <c r="P71" i="2"/>
  <c r="P70" i="2"/>
  <c r="O70" i="2"/>
  <c r="N70" i="2"/>
  <c r="M70" i="2"/>
  <c r="L70" i="2"/>
  <c r="K70" i="2"/>
  <c r="J70" i="2"/>
  <c r="I70" i="2"/>
  <c r="H70" i="2"/>
  <c r="F70" i="2"/>
  <c r="E70" i="2"/>
  <c r="D70" i="2"/>
  <c r="C70" i="2"/>
  <c r="B70" i="2"/>
  <c r="C162" i="1"/>
  <c r="G157" i="1"/>
  <c r="G131" i="1"/>
  <c r="E161" i="1"/>
  <c r="C161" i="1"/>
  <c r="B161" i="1"/>
  <c r="E160" i="1"/>
  <c r="C160" i="1"/>
  <c r="B160" i="1"/>
  <c r="E163" i="1"/>
  <c r="E162" i="1"/>
  <c r="B162" i="1"/>
  <c r="B159" i="1"/>
  <c r="B158" i="1"/>
  <c r="B157" i="1"/>
  <c r="B156" i="1"/>
  <c r="E159" i="1"/>
  <c r="E158" i="1"/>
  <c r="E157" i="1"/>
  <c r="E156" i="1"/>
  <c r="C159" i="1"/>
  <c r="C158" i="1"/>
  <c r="C157" i="1"/>
  <c r="C156" i="1"/>
  <c r="I35" i="199"/>
  <c r="G35" i="199"/>
  <c r="I34" i="199"/>
  <c r="G34" i="199"/>
  <c r="I33" i="199"/>
  <c r="G33" i="199"/>
  <c r="I32" i="199"/>
  <c r="I31" i="199"/>
  <c r="G31" i="199"/>
  <c r="I30" i="199"/>
  <c r="G30" i="199"/>
  <c r="I29" i="199"/>
  <c r="G29" i="199"/>
  <c r="I28" i="199"/>
  <c r="I27" i="199"/>
  <c r="I26" i="199"/>
  <c r="G26" i="199"/>
  <c r="I25" i="199"/>
  <c r="G25" i="199"/>
  <c r="I24" i="199"/>
  <c r="I22" i="199"/>
  <c r="E22" i="199"/>
  <c r="I21" i="199"/>
  <c r="G21" i="199"/>
  <c r="A21" i="199"/>
  <c r="I20" i="199"/>
  <c r="G20" i="199"/>
  <c r="I19" i="199"/>
  <c r="G19" i="199"/>
  <c r="G6" i="199"/>
  <c r="I35" i="198"/>
  <c r="G35" i="198"/>
  <c r="I34" i="198"/>
  <c r="G34" i="198"/>
  <c r="I33" i="198"/>
  <c r="G33" i="198"/>
  <c r="I32" i="198"/>
  <c r="I31" i="198"/>
  <c r="G31" i="198"/>
  <c r="I30" i="198"/>
  <c r="G30" i="198"/>
  <c r="I29" i="198"/>
  <c r="G29" i="198"/>
  <c r="I28" i="198"/>
  <c r="I27" i="198"/>
  <c r="I26" i="198"/>
  <c r="G26" i="198"/>
  <c r="I25" i="198"/>
  <c r="G25" i="198"/>
  <c r="I24" i="198"/>
  <c r="I22" i="198"/>
  <c r="E22" i="198"/>
  <c r="I21" i="198"/>
  <c r="G21" i="198"/>
  <c r="A21" i="198"/>
  <c r="I20" i="198"/>
  <c r="G20" i="198"/>
  <c r="I19" i="198"/>
  <c r="G19" i="198"/>
  <c r="B6" i="198"/>
  <c r="G6" i="198" s="1"/>
  <c r="I35" i="197"/>
  <c r="G35" i="197"/>
  <c r="I34" i="197"/>
  <c r="G34" i="197"/>
  <c r="I33" i="197"/>
  <c r="G33" i="197"/>
  <c r="I32" i="197"/>
  <c r="I31" i="197"/>
  <c r="G31" i="197"/>
  <c r="I30" i="197"/>
  <c r="G30" i="197"/>
  <c r="I29" i="197"/>
  <c r="G29" i="197"/>
  <c r="I28" i="197"/>
  <c r="I27" i="197"/>
  <c r="I26" i="197"/>
  <c r="G26" i="197"/>
  <c r="I25" i="197"/>
  <c r="G25" i="197"/>
  <c r="I24" i="197"/>
  <c r="I22" i="197"/>
  <c r="I21" i="197"/>
  <c r="G21" i="197"/>
  <c r="A21" i="197"/>
  <c r="I20" i="197"/>
  <c r="G20" i="197"/>
  <c r="I19" i="197"/>
  <c r="G19" i="197"/>
  <c r="B6" i="197"/>
  <c r="G6" i="197" s="1"/>
  <c r="U15" i="155"/>
  <c r="C27" i="191"/>
  <c r="C29" i="189"/>
  <c r="E28" i="187"/>
  <c r="V11" i="155"/>
  <c r="V14" i="155"/>
  <c r="M12" i="155"/>
  <c r="P69" i="2"/>
  <c r="O69" i="2"/>
  <c r="N69" i="2"/>
  <c r="M69" i="2"/>
  <c r="L69" i="2"/>
  <c r="K69" i="2"/>
  <c r="I69" i="2"/>
  <c r="H69" i="2"/>
  <c r="F69" i="2"/>
  <c r="E69" i="2"/>
  <c r="D69" i="2"/>
  <c r="C69" i="2"/>
  <c r="B69" i="2"/>
  <c r="B22" i="196"/>
  <c r="B155" i="1"/>
  <c r="I35" i="196"/>
  <c r="G35" i="196"/>
  <c r="I34" i="196"/>
  <c r="G34" i="196"/>
  <c r="I33" i="196"/>
  <c r="G33" i="196"/>
  <c r="I32" i="196"/>
  <c r="I31" i="196"/>
  <c r="G31" i="196"/>
  <c r="I30" i="196"/>
  <c r="G30" i="196"/>
  <c r="I29" i="196"/>
  <c r="G29" i="196"/>
  <c r="I28" i="196"/>
  <c r="I27" i="196"/>
  <c r="I26" i="196"/>
  <c r="G26" i="196"/>
  <c r="I25" i="196"/>
  <c r="G25" i="196"/>
  <c r="I24" i="196"/>
  <c r="I22" i="196"/>
  <c r="I21" i="196"/>
  <c r="G21" i="196"/>
  <c r="A21" i="196"/>
  <c r="I20" i="196"/>
  <c r="G20" i="196"/>
  <c r="I19" i="196"/>
  <c r="G19" i="196"/>
  <c r="B6" i="196"/>
  <c r="G6" i="196" s="1"/>
  <c r="C32" i="180"/>
  <c r="B119" i="1"/>
  <c r="I27" i="169"/>
  <c r="I26" i="169"/>
  <c r="I25" i="169"/>
  <c r="I24" i="169"/>
  <c r="I23" i="169"/>
  <c r="I28" i="169"/>
  <c r="I26" i="160"/>
  <c r="I25" i="160"/>
  <c r="I24" i="160"/>
  <c r="I23" i="160"/>
  <c r="E23" i="177"/>
  <c r="I23" i="177"/>
  <c r="I24" i="177"/>
  <c r="I25" i="177"/>
  <c r="I32" i="152"/>
  <c r="I31" i="152"/>
  <c r="I30" i="152"/>
  <c r="I29" i="152"/>
  <c r="I28" i="152"/>
  <c r="I27" i="152"/>
  <c r="I26" i="152"/>
  <c r="I25" i="152"/>
  <c r="I24" i="152"/>
  <c r="I23" i="152"/>
  <c r="D24" i="42"/>
  <c r="D23" i="42"/>
  <c r="E23" i="42" s="1"/>
  <c r="E23" i="150"/>
  <c r="F23" i="150" s="1"/>
  <c r="E24" i="150" s="1"/>
  <c r="F23" i="177"/>
  <c r="E24" i="177" s="1"/>
  <c r="E23" i="178"/>
  <c r="F23" i="178"/>
  <c r="E24" i="178" s="1"/>
  <c r="C32" i="172"/>
  <c r="C25" i="172"/>
  <c r="I23" i="180"/>
  <c r="I22" i="180"/>
  <c r="C25" i="180"/>
  <c r="I25" i="181"/>
  <c r="I26" i="181"/>
  <c r="C27" i="181"/>
  <c r="B28" i="181" s="1"/>
  <c r="C28" i="181" s="1"/>
  <c r="B29" i="181" s="1"/>
  <c r="C29" i="181" s="1"/>
  <c r="B32" i="181" s="1"/>
  <c r="C32" i="181" s="1"/>
  <c r="I23" i="181"/>
  <c r="I24" i="181"/>
  <c r="G22" i="150"/>
  <c r="G27" i="150"/>
  <c r="F29" i="42"/>
  <c r="F30" i="42"/>
  <c r="F31" i="42"/>
  <c r="E22" i="193"/>
  <c r="I23" i="182"/>
  <c r="I25" i="182"/>
  <c r="C28" i="184"/>
  <c r="C27" i="187"/>
  <c r="C29" i="186"/>
  <c r="B32" i="186" s="1"/>
  <c r="I29" i="170"/>
  <c r="I30" i="170"/>
  <c r="I20" i="186"/>
  <c r="C28" i="189"/>
  <c r="B68" i="2"/>
  <c r="B67" i="2"/>
  <c r="B66" i="2"/>
  <c r="B65" i="2"/>
  <c r="B64" i="2"/>
  <c r="B63" i="2"/>
  <c r="B62" i="2"/>
  <c r="B61" i="2"/>
  <c r="B60" i="2"/>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B30" i="2"/>
  <c r="B29" i="2"/>
  <c r="B28" i="2"/>
  <c r="B27" i="2"/>
  <c r="B26" i="2"/>
  <c r="B25" i="2"/>
  <c r="B24" i="2"/>
  <c r="B23" i="2"/>
  <c r="B22" i="2"/>
  <c r="B21" i="2"/>
  <c r="B20" i="2"/>
  <c r="B19" i="2"/>
  <c r="B18" i="2"/>
  <c r="B17" i="2"/>
  <c r="B16" i="2"/>
  <c r="B15" i="2"/>
  <c r="B14" i="2"/>
  <c r="B13" i="2"/>
  <c r="B12" i="2"/>
  <c r="B11" i="2"/>
  <c r="B10" i="2"/>
  <c r="B9" i="2"/>
  <c r="B8" i="2"/>
  <c r="B7" i="2"/>
  <c r="B6" i="2"/>
  <c r="B5" i="2"/>
  <c r="B4" i="2"/>
  <c r="B3" i="2"/>
  <c r="B1" i="2"/>
  <c r="N14" i="2"/>
  <c r="C30" i="169"/>
  <c r="B31" i="169" s="1"/>
  <c r="Q10" i="155"/>
  <c r="Q4" i="155"/>
  <c r="R15" i="155"/>
  <c r="C32" i="177"/>
  <c r="U9" i="155"/>
  <c r="I26" i="170"/>
  <c r="B24" i="187"/>
  <c r="H37" i="194"/>
  <c r="G37" i="194"/>
  <c r="F37" i="194"/>
  <c r="E37" i="194"/>
  <c r="D37" i="194"/>
  <c r="C37" i="194"/>
  <c r="B37" i="194"/>
  <c r="A37" i="194"/>
  <c r="A36" i="194"/>
  <c r="H34" i="194"/>
  <c r="F34" i="194"/>
  <c r="A34" i="194"/>
  <c r="H33" i="194"/>
  <c r="F33" i="194"/>
  <c r="A33" i="194"/>
  <c r="H32" i="194"/>
  <c r="F32" i="194"/>
  <c r="A32" i="194"/>
  <c r="H31" i="194"/>
  <c r="A31" i="194"/>
  <c r="H30" i="194"/>
  <c r="F30" i="194"/>
  <c r="A30" i="194"/>
  <c r="H29" i="194"/>
  <c r="F29" i="194"/>
  <c r="A29" i="194"/>
  <c r="H28" i="194"/>
  <c r="F28" i="194"/>
  <c r="A28" i="194"/>
  <c r="H27" i="194"/>
  <c r="A27" i="194"/>
  <c r="H26" i="194"/>
  <c r="A26" i="194"/>
  <c r="H25" i="194"/>
  <c r="F25" i="194"/>
  <c r="A25" i="194"/>
  <c r="H24" i="194"/>
  <c r="F24" i="194"/>
  <c r="A24" i="194"/>
  <c r="H23" i="194"/>
  <c r="B23" i="194"/>
  <c r="C23" i="194" s="1"/>
  <c r="A23" i="194"/>
  <c r="H22" i="194"/>
  <c r="F22" i="194"/>
  <c r="E22" i="194"/>
  <c r="D23" i="194" s="1"/>
  <c r="A22" i="194"/>
  <c r="H21" i="194"/>
  <c r="F21" i="194"/>
  <c r="H20" i="194"/>
  <c r="F20" i="194"/>
  <c r="A20" i="194"/>
  <c r="H19" i="194"/>
  <c r="F19" i="194"/>
  <c r="A19" i="194"/>
  <c r="H18" i="194"/>
  <c r="G18" i="194"/>
  <c r="F18" i="194"/>
  <c r="E18" i="194"/>
  <c r="D18" i="194"/>
  <c r="C18" i="194"/>
  <c r="B18" i="194"/>
  <c r="A18" i="194"/>
  <c r="A17" i="194"/>
  <c r="A16" i="194"/>
  <c r="A15" i="194"/>
  <c r="A14" i="194"/>
  <c r="A13" i="194"/>
  <c r="A12" i="194"/>
  <c r="A11" i="194"/>
  <c r="A10" i="194"/>
  <c r="A9" i="194"/>
  <c r="A8" i="194"/>
  <c r="A7" i="194"/>
  <c r="F6" i="194"/>
  <c r="A6" i="194"/>
  <c r="A5" i="194"/>
  <c r="A4" i="194"/>
  <c r="A3" i="194"/>
  <c r="A2" i="194"/>
  <c r="A1" i="194"/>
  <c r="E15" i="155" l="1"/>
  <c r="G72" i="2"/>
  <c r="G71" i="2"/>
  <c r="G70" i="2"/>
  <c r="F22" i="199"/>
  <c r="E23" i="199" s="1"/>
  <c r="F23" i="199" s="1"/>
  <c r="E24" i="199" s="1"/>
  <c r="B22" i="199"/>
  <c r="C22" i="199" s="1"/>
  <c r="F22" i="198"/>
  <c r="E23" i="198" s="1"/>
  <c r="F23" i="198" s="1"/>
  <c r="E24" i="198" s="1"/>
  <c r="B22" i="198"/>
  <c r="F23" i="197"/>
  <c r="E24" i="197" s="1"/>
  <c r="B22" i="197"/>
  <c r="G69" i="2"/>
  <c r="F22" i="196"/>
  <c r="E23" i="196" s="1"/>
  <c r="F23" i="196" s="1"/>
  <c r="E24" i="196" s="1"/>
  <c r="C22" i="196"/>
  <c r="C31" i="169"/>
  <c r="F23" i="194"/>
  <c r="E23" i="194"/>
  <c r="D26" i="194" s="1"/>
  <c r="P68" i="2"/>
  <c r="O68" i="2"/>
  <c r="N68" i="2"/>
  <c r="M68" i="2"/>
  <c r="L68" i="2"/>
  <c r="K68" i="2"/>
  <c r="J68" i="2"/>
  <c r="I68" i="2"/>
  <c r="H68" i="2"/>
  <c r="F68" i="2"/>
  <c r="E68" i="2"/>
  <c r="D68" i="2"/>
  <c r="C68" i="2"/>
  <c r="G155" i="1"/>
  <c r="E155" i="1"/>
  <c r="C155" i="1"/>
  <c r="E154" i="1"/>
  <c r="C154" i="1"/>
  <c r="B154" i="1"/>
  <c r="I35" i="193"/>
  <c r="G35" i="193"/>
  <c r="I34" i="193"/>
  <c r="G34" i="193"/>
  <c r="I33" i="193"/>
  <c r="G33" i="193"/>
  <c r="I32" i="193"/>
  <c r="I31" i="193"/>
  <c r="G31" i="193"/>
  <c r="I30" i="193"/>
  <c r="G30" i="193"/>
  <c r="I29" i="193"/>
  <c r="G29" i="193"/>
  <c r="I28" i="193"/>
  <c r="I27" i="193"/>
  <c r="I26" i="193"/>
  <c r="G26" i="193"/>
  <c r="I25" i="193"/>
  <c r="G25" i="193"/>
  <c r="I24" i="193"/>
  <c r="I22" i="193"/>
  <c r="I21" i="193"/>
  <c r="G21" i="193"/>
  <c r="A21" i="193"/>
  <c r="I20" i="193"/>
  <c r="G20" i="193"/>
  <c r="I19" i="193"/>
  <c r="G19" i="193"/>
  <c r="B6" i="193"/>
  <c r="G22" i="199" l="1"/>
  <c r="B24" i="199"/>
  <c r="G24" i="199" s="1"/>
  <c r="F24" i="199"/>
  <c r="C22" i="198"/>
  <c r="G22" i="198"/>
  <c r="B24" i="198"/>
  <c r="G24" i="198" s="1"/>
  <c r="F24" i="198"/>
  <c r="G22" i="197"/>
  <c r="B24" i="197"/>
  <c r="G24" i="197" s="1"/>
  <c r="F24" i="197"/>
  <c r="G6" i="193"/>
  <c r="B24" i="196"/>
  <c r="G24" i="196" s="1"/>
  <c r="F24" i="196"/>
  <c r="G22" i="196"/>
  <c r="F154" i="1"/>
  <c r="F26" i="194"/>
  <c r="E26" i="194"/>
  <c r="D27" i="194" s="1"/>
  <c r="G68" i="2"/>
  <c r="F22" i="193"/>
  <c r="E23" i="193" s="1"/>
  <c r="F23" i="193" s="1"/>
  <c r="E24" i="193" s="1"/>
  <c r="B22" i="193"/>
  <c r="C22" i="193" s="1"/>
  <c r="G35" i="192"/>
  <c r="F156" i="1" s="1"/>
  <c r="I35" i="192"/>
  <c r="C24" i="199" l="1"/>
  <c r="E27" i="199"/>
  <c r="C24" i="198"/>
  <c r="E27" i="198"/>
  <c r="C24" i="197"/>
  <c r="C24" i="196"/>
  <c r="E27" i="196"/>
  <c r="F27" i="194"/>
  <c r="E27" i="194"/>
  <c r="D31" i="194" s="1"/>
  <c r="G22" i="193"/>
  <c r="B24" i="193"/>
  <c r="G24" i="193" s="1"/>
  <c r="F24" i="193"/>
  <c r="P67" i="2"/>
  <c r="O67" i="2"/>
  <c r="N67" i="2"/>
  <c r="M67" i="2"/>
  <c r="L67" i="2"/>
  <c r="K67" i="2"/>
  <c r="J67" i="2"/>
  <c r="I67" i="2"/>
  <c r="H67" i="2"/>
  <c r="F67" i="2"/>
  <c r="E67" i="2"/>
  <c r="D67" i="2"/>
  <c r="C67" i="2"/>
  <c r="G153" i="1"/>
  <c r="E153" i="1"/>
  <c r="C153" i="1"/>
  <c r="B153" i="1"/>
  <c r="F152" i="1"/>
  <c r="E152" i="1"/>
  <c r="C152" i="1"/>
  <c r="B152" i="1"/>
  <c r="I34" i="192"/>
  <c r="G34" i="192"/>
  <c r="I33" i="192"/>
  <c r="G33" i="192"/>
  <c r="I32" i="192"/>
  <c r="I31" i="192"/>
  <c r="G31" i="192"/>
  <c r="I30" i="192"/>
  <c r="G30" i="192"/>
  <c r="I29" i="192"/>
  <c r="G29" i="192"/>
  <c r="I28" i="192"/>
  <c r="I27" i="192"/>
  <c r="I26" i="192"/>
  <c r="G26" i="192"/>
  <c r="I25" i="192"/>
  <c r="G25" i="192"/>
  <c r="I24" i="192"/>
  <c r="I22" i="192"/>
  <c r="E22" i="192"/>
  <c r="B22" i="192" s="1"/>
  <c r="C22" i="192" s="1"/>
  <c r="I21" i="192"/>
  <c r="G21" i="192"/>
  <c r="A21" i="192"/>
  <c r="I20" i="192"/>
  <c r="G20" i="192"/>
  <c r="I19" i="192"/>
  <c r="G19" i="192"/>
  <c r="F27" i="199" l="1"/>
  <c r="E28" i="199" s="1"/>
  <c r="F27" i="198"/>
  <c r="E28" i="198" s="1"/>
  <c r="B27" i="198"/>
  <c r="C27" i="198" s="1"/>
  <c r="F27" i="196"/>
  <c r="E28" i="196" s="1"/>
  <c r="B27" i="196"/>
  <c r="C27" i="196" s="1"/>
  <c r="F31" i="194"/>
  <c r="E31" i="194"/>
  <c r="H35" i="194" s="1"/>
  <c r="F35" i="194" s="1"/>
  <c r="G6" i="192"/>
  <c r="C24" i="193"/>
  <c r="E27" i="193"/>
  <c r="G67" i="2"/>
  <c r="F22" i="192"/>
  <c r="G22" i="192"/>
  <c r="C29" i="170"/>
  <c r="B32" i="170" s="1"/>
  <c r="F28" i="199" l="1"/>
  <c r="E32" i="199" s="1"/>
  <c r="G27" i="199"/>
  <c r="B28" i="198"/>
  <c r="C28" i="198" s="1"/>
  <c r="B32" i="198" s="1"/>
  <c r="C32" i="198" s="1"/>
  <c r="F28" i="198"/>
  <c r="E32" i="198" s="1"/>
  <c r="G27" i="198"/>
  <c r="G27" i="197"/>
  <c r="B28" i="196"/>
  <c r="C28" i="196" s="1"/>
  <c r="B32" i="196" s="1"/>
  <c r="C32" i="196" s="1"/>
  <c r="F28" i="196"/>
  <c r="E32" i="196" s="1"/>
  <c r="G27" i="196"/>
  <c r="E23" i="192"/>
  <c r="F23" i="192" s="1"/>
  <c r="E24" i="192" s="1"/>
  <c r="F24" i="192" s="1"/>
  <c r="E27" i="192" s="1"/>
  <c r="F27" i="193"/>
  <c r="E28" i="193" s="1"/>
  <c r="B27" i="193"/>
  <c r="C27" i="193" s="1"/>
  <c r="G151" i="1"/>
  <c r="E151" i="1"/>
  <c r="C151" i="1"/>
  <c r="C150" i="1"/>
  <c r="P66" i="2"/>
  <c r="O66" i="2"/>
  <c r="N66" i="2"/>
  <c r="M66" i="2"/>
  <c r="L66" i="2"/>
  <c r="K66" i="2"/>
  <c r="J66" i="2"/>
  <c r="I66" i="2"/>
  <c r="H66" i="2"/>
  <c r="F66" i="2"/>
  <c r="E66" i="2"/>
  <c r="D66" i="2"/>
  <c r="C66" i="2"/>
  <c r="T4" i="155"/>
  <c r="B151" i="1"/>
  <c r="E150" i="1"/>
  <c r="B150" i="1"/>
  <c r="I35" i="191"/>
  <c r="G35" i="191"/>
  <c r="I34" i="191"/>
  <c r="G34" i="191"/>
  <c r="I33" i="191"/>
  <c r="G33" i="191"/>
  <c r="I32" i="191"/>
  <c r="I31" i="191"/>
  <c r="G31" i="191"/>
  <c r="I30" i="191"/>
  <c r="G30" i="191"/>
  <c r="I29" i="191"/>
  <c r="G29" i="191"/>
  <c r="I28" i="191"/>
  <c r="I27" i="191"/>
  <c r="I26" i="191"/>
  <c r="G26" i="191"/>
  <c r="I25" i="191"/>
  <c r="G25" i="191"/>
  <c r="I24" i="191"/>
  <c r="I22" i="191"/>
  <c r="B22" i="191"/>
  <c r="C22" i="191" s="1"/>
  <c r="I21" i="191"/>
  <c r="G21" i="191"/>
  <c r="A21" i="191"/>
  <c r="I20" i="191"/>
  <c r="G20" i="191"/>
  <c r="I19" i="191"/>
  <c r="G19" i="191"/>
  <c r="G28" i="199" l="1"/>
  <c r="G28" i="198"/>
  <c r="G32" i="199"/>
  <c r="F32" i="199"/>
  <c r="I36" i="199" s="1"/>
  <c r="G36" i="199" s="1"/>
  <c r="G32" i="198"/>
  <c r="F32" i="198"/>
  <c r="I36" i="198" s="1"/>
  <c r="G36" i="198" s="1"/>
  <c r="G28" i="197"/>
  <c r="G32" i="197"/>
  <c r="I36" i="197"/>
  <c r="G36" i="197" s="1"/>
  <c r="G28" i="196"/>
  <c r="G32" i="196"/>
  <c r="F32" i="196"/>
  <c r="I36" i="196" s="1"/>
  <c r="G36" i="196" s="1"/>
  <c r="G24" i="192"/>
  <c r="F150" i="1"/>
  <c r="B28" i="193"/>
  <c r="C28" i="193" s="1"/>
  <c r="B32" i="193" s="1"/>
  <c r="C32" i="193" s="1"/>
  <c r="F28" i="193"/>
  <c r="E32" i="193" s="1"/>
  <c r="G27" i="193"/>
  <c r="G6" i="191"/>
  <c r="G66" i="2"/>
  <c r="G22" i="191"/>
  <c r="F22" i="191"/>
  <c r="E23" i="191" s="1"/>
  <c r="F23" i="191" s="1"/>
  <c r="E24" i="191" s="1"/>
  <c r="F160" i="1" l="1"/>
  <c r="F161" i="1"/>
  <c r="F163" i="1"/>
  <c r="F162" i="1"/>
  <c r="F158" i="1"/>
  <c r="F159" i="1"/>
  <c r="G28" i="193"/>
  <c r="G32" i="193"/>
  <c r="F32" i="193"/>
  <c r="I36" i="193" s="1"/>
  <c r="G36" i="193" s="1"/>
  <c r="F27" i="192"/>
  <c r="E28" i="192" s="1"/>
  <c r="F24" i="191"/>
  <c r="B24" i="191"/>
  <c r="G24" i="191" s="1"/>
  <c r="F155" i="1" l="1"/>
  <c r="F28" i="192"/>
  <c r="E32" i="192" s="1"/>
  <c r="G27" i="192"/>
  <c r="E27" i="191"/>
  <c r="C24" i="191"/>
  <c r="G28" i="192" l="1"/>
  <c r="G32" i="192"/>
  <c r="F32" i="192"/>
  <c r="I36" i="192" s="1"/>
  <c r="G36" i="192" s="1"/>
  <c r="F27" i="191"/>
  <c r="E28" i="191" s="1"/>
  <c r="F153" i="1" l="1"/>
  <c r="F157" i="1"/>
  <c r="C28" i="191"/>
  <c r="F28" i="191"/>
  <c r="E32" i="191" s="1"/>
  <c r="G27" i="191"/>
  <c r="G28" i="191" l="1"/>
  <c r="G32" i="191"/>
  <c r="F32" i="191"/>
  <c r="I36" i="191" s="1"/>
  <c r="G36" i="191" s="1"/>
  <c r="F151" i="1" s="1"/>
  <c r="C26" i="179" l="1"/>
  <c r="S13" i="155" l="1"/>
  <c r="E13" i="155" s="1"/>
  <c r="S11" i="155"/>
  <c r="E12" i="155" s="1"/>
  <c r="L7" i="155"/>
  <c r="L14" i="155"/>
  <c r="E14" i="155" l="1"/>
  <c r="P65" i="2"/>
  <c r="O65" i="2"/>
  <c r="N65" i="2"/>
  <c r="M65" i="2"/>
  <c r="L65" i="2"/>
  <c r="K65" i="2"/>
  <c r="J65" i="2"/>
  <c r="I65" i="2"/>
  <c r="H65" i="2"/>
  <c r="F65" i="2"/>
  <c r="E65" i="2"/>
  <c r="D65" i="2"/>
  <c r="C65" i="2"/>
  <c r="G149" i="1"/>
  <c r="E149" i="1"/>
  <c r="C149" i="1"/>
  <c r="B149" i="1"/>
  <c r="E148" i="1"/>
  <c r="C148" i="1"/>
  <c r="B148" i="1"/>
  <c r="I35" i="190"/>
  <c r="G35" i="190"/>
  <c r="F148" i="1" s="1"/>
  <c r="I34" i="190"/>
  <c r="G34" i="190"/>
  <c r="I33" i="190"/>
  <c r="G33" i="190"/>
  <c r="I32" i="190"/>
  <c r="I31" i="190"/>
  <c r="G31" i="190"/>
  <c r="I30" i="190"/>
  <c r="G30" i="190"/>
  <c r="I29" i="190"/>
  <c r="G29" i="190"/>
  <c r="I28" i="190"/>
  <c r="I27" i="190"/>
  <c r="I26" i="190"/>
  <c r="G26" i="190"/>
  <c r="I25" i="190"/>
  <c r="G25" i="190"/>
  <c r="I24" i="190"/>
  <c r="I22" i="190"/>
  <c r="E22" i="190"/>
  <c r="B22" i="190" s="1"/>
  <c r="I21" i="190"/>
  <c r="G21" i="190"/>
  <c r="A21" i="190"/>
  <c r="I20" i="190"/>
  <c r="G20" i="190"/>
  <c r="I19" i="190"/>
  <c r="G19" i="190"/>
  <c r="B6" i="190"/>
  <c r="G6" i="190" l="1"/>
  <c r="G65" i="2"/>
  <c r="F22" i="190"/>
  <c r="E23" i="190" s="1"/>
  <c r="F23" i="190" s="1"/>
  <c r="E24" i="190" s="1"/>
  <c r="B24" i="190" s="1"/>
  <c r="G24" i="190" s="1"/>
  <c r="C22" i="190"/>
  <c r="G22" i="190"/>
  <c r="F24" i="190" l="1"/>
  <c r="E27" i="190" s="1"/>
  <c r="C24" i="190" l="1"/>
  <c r="F27" i="190"/>
  <c r="E28" i="190" s="1"/>
  <c r="B27" i="190"/>
  <c r="C27" i="190" s="1"/>
  <c r="G27" i="190" l="1"/>
  <c r="B28" i="190"/>
  <c r="C28" i="190" s="1"/>
  <c r="B32" i="190" s="1"/>
  <c r="C32" i="190" s="1"/>
  <c r="F28" i="190"/>
  <c r="E32" i="190" s="1"/>
  <c r="G28" i="190" l="1"/>
  <c r="G32" i="190"/>
  <c r="F32" i="190"/>
  <c r="I36" i="190" s="1"/>
  <c r="G36" i="190" s="1"/>
  <c r="F149" i="1" s="1"/>
  <c r="E23" i="189" l="1"/>
  <c r="R5" i="155" l="1"/>
  <c r="B144" i="1" l="1"/>
  <c r="F32" i="177" l="1"/>
  <c r="P64" i="2" l="1"/>
  <c r="O64" i="2"/>
  <c r="N64" i="2"/>
  <c r="M64" i="2"/>
  <c r="L64" i="2"/>
  <c r="K64" i="2"/>
  <c r="J64" i="2"/>
  <c r="I64" i="2"/>
  <c r="H64" i="2"/>
  <c r="F64" i="2"/>
  <c r="D64" i="2"/>
  <c r="E64" i="2"/>
  <c r="C64" i="2"/>
  <c r="P63" i="2"/>
  <c r="O63" i="2"/>
  <c r="N63" i="2"/>
  <c r="M63" i="2"/>
  <c r="L63" i="2"/>
  <c r="K63" i="2"/>
  <c r="J63" i="2"/>
  <c r="I63" i="2"/>
  <c r="H63" i="2"/>
  <c r="F63" i="2"/>
  <c r="E63" i="2"/>
  <c r="D63" i="2"/>
  <c r="C63" i="2"/>
  <c r="G147" i="1"/>
  <c r="E147" i="1"/>
  <c r="C147" i="1"/>
  <c r="B147" i="1"/>
  <c r="E146" i="1"/>
  <c r="C146" i="1"/>
  <c r="B146" i="1"/>
  <c r="G145" i="1"/>
  <c r="E145" i="1"/>
  <c r="C145" i="1"/>
  <c r="B145" i="1"/>
  <c r="E144" i="1"/>
  <c r="C144" i="1"/>
  <c r="I35" i="189" l="1"/>
  <c r="G35" i="189"/>
  <c r="I34" i="189"/>
  <c r="G34" i="189"/>
  <c r="I33" i="189"/>
  <c r="G33" i="189"/>
  <c r="I32" i="189"/>
  <c r="I31" i="189"/>
  <c r="G31" i="189"/>
  <c r="I30" i="189"/>
  <c r="G30" i="189"/>
  <c r="I29" i="189"/>
  <c r="G29" i="189"/>
  <c r="I28" i="189"/>
  <c r="I27" i="189"/>
  <c r="I26" i="189"/>
  <c r="G26" i="189"/>
  <c r="I25" i="189"/>
  <c r="G25" i="189"/>
  <c r="I24" i="189"/>
  <c r="I22" i="189"/>
  <c r="G22" i="189"/>
  <c r="F23" i="189"/>
  <c r="E24" i="189" s="1"/>
  <c r="F24" i="189" s="1"/>
  <c r="I21" i="189"/>
  <c r="G21" i="189"/>
  <c r="A21" i="189"/>
  <c r="I20" i="189"/>
  <c r="G20" i="189"/>
  <c r="I19" i="189"/>
  <c r="G19" i="189"/>
  <c r="I35" i="188"/>
  <c r="G35" i="188"/>
  <c r="I34" i="188"/>
  <c r="G34" i="188"/>
  <c r="I33" i="188"/>
  <c r="G33" i="188"/>
  <c r="I32" i="188"/>
  <c r="I31" i="188"/>
  <c r="G31" i="188"/>
  <c r="I30" i="188"/>
  <c r="G30" i="188"/>
  <c r="I29" i="188"/>
  <c r="G29" i="188"/>
  <c r="I28" i="188"/>
  <c r="I27" i="188"/>
  <c r="I26" i="188"/>
  <c r="G26" i="188"/>
  <c r="I25" i="188"/>
  <c r="G25" i="188"/>
  <c r="I24" i="188"/>
  <c r="I22" i="188"/>
  <c r="G22" i="188"/>
  <c r="E23" i="188"/>
  <c r="F23" i="188" s="1"/>
  <c r="I21" i="188"/>
  <c r="G21" i="188"/>
  <c r="A21" i="188"/>
  <c r="I20" i="188"/>
  <c r="G20" i="188"/>
  <c r="I19" i="188"/>
  <c r="G19" i="188"/>
  <c r="B6" i="188"/>
  <c r="F144" i="1" l="1"/>
  <c r="F146" i="1"/>
  <c r="G6" i="189"/>
  <c r="G64" i="2"/>
  <c r="G6" i="188"/>
  <c r="G63" i="2"/>
  <c r="B24" i="189"/>
  <c r="G24" i="189"/>
  <c r="G24" i="188"/>
  <c r="C24" i="189" l="1"/>
  <c r="E27" i="189"/>
  <c r="F27" i="189" l="1"/>
  <c r="E28" i="189" s="1"/>
  <c r="C27" i="189"/>
  <c r="C27" i="188"/>
  <c r="F27" i="188"/>
  <c r="G28" i="189" l="1"/>
  <c r="F28" i="189"/>
  <c r="E32" i="189" s="1"/>
  <c r="G27" i="189"/>
  <c r="C28" i="188"/>
  <c r="F28" i="188"/>
  <c r="G27" i="188"/>
  <c r="G32" i="189" l="1"/>
  <c r="F32" i="189"/>
  <c r="I36" i="189" s="1"/>
  <c r="G36" i="189" s="1"/>
  <c r="F147" i="1" s="1"/>
  <c r="G32" i="188"/>
  <c r="F32" i="188"/>
  <c r="I36" i="188" s="1"/>
  <c r="G36" i="188" s="1"/>
  <c r="F145" i="1" s="1"/>
  <c r="G28" i="188"/>
  <c r="I24" i="170" l="1"/>
  <c r="I35" i="187"/>
  <c r="G35" i="187"/>
  <c r="I34" i="187"/>
  <c r="G34" i="187"/>
  <c r="I33" i="187"/>
  <c r="G33" i="187"/>
  <c r="I32" i="187"/>
  <c r="I31" i="187"/>
  <c r="G31" i="187"/>
  <c r="I30" i="187"/>
  <c r="G30" i="187"/>
  <c r="I29" i="187"/>
  <c r="G29" i="187"/>
  <c r="I28" i="187"/>
  <c r="I27" i="187"/>
  <c r="I26" i="187"/>
  <c r="G26" i="187"/>
  <c r="I25" i="187"/>
  <c r="G25" i="187"/>
  <c r="I24" i="187"/>
  <c r="I22" i="187"/>
  <c r="G22" i="187"/>
  <c r="F22" i="187"/>
  <c r="E23" i="187" s="1"/>
  <c r="F23" i="187" s="1"/>
  <c r="C22" i="187"/>
  <c r="I21" i="187"/>
  <c r="G21" i="187"/>
  <c r="A21" i="187"/>
  <c r="I20" i="187"/>
  <c r="G20" i="187"/>
  <c r="I19" i="187"/>
  <c r="G19" i="187"/>
  <c r="C141" i="1"/>
  <c r="I35" i="186"/>
  <c r="G35" i="186"/>
  <c r="I34" i="186"/>
  <c r="G34" i="186"/>
  <c r="I33" i="186"/>
  <c r="G33" i="186"/>
  <c r="I32" i="186"/>
  <c r="I31" i="186"/>
  <c r="G31" i="186"/>
  <c r="I30" i="186"/>
  <c r="G30" i="186"/>
  <c r="I29" i="186"/>
  <c r="I28" i="186"/>
  <c r="I27" i="186"/>
  <c r="I26" i="186"/>
  <c r="G26" i="186"/>
  <c r="I25" i="186"/>
  <c r="G25" i="186"/>
  <c r="I24" i="186"/>
  <c r="I22" i="186"/>
  <c r="G22" i="186"/>
  <c r="F22" i="186"/>
  <c r="C22" i="186"/>
  <c r="G21" i="186"/>
  <c r="A21" i="186"/>
  <c r="G20" i="186"/>
  <c r="I19" i="186"/>
  <c r="G19" i="186"/>
  <c r="E23" i="186" l="1"/>
  <c r="F23" i="186" s="1"/>
  <c r="E24" i="186" s="1"/>
  <c r="F24" i="187"/>
  <c r="G24" i="187"/>
  <c r="F22" i="169"/>
  <c r="E23" i="169" s="1"/>
  <c r="C24" i="187" l="1"/>
  <c r="E27" i="187"/>
  <c r="G24" i="186"/>
  <c r="F24" i="186"/>
  <c r="F23" i="169"/>
  <c r="E24" i="169" s="1"/>
  <c r="E27" i="186"/>
  <c r="G27" i="186" s="1"/>
  <c r="E143" i="1"/>
  <c r="C143" i="1"/>
  <c r="B143" i="1"/>
  <c r="E142" i="1"/>
  <c r="C142" i="1"/>
  <c r="B142" i="1"/>
  <c r="P62" i="2"/>
  <c r="O62" i="2"/>
  <c r="N62" i="2"/>
  <c r="M62" i="2"/>
  <c r="L62" i="2"/>
  <c r="K62" i="2"/>
  <c r="J62" i="2"/>
  <c r="I62" i="2"/>
  <c r="H62" i="2"/>
  <c r="F62" i="2"/>
  <c r="E62" i="2"/>
  <c r="D62" i="2"/>
  <c r="C62" i="2"/>
  <c r="F27" i="187" l="1"/>
  <c r="G27" i="187"/>
  <c r="F24" i="169"/>
  <c r="G6" i="187"/>
  <c r="C27" i="186"/>
  <c r="F27" i="186"/>
  <c r="E28" i="186" s="1"/>
  <c r="G28" i="186" s="1"/>
  <c r="G62" i="2"/>
  <c r="G28" i="187" l="1"/>
  <c r="F28" i="187"/>
  <c r="E32" i="187" s="1"/>
  <c r="C28" i="186"/>
  <c r="F28" i="186"/>
  <c r="E29" i="186" s="1"/>
  <c r="F29" i="186" l="1"/>
  <c r="E32" i="186" s="1"/>
  <c r="G29" i="186"/>
  <c r="C32" i="186"/>
  <c r="G32" i="186"/>
  <c r="G32" i="187"/>
  <c r="F32" i="187"/>
  <c r="I36" i="187" s="1"/>
  <c r="G36" i="187" s="1"/>
  <c r="F143" i="1" s="1"/>
  <c r="F32" i="186"/>
  <c r="I36" i="186" s="1"/>
  <c r="G36" i="186" l="1"/>
  <c r="F141" i="1" s="1"/>
  <c r="F142" i="1"/>
  <c r="I11" i="155" l="1"/>
  <c r="J6" i="155"/>
  <c r="P10" i="155"/>
  <c r="P11" i="155"/>
  <c r="E11" i="155" l="1"/>
  <c r="B139" i="1"/>
  <c r="B141" i="1"/>
  <c r="E141" i="1"/>
  <c r="G141" i="1"/>
  <c r="E140" i="1"/>
  <c r="C140" i="1"/>
  <c r="B138" i="1"/>
  <c r="B140" i="1"/>
  <c r="P61" i="2"/>
  <c r="O61" i="2"/>
  <c r="N61" i="2"/>
  <c r="M61" i="2"/>
  <c r="L61" i="2"/>
  <c r="K61" i="2"/>
  <c r="J61" i="2"/>
  <c r="I61" i="2"/>
  <c r="H61" i="2"/>
  <c r="F61" i="2"/>
  <c r="E61" i="2"/>
  <c r="D61" i="2"/>
  <c r="C61" i="2"/>
  <c r="B126" i="1"/>
  <c r="C126" i="1"/>
  <c r="E126" i="1"/>
  <c r="B127" i="1"/>
  <c r="G127" i="1"/>
  <c r="C127" i="1"/>
  <c r="E127" i="1"/>
  <c r="C54" i="2"/>
  <c r="D54" i="2"/>
  <c r="E54" i="2"/>
  <c r="F54" i="2"/>
  <c r="G54" i="2"/>
  <c r="H54" i="2"/>
  <c r="I54" i="2"/>
  <c r="J54" i="2"/>
  <c r="K54" i="2"/>
  <c r="L54" i="2"/>
  <c r="M54" i="2"/>
  <c r="N54" i="2"/>
  <c r="O54" i="2"/>
  <c r="P54" i="2"/>
  <c r="H37" i="185"/>
  <c r="G37" i="185"/>
  <c r="F37" i="185"/>
  <c r="E37" i="185"/>
  <c r="D37" i="185"/>
  <c r="C37" i="185"/>
  <c r="B37" i="185"/>
  <c r="A37" i="185"/>
  <c r="A36" i="185"/>
  <c r="H34" i="185"/>
  <c r="F34" i="185"/>
  <c r="A34" i="185"/>
  <c r="H33" i="185"/>
  <c r="F33" i="185"/>
  <c r="A33" i="185"/>
  <c r="H32" i="185"/>
  <c r="F32" i="185"/>
  <c r="A32" i="185"/>
  <c r="H31" i="185"/>
  <c r="A31" i="185"/>
  <c r="H30" i="185"/>
  <c r="F30" i="185"/>
  <c r="A30" i="185"/>
  <c r="H29" i="185"/>
  <c r="F29" i="185"/>
  <c r="A29" i="185"/>
  <c r="H28" i="185"/>
  <c r="F28" i="185"/>
  <c r="A28" i="185"/>
  <c r="H27" i="185"/>
  <c r="A27" i="185"/>
  <c r="H26" i="185"/>
  <c r="A26" i="185"/>
  <c r="H25" i="185"/>
  <c r="F25" i="185"/>
  <c r="A25" i="185"/>
  <c r="H24" i="185"/>
  <c r="F24" i="185"/>
  <c r="A24" i="185"/>
  <c r="H23" i="185"/>
  <c r="B23" i="185"/>
  <c r="C23" i="185" s="1"/>
  <c r="A23" i="185"/>
  <c r="H22" i="185"/>
  <c r="F22" i="185"/>
  <c r="E22" i="185"/>
  <c r="D23" i="185" s="1"/>
  <c r="A22" i="185"/>
  <c r="H21" i="185"/>
  <c r="F21" i="185"/>
  <c r="H20" i="185"/>
  <c r="F20" i="185"/>
  <c r="A20" i="185"/>
  <c r="H19" i="185"/>
  <c r="F19" i="185"/>
  <c r="A19" i="185"/>
  <c r="H18" i="185"/>
  <c r="G18" i="185"/>
  <c r="F18" i="185"/>
  <c r="E18" i="185"/>
  <c r="D18" i="185"/>
  <c r="C18" i="185"/>
  <c r="B18" i="185"/>
  <c r="A18" i="185"/>
  <c r="A17" i="185"/>
  <c r="A16" i="185"/>
  <c r="A15" i="185"/>
  <c r="A14" i="185"/>
  <c r="A13" i="185"/>
  <c r="A12" i="185"/>
  <c r="A11" i="185"/>
  <c r="A10" i="185"/>
  <c r="A9" i="185"/>
  <c r="A8" i="185"/>
  <c r="A7" i="185"/>
  <c r="F6" i="185"/>
  <c r="A6" i="185"/>
  <c r="A5" i="185"/>
  <c r="A4" i="185"/>
  <c r="A3" i="185"/>
  <c r="A2" i="185"/>
  <c r="A1" i="185"/>
  <c r="P50" i="2"/>
  <c r="O50" i="2"/>
  <c r="N50" i="2"/>
  <c r="M50" i="2"/>
  <c r="L50" i="2"/>
  <c r="K50" i="2"/>
  <c r="J50" i="2"/>
  <c r="I50" i="2"/>
  <c r="H50" i="2"/>
  <c r="G50" i="2"/>
  <c r="F50" i="2"/>
  <c r="E50" i="2"/>
  <c r="D50" i="2"/>
  <c r="C50" i="2"/>
  <c r="G119" i="1"/>
  <c r="E119" i="1"/>
  <c r="C119" i="1"/>
  <c r="B118" i="1"/>
  <c r="E118" i="1"/>
  <c r="C118" i="1"/>
  <c r="I38" i="184"/>
  <c r="H38" i="184"/>
  <c r="G38" i="184"/>
  <c r="F38" i="184"/>
  <c r="E38" i="184"/>
  <c r="C38" i="184"/>
  <c r="B38" i="184"/>
  <c r="A38" i="184"/>
  <c r="A37" i="184"/>
  <c r="H36" i="184"/>
  <c r="F36" i="184"/>
  <c r="E36" i="184"/>
  <c r="C36" i="184"/>
  <c r="B36" i="184"/>
  <c r="A36" i="184"/>
  <c r="I35" i="184"/>
  <c r="G35" i="184"/>
  <c r="A35" i="184"/>
  <c r="I34" i="184"/>
  <c r="G34" i="184"/>
  <c r="A34" i="184"/>
  <c r="I33" i="184"/>
  <c r="G33" i="184"/>
  <c r="A33" i="184"/>
  <c r="I32" i="184"/>
  <c r="A32" i="184"/>
  <c r="I31" i="184"/>
  <c r="G31" i="184"/>
  <c r="A31" i="184"/>
  <c r="I30" i="184"/>
  <c r="G30" i="184"/>
  <c r="A30" i="184"/>
  <c r="I29" i="184"/>
  <c r="G29" i="184"/>
  <c r="A29" i="184"/>
  <c r="I28" i="184"/>
  <c r="A28" i="184"/>
  <c r="I27" i="184"/>
  <c r="A27" i="184"/>
  <c r="I26" i="184"/>
  <c r="G26" i="184"/>
  <c r="A26" i="184"/>
  <c r="I25" i="184"/>
  <c r="G25" i="184"/>
  <c r="A25" i="184"/>
  <c r="I24" i="184"/>
  <c r="A24" i="184"/>
  <c r="I22" i="184"/>
  <c r="G22" i="184"/>
  <c r="F22" i="184"/>
  <c r="C22" i="184"/>
  <c r="B24" i="184" s="1"/>
  <c r="C24" i="184" s="1"/>
  <c r="A22" i="184"/>
  <c r="I21" i="184"/>
  <c r="G21" i="184"/>
  <c r="I20" i="184"/>
  <c r="G20" i="184"/>
  <c r="A20" i="184"/>
  <c r="I19" i="184"/>
  <c r="G19" i="184"/>
  <c r="A19" i="184"/>
  <c r="I18" i="184"/>
  <c r="H18" i="184"/>
  <c r="G18" i="184"/>
  <c r="F18" i="184"/>
  <c r="E18" i="184"/>
  <c r="C18" i="184"/>
  <c r="B18" i="184"/>
  <c r="A18" i="184"/>
  <c r="A17" i="184"/>
  <c r="A16" i="184"/>
  <c r="A15" i="184"/>
  <c r="A14" i="184"/>
  <c r="A13" i="184"/>
  <c r="A12" i="184"/>
  <c r="A11" i="184"/>
  <c r="A10" i="184"/>
  <c r="A9" i="184"/>
  <c r="A8" i="184"/>
  <c r="G7" i="184"/>
  <c r="E7" i="184"/>
  <c r="A7" i="184"/>
  <c r="A6" i="184"/>
  <c r="A5" i="184"/>
  <c r="A4" i="184"/>
  <c r="A3" i="184"/>
  <c r="A2" i="184"/>
  <c r="A1" i="184"/>
  <c r="E23" i="184" l="1"/>
  <c r="F23" i="184" s="1"/>
  <c r="E24" i="184" s="1"/>
  <c r="G24" i="184"/>
  <c r="G6" i="186"/>
  <c r="G61" i="2"/>
  <c r="F23" i="185"/>
  <c r="E23" i="185"/>
  <c r="D26" i="185" s="1"/>
  <c r="F26" i="185" s="1"/>
  <c r="F24" i="184"/>
  <c r="E27" i="184" s="1"/>
  <c r="E26" i="185" l="1"/>
  <c r="D27" i="185" s="1"/>
  <c r="G27" i="184"/>
  <c r="F27" i="184"/>
  <c r="E28" i="184" s="1"/>
  <c r="F27" i="185" l="1"/>
  <c r="E27" i="185"/>
  <c r="D31" i="185" s="1"/>
  <c r="F31" i="185" s="1"/>
  <c r="G28" i="184"/>
  <c r="F28" i="184"/>
  <c r="E32" i="184" s="1"/>
  <c r="E31" i="185" l="1"/>
  <c r="H35" i="185" s="1"/>
  <c r="F35" i="185" s="1"/>
  <c r="G32" i="184"/>
  <c r="F32" i="184"/>
  <c r="I36" i="184" l="1"/>
  <c r="G36" i="184" s="1"/>
  <c r="F127" i="1"/>
  <c r="F126" i="1"/>
  <c r="F119" i="1" l="1"/>
  <c r="F118" i="1"/>
  <c r="F140" i="1"/>
  <c r="M10" i="155" l="1"/>
  <c r="E10" i="155" s="1"/>
  <c r="C27" i="179" l="1"/>
  <c r="C27" i="170"/>
  <c r="C31" i="175"/>
  <c r="C26" i="175"/>
  <c r="G7" i="155" l="1"/>
  <c r="P60" i="2" l="1"/>
  <c r="O60" i="2"/>
  <c r="N60" i="2"/>
  <c r="M60" i="2"/>
  <c r="L60" i="2"/>
  <c r="K60" i="2"/>
  <c r="J60" i="2"/>
  <c r="I60" i="2"/>
  <c r="H60" i="2"/>
  <c r="F60" i="2"/>
  <c r="E60" i="2"/>
  <c r="D60" i="2"/>
  <c r="C60" i="2"/>
  <c r="G139" i="1"/>
  <c r="E139" i="1"/>
  <c r="C139" i="1"/>
  <c r="E138" i="1"/>
  <c r="C138" i="1"/>
  <c r="I35" i="182"/>
  <c r="G35" i="182"/>
  <c r="I34" i="182"/>
  <c r="G34" i="182"/>
  <c r="I33" i="182"/>
  <c r="G33" i="182"/>
  <c r="I32" i="182"/>
  <c r="I31" i="182"/>
  <c r="G31" i="182"/>
  <c r="I30" i="182"/>
  <c r="G30" i="182"/>
  <c r="I29" i="182"/>
  <c r="G29" i="182"/>
  <c r="I28" i="182"/>
  <c r="I27" i="182"/>
  <c r="I26" i="182"/>
  <c r="G26" i="182"/>
  <c r="G25" i="182"/>
  <c r="I24" i="182"/>
  <c r="I22" i="182"/>
  <c r="I21" i="182"/>
  <c r="G21" i="182"/>
  <c r="A21" i="182"/>
  <c r="I20" i="182"/>
  <c r="G20" i="182"/>
  <c r="I19" i="182"/>
  <c r="G19" i="182"/>
  <c r="B6" i="182"/>
  <c r="G6" i="182" l="1"/>
  <c r="G60" i="2"/>
  <c r="F22" i="182"/>
  <c r="E23" i="182" s="1"/>
  <c r="F23" i="182" s="1"/>
  <c r="E24" i="182" s="1"/>
  <c r="G22" i="182" l="1"/>
  <c r="G24" i="182"/>
  <c r="F24" i="182"/>
  <c r="E27" i="182" l="1"/>
  <c r="F27" i="182" l="1"/>
  <c r="E28" i="182" s="1"/>
  <c r="F28" i="182" l="1"/>
  <c r="E32" i="182" s="1"/>
  <c r="G27" i="182"/>
  <c r="G28" i="182" l="1"/>
  <c r="G32" i="182"/>
  <c r="F32" i="182"/>
  <c r="I36" i="182" s="1"/>
  <c r="G36" i="182" s="1"/>
  <c r="F139" i="1" l="1"/>
  <c r="F138" i="1"/>
  <c r="B18" i="175" l="1"/>
  <c r="C18" i="175"/>
  <c r="D18" i="175"/>
  <c r="E18" i="175"/>
  <c r="F18" i="175"/>
  <c r="G18" i="175"/>
  <c r="H18" i="175"/>
  <c r="B18" i="172"/>
  <c r="C18" i="172"/>
  <c r="E18" i="172"/>
  <c r="F18" i="172"/>
  <c r="G18" i="172"/>
  <c r="H18" i="172"/>
  <c r="I18" i="172"/>
  <c r="F22" i="181" l="1"/>
  <c r="E23" i="181" s="1"/>
  <c r="F23" i="181" l="1"/>
  <c r="E24" i="181" s="1"/>
  <c r="F24" i="181" s="1"/>
  <c r="E27" i="181" s="1"/>
  <c r="F27" i="181" s="1"/>
  <c r="E28" i="181" s="1"/>
  <c r="F28" i="181" s="1"/>
  <c r="N4" i="155"/>
  <c r="E4" i="155" s="1"/>
  <c r="I5" i="155"/>
  <c r="F9" i="155"/>
  <c r="E29" i="181" l="1"/>
  <c r="F29" i="181" s="1"/>
  <c r="E32" i="181" s="1"/>
  <c r="F32" i="181" s="1"/>
  <c r="E31" i="175"/>
  <c r="C32" i="169" l="1"/>
  <c r="I21" i="150" l="1"/>
  <c r="I19" i="150"/>
  <c r="P59" i="2" l="1"/>
  <c r="O59" i="2"/>
  <c r="N59" i="2"/>
  <c r="M59" i="2"/>
  <c r="L59" i="2"/>
  <c r="K59" i="2"/>
  <c r="J59" i="2"/>
  <c r="I59" i="2"/>
  <c r="H59" i="2"/>
  <c r="F59" i="2"/>
  <c r="E59" i="2"/>
  <c r="D59" i="2"/>
  <c r="C59" i="2"/>
  <c r="G137" i="1"/>
  <c r="E137" i="1"/>
  <c r="E136" i="1"/>
  <c r="C137" i="1"/>
  <c r="C136" i="1"/>
  <c r="B137" i="1"/>
  <c r="B136" i="1"/>
  <c r="I35" i="181" l="1"/>
  <c r="G35" i="181"/>
  <c r="I34" i="181"/>
  <c r="G34" i="181"/>
  <c r="I33" i="181"/>
  <c r="G33" i="181"/>
  <c r="I32" i="181"/>
  <c r="I31" i="181"/>
  <c r="G31" i="181"/>
  <c r="I30" i="181"/>
  <c r="G30" i="181"/>
  <c r="I29" i="181"/>
  <c r="G29" i="181"/>
  <c r="I28" i="181"/>
  <c r="I27" i="181"/>
  <c r="G26" i="181"/>
  <c r="G25" i="181"/>
  <c r="I22" i="181"/>
  <c r="I21" i="181"/>
  <c r="G21" i="181"/>
  <c r="A21" i="181"/>
  <c r="I20" i="181"/>
  <c r="G20" i="181"/>
  <c r="I19" i="181"/>
  <c r="G19" i="181"/>
  <c r="G6" i="181" l="1"/>
  <c r="G59" i="2"/>
  <c r="G22" i="181"/>
  <c r="G24" i="181" l="1"/>
  <c r="G27" i="181" l="1"/>
  <c r="G28" i="181" l="1"/>
  <c r="G32" i="181"/>
  <c r="I36" i="181"/>
  <c r="G36" i="181" s="1"/>
  <c r="F136" i="1" l="1"/>
  <c r="F137" i="1"/>
  <c r="B18" i="171"/>
  <c r="C18" i="171"/>
  <c r="E18" i="171"/>
  <c r="F18" i="171"/>
  <c r="G18" i="171"/>
  <c r="H18" i="171"/>
  <c r="E58" i="2" l="1"/>
  <c r="P58" i="2" l="1"/>
  <c r="O58" i="2"/>
  <c r="N58" i="2"/>
  <c r="M58" i="2"/>
  <c r="L58" i="2"/>
  <c r="K58" i="2"/>
  <c r="J58" i="2"/>
  <c r="I58" i="2"/>
  <c r="H58" i="2"/>
  <c r="F58" i="2"/>
  <c r="D58" i="2"/>
  <c r="C58" i="2"/>
  <c r="C135" i="1"/>
  <c r="C134" i="1"/>
  <c r="G135" i="1"/>
  <c r="E135" i="1"/>
  <c r="E134" i="1"/>
  <c r="B135" i="1"/>
  <c r="B134" i="1"/>
  <c r="I35" i="180"/>
  <c r="G35" i="180"/>
  <c r="I34" i="180"/>
  <c r="G34" i="180"/>
  <c r="I33" i="180"/>
  <c r="G33" i="180"/>
  <c r="I32" i="180"/>
  <c r="I31" i="180"/>
  <c r="G31" i="180"/>
  <c r="I30" i="180"/>
  <c r="G30" i="180"/>
  <c r="I29" i="180"/>
  <c r="G29" i="180"/>
  <c r="I28" i="180"/>
  <c r="I27" i="180"/>
  <c r="I26" i="180"/>
  <c r="G26" i="180"/>
  <c r="I25" i="180"/>
  <c r="G25" i="180"/>
  <c r="I24" i="180"/>
  <c r="I21" i="180"/>
  <c r="G21" i="180"/>
  <c r="A21" i="180"/>
  <c r="I20" i="180"/>
  <c r="G20" i="180"/>
  <c r="I19" i="180"/>
  <c r="G19" i="180"/>
  <c r="G6" i="180" l="1"/>
  <c r="G58" i="2"/>
  <c r="G22" i="180"/>
  <c r="F22" i="180"/>
  <c r="E23" i="180" s="1"/>
  <c r="F23" i="180" l="1"/>
  <c r="E24" i="180" s="1"/>
  <c r="G24" i="180" s="1"/>
  <c r="F24" i="180" l="1"/>
  <c r="E27" i="180" s="1"/>
  <c r="G27" i="180" s="1"/>
  <c r="F27" i="180" l="1"/>
  <c r="E28" i="180" s="1"/>
  <c r="F28" i="180"/>
  <c r="E32" i="180" s="1"/>
  <c r="F32" i="180" l="1"/>
  <c r="I36" i="180" s="1"/>
  <c r="G36" i="180" s="1"/>
  <c r="G32" i="180"/>
  <c r="G28" i="180"/>
  <c r="F134" i="1" l="1"/>
  <c r="F135" i="1"/>
  <c r="E9" i="155" l="1"/>
  <c r="G133" i="1" l="1"/>
  <c r="E133" i="1"/>
  <c r="E132" i="1"/>
  <c r="C133" i="1"/>
  <c r="C132" i="1"/>
  <c r="B133" i="1"/>
  <c r="B132" i="1"/>
  <c r="B131" i="1"/>
  <c r="B130" i="1"/>
  <c r="E131" i="1"/>
  <c r="E130" i="1"/>
  <c r="C131" i="1"/>
  <c r="C130" i="1"/>
  <c r="B129" i="1"/>
  <c r="B128" i="1"/>
  <c r="P57" i="2" l="1"/>
  <c r="O57" i="2"/>
  <c r="N57" i="2"/>
  <c r="M57" i="2"/>
  <c r="L57" i="2"/>
  <c r="K57" i="2"/>
  <c r="J57" i="2"/>
  <c r="I57" i="2"/>
  <c r="H57" i="2"/>
  <c r="G57" i="2"/>
  <c r="F57" i="2"/>
  <c r="E57" i="2"/>
  <c r="D57" i="2"/>
  <c r="C57" i="2"/>
  <c r="E56" i="2"/>
  <c r="D56" i="2"/>
  <c r="C56" i="2"/>
  <c r="F56" i="2"/>
  <c r="G56" i="2"/>
  <c r="H56" i="2"/>
  <c r="I56" i="2"/>
  <c r="J56" i="2"/>
  <c r="K56" i="2"/>
  <c r="L56" i="2"/>
  <c r="M56" i="2"/>
  <c r="N56" i="2"/>
  <c r="O56" i="2"/>
  <c r="P56" i="2"/>
  <c r="G55" i="2"/>
  <c r="F55" i="2"/>
  <c r="E55" i="2"/>
  <c r="D55" i="2"/>
  <c r="C55" i="2"/>
  <c r="I35" i="178"/>
  <c r="G35" i="178"/>
  <c r="I34" i="178"/>
  <c r="G34" i="178"/>
  <c r="I33" i="178"/>
  <c r="G33" i="178"/>
  <c r="I32" i="178"/>
  <c r="I31" i="178"/>
  <c r="G31" i="178"/>
  <c r="I30" i="178"/>
  <c r="G30" i="178"/>
  <c r="I29" i="178"/>
  <c r="G29" i="178"/>
  <c r="I28" i="178"/>
  <c r="I27" i="178"/>
  <c r="I26" i="178"/>
  <c r="G26" i="178"/>
  <c r="I25" i="178"/>
  <c r="G25" i="178"/>
  <c r="I24" i="178"/>
  <c r="I22" i="178"/>
  <c r="I21" i="178"/>
  <c r="G21" i="178"/>
  <c r="A21" i="178"/>
  <c r="I20" i="178"/>
  <c r="G20" i="178"/>
  <c r="I19" i="178"/>
  <c r="G19" i="178"/>
  <c r="G6" i="178"/>
  <c r="H34" i="179"/>
  <c r="F34" i="179"/>
  <c r="H33" i="179"/>
  <c r="F33" i="179"/>
  <c r="H32" i="179"/>
  <c r="F32" i="179"/>
  <c r="H31" i="179"/>
  <c r="H30" i="179"/>
  <c r="F30" i="179"/>
  <c r="H29" i="179"/>
  <c r="F29" i="179"/>
  <c r="H28" i="179"/>
  <c r="F28" i="179"/>
  <c r="H27" i="179"/>
  <c r="H26" i="179"/>
  <c r="H25" i="179"/>
  <c r="F25" i="179"/>
  <c r="H24" i="179"/>
  <c r="F24" i="179"/>
  <c r="H23" i="179"/>
  <c r="H22" i="179"/>
  <c r="H21" i="179"/>
  <c r="F21" i="179"/>
  <c r="A21" i="179"/>
  <c r="H20" i="179"/>
  <c r="F20" i="179"/>
  <c r="H19" i="179"/>
  <c r="F19" i="179"/>
  <c r="F6" i="179"/>
  <c r="G22" i="178" l="1"/>
  <c r="F22" i="179"/>
  <c r="D23" i="179"/>
  <c r="E8" i="155"/>
  <c r="G6" i="155"/>
  <c r="E6" i="155" l="1"/>
  <c r="B24" i="178"/>
  <c r="G24" i="178" s="1"/>
  <c r="F24" i="178"/>
  <c r="B23" i="179"/>
  <c r="F23" i="179" s="1"/>
  <c r="E23" i="179"/>
  <c r="C24" i="178" l="1"/>
  <c r="E27" i="178"/>
  <c r="D26" i="179"/>
  <c r="C23" i="179"/>
  <c r="F27" i="178" l="1"/>
  <c r="E28" i="178" s="1"/>
  <c r="E26" i="179"/>
  <c r="D27" i="179" s="1"/>
  <c r="G27" i="178" l="1"/>
  <c r="F26" i="179"/>
  <c r="F28" i="178"/>
  <c r="E27" i="179"/>
  <c r="D31" i="179" s="1"/>
  <c r="P53" i="2"/>
  <c r="P55" i="2"/>
  <c r="O55" i="2"/>
  <c r="N55" i="2"/>
  <c r="M55" i="2"/>
  <c r="L55" i="2"/>
  <c r="K55" i="2"/>
  <c r="J55" i="2"/>
  <c r="I55" i="2"/>
  <c r="H55" i="2"/>
  <c r="G129" i="1"/>
  <c r="E129" i="1"/>
  <c r="E128" i="1"/>
  <c r="C129" i="1"/>
  <c r="C128" i="1"/>
  <c r="A3" i="177"/>
  <c r="I35" i="177"/>
  <c r="G35" i="177"/>
  <c r="I34" i="177"/>
  <c r="G34" i="177"/>
  <c r="I33" i="177"/>
  <c r="G33" i="177"/>
  <c r="I32" i="177"/>
  <c r="I31" i="177"/>
  <c r="G31" i="177"/>
  <c r="I30" i="177"/>
  <c r="G30" i="177"/>
  <c r="I29" i="177"/>
  <c r="G29" i="177"/>
  <c r="I28" i="177"/>
  <c r="I27" i="177"/>
  <c r="I26" i="177"/>
  <c r="G26" i="177"/>
  <c r="G25" i="177"/>
  <c r="I22" i="177"/>
  <c r="I21" i="177"/>
  <c r="G21" i="177"/>
  <c r="A21" i="177"/>
  <c r="I20" i="177"/>
  <c r="G20" i="177"/>
  <c r="I19" i="177"/>
  <c r="G19" i="177"/>
  <c r="G6" i="177"/>
  <c r="F24" i="150"/>
  <c r="F27" i="150" s="1"/>
  <c r="I36" i="177" l="1"/>
  <c r="G32" i="178"/>
  <c r="F32" i="178"/>
  <c r="I36" i="178" s="1"/>
  <c r="G36" i="178" s="1"/>
  <c r="G28" i="178"/>
  <c r="F27" i="179"/>
  <c r="F31" i="179"/>
  <c r="E31" i="179"/>
  <c r="H35" i="179" s="1"/>
  <c r="F35" i="179" s="1"/>
  <c r="H34" i="167"/>
  <c r="F34" i="167"/>
  <c r="H33" i="167"/>
  <c r="F33" i="167"/>
  <c r="H32" i="167"/>
  <c r="F32" i="167"/>
  <c r="H31" i="167"/>
  <c r="H30" i="167"/>
  <c r="F30" i="167"/>
  <c r="H29" i="167"/>
  <c r="F29" i="167"/>
  <c r="H28" i="167"/>
  <c r="F28" i="167"/>
  <c r="H27" i="167"/>
  <c r="H26" i="167"/>
  <c r="H25" i="167"/>
  <c r="F25" i="167"/>
  <c r="H24" i="167"/>
  <c r="F24" i="167"/>
  <c r="H23" i="167"/>
  <c r="H22" i="167"/>
  <c r="H21" i="167"/>
  <c r="F21" i="167"/>
  <c r="A21" i="167"/>
  <c r="H20" i="167"/>
  <c r="F20" i="167"/>
  <c r="H19" i="167"/>
  <c r="F19" i="167"/>
  <c r="C26" i="42"/>
  <c r="H35" i="42"/>
  <c r="F35" i="42"/>
  <c r="H34" i="42"/>
  <c r="F34" i="42"/>
  <c r="H33" i="42"/>
  <c r="F33" i="42"/>
  <c r="H32" i="42"/>
  <c r="H31" i="42"/>
  <c r="H30" i="42"/>
  <c r="H29" i="42"/>
  <c r="H28" i="42"/>
  <c r="H27" i="42"/>
  <c r="H26" i="42"/>
  <c r="F26" i="42"/>
  <c r="H25" i="42"/>
  <c r="F25" i="42"/>
  <c r="H24" i="42"/>
  <c r="H22" i="42"/>
  <c r="H21" i="42"/>
  <c r="F21" i="42"/>
  <c r="A21" i="42"/>
  <c r="H20" i="42"/>
  <c r="F20" i="42"/>
  <c r="H19" i="42"/>
  <c r="F19" i="42"/>
  <c r="F132" i="1" l="1"/>
  <c r="F133" i="1"/>
  <c r="F130" i="1"/>
  <c r="F131" i="1"/>
  <c r="G22" i="177"/>
  <c r="G24" i="177"/>
  <c r="F24" i="177"/>
  <c r="F22" i="167"/>
  <c r="D23" i="167"/>
  <c r="E24" i="42"/>
  <c r="F24" i="42"/>
  <c r="F22" i="42"/>
  <c r="I35" i="150"/>
  <c r="G35" i="150"/>
  <c r="I34" i="150"/>
  <c r="G34" i="150"/>
  <c r="I33" i="150"/>
  <c r="G33" i="150"/>
  <c r="I32" i="150"/>
  <c r="I31" i="150"/>
  <c r="G31" i="150"/>
  <c r="I30" i="150"/>
  <c r="G30" i="150"/>
  <c r="I29" i="150"/>
  <c r="G29" i="150"/>
  <c r="I28" i="150"/>
  <c r="I27" i="150"/>
  <c r="I26" i="150"/>
  <c r="G26" i="150"/>
  <c r="I25" i="150"/>
  <c r="G25" i="150"/>
  <c r="I24" i="150"/>
  <c r="I22" i="150"/>
  <c r="G21" i="150"/>
  <c r="A21" i="150"/>
  <c r="I20" i="150"/>
  <c r="G20" i="150"/>
  <c r="G19" i="150"/>
  <c r="I18" i="150"/>
  <c r="H18" i="150"/>
  <c r="G18" i="150"/>
  <c r="F18" i="150"/>
  <c r="E18" i="150"/>
  <c r="E27" i="177" l="1"/>
  <c r="F23" i="167"/>
  <c r="E23" i="167"/>
  <c r="D26" i="167" s="1"/>
  <c r="D27" i="42"/>
  <c r="F27" i="42" s="1"/>
  <c r="F27" i="177" l="1"/>
  <c r="E27" i="42"/>
  <c r="D28" i="42" s="1"/>
  <c r="G24" i="150"/>
  <c r="B24" i="169"/>
  <c r="C24" i="169" l="1"/>
  <c r="G24" i="169"/>
  <c r="G27" i="177"/>
  <c r="F26" i="167"/>
  <c r="E26" i="167"/>
  <c r="D27" i="167" s="1"/>
  <c r="E28" i="42"/>
  <c r="D32" i="42" s="1"/>
  <c r="B23" i="174"/>
  <c r="C23" i="174" s="1"/>
  <c r="C26" i="174" s="1"/>
  <c r="G125" i="1"/>
  <c r="E125" i="1"/>
  <c r="C125" i="1"/>
  <c r="B125" i="1"/>
  <c r="G28" i="177" l="1"/>
  <c r="G32" i="177"/>
  <c r="G36" i="177"/>
  <c r="E27" i="167"/>
  <c r="D31" i="167" s="1"/>
  <c r="F32" i="42"/>
  <c r="E32" i="42"/>
  <c r="H36" i="42" s="1"/>
  <c r="F36" i="42" s="1"/>
  <c r="F28" i="42"/>
  <c r="E124" i="1"/>
  <c r="B123" i="1"/>
  <c r="B121" i="1"/>
  <c r="B117" i="1"/>
  <c r="B115" i="1"/>
  <c r="B124" i="1"/>
  <c r="B122" i="1"/>
  <c r="B120" i="1"/>
  <c r="B116" i="1"/>
  <c r="B114" i="1"/>
  <c r="B113" i="1"/>
  <c r="B112" i="1"/>
  <c r="C124" i="1"/>
  <c r="F129" i="1" l="1"/>
  <c r="F128" i="1"/>
  <c r="F31" i="167"/>
  <c r="E31" i="167"/>
  <c r="H35" i="167" s="1"/>
  <c r="F35" i="167" s="1"/>
  <c r="F27" i="167"/>
  <c r="F22" i="170"/>
  <c r="E23" i="170" s="1"/>
  <c r="B24" i="172"/>
  <c r="C24" i="172" s="1"/>
  <c r="F6" i="157"/>
  <c r="G6" i="157"/>
  <c r="G35" i="157"/>
  <c r="E35" i="157"/>
  <c r="D35" i="157"/>
  <c r="C35" i="157"/>
  <c r="B35" i="157"/>
  <c r="A35" i="157"/>
  <c r="H37" i="157"/>
  <c r="G37" i="157"/>
  <c r="F37" i="157"/>
  <c r="E37" i="157"/>
  <c r="D37" i="157"/>
  <c r="C37" i="157"/>
  <c r="B37" i="157"/>
  <c r="A37" i="157"/>
  <c r="A36" i="157"/>
  <c r="H6" i="152"/>
  <c r="G6" i="152"/>
  <c r="H6" i="160"/>
  <c r="H37" i="161"/>
  <c r="G37" i="161"/>
  <c r="F37" i="161"/>
  <c r="E37" i="161"/>
  <c r="D37" i="161"/>
  <c r="C37" i="161"/>
  <c r="B37" i="161"/>
  <c r="A37" i="161"/>
  <c r="A36" i="161"/>
  <c r="K35" i="161"/>
  <c r="J35" i="161"/>
  <c r="I35" i="161"/>
  <c r="G35" i="161"/>
  <c r="E35" i="161"/>
  <c r="D35" i="161"/>
  <c r="C35" i="161"/>
  <c r="B35" i="161"/>
  <c r="A35" i="161"/>
  <c r="G6" i="161"/>
  <c r="E22" i="161"/>
  <c r="D23" i="161" s="1"/>
  <c r="E23" i="161" s="1"/>
  <c r="D26" i="161" s="1"/>
  <c r="E26" i="161" s="1"/>
  <c r="D27" i="161" s="1"/>
  <c r="E27" i="161" s="1"/>
  <c r="D31" i="161" s="1"/>
  <c r="E31" i="161" s="1"/>
  <c r="E22" i="159"/>
  <c r="B22" i="159" s="1"/>
  <c r="C22" i="159" s="1"/>
  <c r="F22" i="152"/>
  <c r="F22" i="160"/>
  <c r="G35" i="165"/>
  <c r="E35" i="165"/>
  <c r="D35" i="165"/>
  <c r="C35" i="165"/>
  <c r="B35" i="165"/>
  <c r="A35" i="165"/>
  <c r="H37" i="165"/>
  <c r="G37" i="165"/>
  <c r="F37" i="165"/>
  <c r="E37" i="165"/>
  <c r="D37" i="165"/>
  <c r="C37" i="165"/>
  <c r="B37" i="165"/>
  <c r="A37" i="165"/>
  <c r="A36" i="165"/>
  <c r="G6" i="165"/>
  <c r="F7" i="165"/>
  <c r="D7" i="165"/>
  <c r="B18" i="165"/>
  <c r="C18" i="165"/>
  <c r="D18" i="165"/>
  <c r="E18" i="165"/>
  <c r="F18" i="165"/>
  <c r="G18" i="165"/>
  <c r="H18" i="165"/>
  <c r="A2" i="165"/>
  <c r="A3" i="165"/>
  <c r="A4" i="165"/>
  <c r="A5" i="165"/>
  <c r="A6" i="165"/>
  <c r="A7" i="165"/>
  <c r="A8" i="165"/>
  <c r="A9" i="165"/>
  <c r="A10" i="165"/>
  <c r="A11" i="165"/>
  <c r="A12" i="165"/>
  <c r="A13" i="165"/>
  <c r="A14" i="165"/>
  <c r="A15" i="165"/>
  <c r="A16" i="165"/>
  <c r="A17" i="165"/>
  <c r="A18" i="165"/>
  <c r="A19" i="165"/>
  <c r="A20" i="165"/>
  <c r="A22" i="165"/>
  <c r="A23" i="165"/>
  <c r="A24" i="165"/>
  <c r="A25" i="165"/>
  <c r="A26" i="165"/>
  <c r="A27" i="165"/>
  <c r="A28" i="165"/>
  <c r="A29" i="165"/>
  <c r="A30" i="165"/>
  <c r="A31" i="165"/>
  <c r="A32" i="165"/>
  <c r="A33" i="165"/>
  <c r="A34" i="165"/>
  <c r="A1" i="165"/>
  <c r="E23" i="152" l="1"/>
  <c r="F23" i="152" s="1"/>
  <c r="E24" i="152" s="1"/>
  <c r="F24" i="152" s="1"/>
  <c r="F32" i="152" s="1"/>
  <c r="E23" i="160"/>
  <c r="F23" i="160" s="1"/>
  <c r="E24" i="160" s="1"/>
  <c r="F24" i="160" s="1"/>
  <c r="E27" i="160" s="1"/>
  <c r="F23" i="170"/>
  <c r="E24" i="170" s="1"/>
  <c r="G24" i="170" s="1"/>
  <c r="G28" i="150"/>
  <c r="G32" i="150"/>
  <c r="I36" i="150"/>
  <c r="G36" i="150" s="1"/>
  <c r="E22" i="165"/>
  <c r="D23" i="165" s="1"/>
  <c r="E23" i="165" s="1"/>
  <c r="D26" i="165" s="1"/>
  <c r="E26" i="165" s="1"/>
  <c r="D27" i="165" s="1"/>
  <c r="E27" i="165" s="1"/>
  <c r="D31" i="165" s="1"/>
  <c r="E31" i="165" s="1"/>
  <c r="H37" i="167"/>
  <c r="G37" i="167"/>
  <c r="F37" i="167"/>
  <c r="E37" i="167"/>
  <c r="D37" i="167"/>
  <c r="C37" i="167"/>
  <c r="B37" i="167"/>
  <c r="A37" i="167"/>
  <c r="A36" i="167"/>
  <c r="A2" i="167"/>
  <c r="A3" i="167"/>
  <c r="A4" i="167"/>
  <c r="A5" i="167"/>
  <c r="A6" i="167"/>
  <c r="A7" i="167"/>
  <c r="A8" i="167"/>
  <c r="A9" i="167"/>
  <c r="A10" i="167"/>
  <c r="A11" i="167"/>
  <c r="A12" i="167"/>
  <c r="A13" i="167"/>
  <c r="A14" i="167"/>
  <c r="A15" i="167"/>
  <c r="A16" i="167"/>
  <c r="A17" i="167"/>
  <c r="A1" i="167"/>
  <c r="H37" i="166"/>
  <c r="G37" i="166"/>
  <c r="F37" i="166"/>
  <c r="E37" i="166"/>
  <c r="D37" i="166"/>
  <c r="C37" i="166"/>
  <c r="B37" i="166"/>
  <c r="A37" i="166"/>
  <c r="A36" i="166"/>
  <c r="G35" i="166"/>
  <c r="E35" i="166"/>
  <c r="D35" i="166"/>
  <c r="C35" i="166"/>
  <c r="B35" i="166"/>
  <c r="A35" i="166"/>
  <c r="B18" i="166"/>
  <c r="C18" i="166"/>
  <c r="D18" i="166"/>
  <c r="E18" i="166"/>
  <c r="F18" i="166"/>
  <c r="G18" i="166"/>
  <c r="H18" i="166"/>
  <c r="A2" i="166"/>
  <c r="A3" i="166"/>
  <c r="A4" i="166"/>
  <c r="A5" i="166"/>
  <c r="A6" i="166"/>
  <c r="A7" i="166"/>
  <c r="A8" i="166"/>
  <c r="A9" i="166"/>
  <c r="A10" i="166"/>
  <c r="A11" i="166"/>
  <c r="A12" i="166"/>
  <c r="A13" i="166"/>
  <c r="A14" i="166"/>
  <c r="A15" i="166"/>
  <c r="A16" i="166"/>
  <c r="A17" i="166"/>
  <c r="A18" i="166"/>
  <c r="A19" i="166"/>
  <c r="A20" i="166"/>
  <c r="A22" i="166"/>
  <c r="A23" i="166"/>
  <c r="A24" i="166"/>
  <c r="A25" i="166"/>
  <c r="A26" i="166"/>
  <c r="A27" i="166"/>
  <c r="A28" i="166"/>
  <c r="A29" i="166"/>
  <c r="A30" i="166"/>
  <c r="A31" i="166"/>
  <c r="A32" i="166"/>
  <c r="A33" i="166"/>
  <c r="A34" i="166"/>
  <c r="A1" i="166"/>
  <c r="E27" i="169"/>
  <c r="H42" i="169"/>
  <c r="F42" i="169"/>
  <c r="E42" i="169"/>
  <c r="C42" i="169"/>
  <c r="B42" i="169"/>
  <c r="A42" i="169"/>
  <c r="I44" i="169"/>
  <c r="H44" i="169"/>
  <c r="G44" i="169"/>
  <c r="F44" i="169"/>
  <c r="E44" i="169"/>
  <c r="C44" i="169"/>
  <c r="B44" i="169"/>
  <c r="A44" i="169"/>
  <c r="A43" i="169"/>
  <c r="B18" i="169"/>
  <c r="C18" i="169"/>
  <c r="E18" i="169"/>
  <c r="F18" i="169"/>
  <c r="G18" i="169"/>
  <c r="H18" i="169"/>
  <c r="I18" i="169"/>
  <c r="H6" i="169"/>
  <c r="G7" i="169"/>
  <c r="E7" i="169"/>
  <c r="A2" i="169"/>
  <c r="A3" i="169"/>
  <c r="A4" i="169"/>
  <c r="A5" i="169"/>
  <c r="A6" i="169"/>
  <c r="A7" i="169"/>
  <c r="A8" i="169"/>
  <c r="A9" i="169"/>
  <c r="A10" i="169"/>
  <c r="A11" i="169"/>
  <c r="A12" i="169"/>
  <c r="A13" i="169"/>
  <c r="A14" i="169"/>
  <c r="A15" i="169"/>
  <c r="A16" i="169"/>
  <c r="A17" i="169"/>
  <c r="A18" i="169"/>
  <c r="A19" i="169"/>
  <c r="A20" i="169"/>
  <c r="A22" i="169"/>
  <c r="A24" i="169"/>
  <c r="A25" i="169"/>
  <c r="A26" i="169"/>
  <c r="A27" i="169"/>
  <c r="A28" i="169"/>
  <c r="A29" i="169"/>
  <c r="A30" i="169"/>
  <c r="A32" i="169"/>
  <c r="A33" i="169"/>
  <c r="A34" i="169"/>
  <c r="F24" i="170" l="1"/>
  <c r="F27" i="169"/>
  <c r="G27" i="169"/>
  <c r="F27" i="160"/>
  <c r="E28" i="160" s="1"/>
  <c r="F28" i="160" s="1"/>
  <c r="G27" i="160"/>
  <c r="E28" i="169"/>
  <c r="F28" i="169" s="1"/>
  <c r="E27" i="170"/>
  <c r="F27" i="170" s="1"/>
  <c r="I38" i="170"/>
  <c r="H38" i="170"/>
  <c r="G38" i="170"/>
  <c r="F38" i="170"/>
  <c r="E38" i="170"/>
  <c r="C38" i="170"/>
  <c r="B38" i="170"/>
  <c r="A38" i="170"/>
  <c r="A37" i="170"/>
  <c r="H36" i="170"/>
  <c r="F36" i="170"/>
  <c r="E36" i="170"/>
  <c r="C36" i="170"/>
  <c r="B36" i="170"/>
  <c r="A36" i="170"/>
  <c r="H6" i="170"/>
  <c r="G7" i="170"/>
  <c r="E7" i="170"/>
  <c r="B18" i="170"/>
  <c r="C18" i="170"/>
  <c r="E18" i="170"/>
  <c r="F18" i="170"/>
  <c r="G18" i="170"/>
  <c r="H18" i="170"/>
  <c r="I18" i="170"/>
  <c r="A2" i="170"/>
  <c r="A3" i="170"/>
  <c r="A4" i="170"/>
  <c r="A5" i="170"/>
  <c r="A6" i="170"/>
  <c r="A7" i="170"/>
  <c r="A8" i="170"/>
  <c r="A9" i="170"/>
  <c r="A10" i="170"/>
  <c r="A11" i="170"/>
  <c r="A12" i="170"/>
  <c r="A13" i="170"/>
  <c r="A14" i="170"/>
  <c r="A15" i="170"/>
  <c r="A16" i="170"/>
  <c r="A17" i="170"/>
  <c r="A18" i="170"/>
  <c r="A19" i="170"/>
  <c r="A20" i="170"/>
  <c r="A22" i="170"/>
  <c r="A24" i="170"/>
  <c r="A25" i="170"/>
  <c r="A26" i="170"/>
  <c r="A27" i="170"/>
  <c r="A28" i="170"/>
  <c r="A29" i="170"/>
  <c r="A30" i="170"/>
  <c r="A31" i="170"/>
  <c r="A32" i="170"/>
  <c r="A33" i="170"/>
  <c r="A34" i="170"/>
  <c r="A35" i="170"/>
  <c r="A1" i="170"/>
  <c r="H6" i="171"/>
  <c r="G7" i="171"/>
  <c r="E7" i="171"/>
  <c r="I38" i="171"/>
  <c r="H38" i="171"/>
  <c r="G38" i="171"/>
  <c r="F38" i="171"/>
  <c r="E38" i="171"/>
  <c r="C38" i="171"/>
  <c r="B38" i="171"/>
  <c r="A38" i="171"/>
  <c r="A37" i="171"/>
  <c r="H36" i="171"/>
  <c r="F36" i="171"/>
  <c r="E36" i="171"/>
  <c r="C36" i="171"/>
  <c r="B36" i="171"/>
  <c r="A36" i="171"/>
  <c r="I18" i="171"/>
  <c r="A2" i="171"/>
  <c r="A3" i="171"/>
  <c r="A4" i="171"/>
  <c r="A5" i="171"/>
  <c r="A6" i="171"/>
  <c r="A7" i="171"/>
  <c r="A8" i="171"/>
  <c r="A9" i="171"/>
  <c r="A10" i="171"/>
  <c r="A11" i="171"/>
  <c r="A12" i="171"/>
  <c r="A13" i="171"/>
  <c r="A14" i="171"/>
  <c r="A15" i="171"/>
  <c r="A16" i="171"/>
  <c r="A17" i="171"/>
  <c r="A18" i="171"/>
  <c r="A19" i="171"/>
  <c r="A20" i="171"/>
  <c r="A22" i="171"/>
  <c r="A24" i="171"/>
  <c r="A25" i="171"/>
  <c r="A26" i="171"/>
  <c r="A27" i="171"/>
  <c r="A28" i="171"/>
  <c r="A29" i="171"/>
  <c r="A30" i="171"/>
  <c r="A31" i="171"/>
  <c r="A32" i="171"/>
  <c r="A33" i="171"/>
  <c r="A34" i="171"/>
  <c r="A35" i="171"/>
  <c r="A1" i="171"/>
  <c r="I35" i="172"/>
  <c r="I34" i="172"/>
  <c r="I33" i="172"/>
  <c r="I32" i="172"/>
  <c r="I31" i="172"/>
  <c r="I30" i="172"/>
  <c r="I29" i="172"/>
  <c r="I28" i="172"/>
  <c r="I27" i="172"/>
  <c r="I26" i="172"/>
  <c r="I25" i="172"/>
  <c r="I24" i="172"/>
  <c r="I22" i="172"/>
  <c r="I21" i="172"/>
  <c r="I20" i="172"/>
  <c r="I19" i="172"/>
  <c r="H6" i="172"/>
  <c r="G7" i="172"/>
  <c r="E7" i="172"/>
  <c r="I38" i="172"/>
  <c r="H38" i="172"/>
  <c r="G38" i="172"/>
  <c r="F38" i="172"/>
  <c r="E38" i="172"/>
  <c r="C38" i="172"/>
  <c r="B38" i="172"/>
  <c r="A38" i="172"/>
  <c r="A37" i="172"/>
  <c r="J36" i="172"/>
  <c r="H36" i="172"/>
  <c r="F36" i="172"/>
  <c r="E36" i="172"/>
  <c r="C36" i="172"/>
  <c r="B36" i="172"/>
  <c r="A36" i="172"/>
  <c r="A2" i="172"/>
  <c r="A3" i="172"/>
  <c r="A4" i="172"/>
  <c r="A5" i="172"/>
  <c r="A6" i="172"/>
  <c r="A7" i="172"/>
  <c r="A8" i="172"/>
  <c r="A9" i="172"/>
  <c r="A10" i="172"/>
  <c r="A11" i="172"/>
  <c r="A12" i="172"/>
  <c r="A13" i="172"/>
  <c r="A14" i="172"/>
  <c r="A15" i="172"/>
  <c r="A16" i="172"/>
  <c r="A17" i="172"/>
  <c r="A18" i="172"/>
  <c r="A19" i="172"/>
  <c r="A20" i="172"/>
  <c r="A22" i="172"/>
  <c r="A24" i="172"/>
  <c r="A25" i="172"/>
  <c r="A26" i="172"/>
  <c r="A27" i="172"/>
  <c r="A28" i="172"/>
  <c r="A29" i="172"/>
  <c r="A30" i="172"/>
  <c r="A31" i="172"/>
  <c r="A32" i="172"/>
  <c r="A33" i="172"/>
  <c r="A34" i="172"/>
  <c r="A35" i="172"/>
  <c r="A1" i="172"/>
  <c r="G6" i="175"/>
  <c r="F7" i="175"/>
  <c r="D7" i="175"/>
  <c r="G6" i="174"/>
  <c r="F7" i="174"/>
  <c r="D7" i="174"/>
  <c r="F7" i="173"/>
  <c r="D7" i="173"/>
  <c r="B18" i="173"/>
  <c r="C18" i="173"/>
  <c r="D18" i="173"/>
  <c r="E18" i="173"/>
  <c r="F18" i="173"/>
  <c r="G18" i="173"/>
  <c r="H18" i="173"/>
  <c r="H37" i="173"/>
  <c r="G37" i="173"/>
  <c r="F37" i="173"/>
  <c r="E37" i="173"/>
  <c r="D37" i="173"/>
  <c r="C37" i="173"/>
  <c r="B37" i="173"/>
  <c r="A37" i="173"/>
  <c r="G35" i="173"/>
  <c r="E35" i="173"/>
  <c r="D35" i="173"/>
  <c r="C35" i="173"/>
  <c r="B35" i="173"/>
  <c r="A35" i="173"/>
  <c r="A36" i="173"/>
  <c r="A2" i="173"/>
  <c r="A3" i="173"/>
  <c r="A4" i="173"/>
  <c r="A5" i="173"/>
  <c r="A6" i="173"/>
  <c r="A7" i="173"/>
  <c r="A8" i="173"/>
  <c r="A9" i="173"/>
  <c r="A10" i="173"/>
  <c r="A11" i="173"/>
  <c r="A12" i="173"/>
  <c r="A13" i="173"/>
  <c r="A14" i="173"/>
  <c r="A15" i="173"/>
  <c r="A16" i="173"/>
  <c r="A17" i="173"/>
  <c r="A18" i="173"/>
  <c r="A19" i="173"/>
  <c r="A20" i="173"/>
  <c r="A22" i="173"/>
  <c r="A23" i="173"/>
  <c r="A24" i="173"/>
  <c r="A25" i="173"/>
  <c r="A26" i="173"/>
  <c r="A27" i="173"/>
  <c r="A28" i="173"/>
  <c r="A29" i="173"/>
  <c r="A30" i="173"/>
  <c r="A31" i="173"/>
  <c r="A32" i="173"/>
  <c r="A33" i="173"/>
  <c r="A34" i="173"/>
  <c r="A1" i="173"/>
  <c r="E29" i="169" l="1"/>
  <c r="F29" i="169" s="1"/>
  <c r="E30" i="169" s="1"/>
  <c r="E28" i="170"/>
  <c r="F28" i="170" s="1"/>
  <c r="E32" i="169"/>
  <c r="F32" i="169" s="1"/>
  <c r="H37" i="176"/>
  <c r="G37" i="176"/>
  <c r="F37" i="176"/>
  <c r="E37" i="176"/>
  <c r="D37" i="176"/>
  <c r="C37" i="176"/>
  <c r="H37" i="174"/>
  <c r="G37" i="174"/>
  <c r="F37" i="174"/>
  <c r="E37" i="174"/>
  <c r="D37" i="174"/>
  <c r="C37" i="174"/>
  <c r="B37" i="174"/>
  <c r="A37" i="174"/>
  <c r="A36" i="174"/>
  <c r="B37" i="176"/>
  <c r="A37" i="176"/>
  <c r="A36" i="176"/>
  <c r="B37" i="175"/>
  <c r="H37" i="175"/>
  <c r="G37" i="175"/>
  <c r="F37" i="175"/>
  <c r="E37" i="175"/>
  <c r="D37" i="175"/>
  <c r="C37" i="175"/>
  <c r="A37" i="175"/>
  <c r="A36" i="175"/>
  <c r="A2" i="175"/>
  <c r="A3" i="175"/>
  <c r="A4" i="175"/>
  <c r="A5" i="175"/>
  <c r="A6" i="175"/>
  <c r="A7" i="175"/>
  <c r="A8" i="175"/>
  <c r="A9" i="175"/>
  <c r="A10" i="175"/>
  <c r="A11" i="175"/>
  <c r="A12" i="175"/>
  <c r="A13" i="175"/>
  <c r="A14" i="175"/>
  <c r="A15" i="175"/>
  <c r="A16" i="175"/>
  <c r="A17" i="175"/>
  <c r="A18" i="175"/>
  <c r="A19" i="175"/>
  <c r="A20" i="175"/>
  <c r="A22" i="175"/>
  <c r="A23" i="175"/>
  <c r="A24" i="175"/>
  <c r="A25" i="175"/>
  <c r="A26" i="175"/>
  <c r="A27" i="175"/>
  <c r="A28" i="175"/>
  <c r="A29" i="175"/>
  <c r="A30" i="175"/>
  <c r="A31" i="175"/>
  <c r="A32" i="175"/>
  <c r="A33" i="175"/>
  <c r="A34" i="175"/>
  <c r="A1" i="175"/>
  <c r="A1" i="174"/>
  <c r="A2" i="174"/>
  <c r="A3" i="174"/>
  <c r="A4" i="174"/>
  <c r="A5" i="174"/>
  <c r="A6" i="174"/>
  <c r="A7" i="174"/>
  <c r="A8" i="174"/>
  <c r="A9" i="174"/>
  <c r="A10" i="174"/>
  <c r="A11" i="174"/>
  <c r="A12" i="174"/>
  <c r="A13" i="174"/>
  <c r="A14" i="174"/>
  <c r="A15" i="174"/>
  <c r="A16" i="174"/>
  <c r="A17" i="174"/>
  <c r="A1" i="176"/>
  <c r="A2" i="176"/>
  <c r="A3" i="176"/>
  <c r="A4" i="176"/>
  <c r="A5" i="176"/>
  <c r="A6" i="176"/>
  <c r="A7" i="176"/>
  <c r="A8" i="176"/>
  <c r="A9" i="176"/>
  <c r="A10" i="176"/>
  <c r="A11" i="176"/>
  <c r="A12" i="176"/>
  <c r="A13" i="176"/>
  <c r="A14" i="176"/>
  <c r="A15" i="176"/>
  <c r="A16" i="176"/>
  <c r="A17" i="176"/>
  <c r="E22" i="174"/>
  <c r="D23" i="174" s="1"/>
  <c r="E23" i="174" s="1"/>
  <c r="D26" i="174" s="1"/>
  <c r="E26" i="174" s="1"/>
  <c r="D27" i="174" s="1"/>
  <c r="E27" i="174" s="1"/>
  <c r="D31" i="174" s="1"/>
  <c r="E31" i="174" s="1"/>
  <c r="A19" i="174"/>
  <c r="A20" i="174"/>
  <c r="A22" i="174"/>
  <c r="A23" i="174"/>
  <c r="A24" i="174"/>
  <c r="A25" i="174"/>
  <c r="A26" i="174"/>
  <c r="A27" i="174"/>
  <c r="A28" i="174"/>
  <c r="A29" i="174"/>
  <c r="A30" i="174"/>
  <c r="A31" i="174"/>
  <c r="A32" i="174"/>
  <c r="A33" i="174"/>
  <c r="A34" i="174"/>
  <c r="B18" i="174"/>
  <c r="C18" i="174"/>
  <c r="D18" i="174"/>
  <c r="E18" i="174"/>
  <c r="F18" i="174"/>
  <c r="G18" i="174"/>
  <c r="H18" i="174"/>
  <c r="A18" i="174"/>
  <c r="A19" i="176"/>
  <c r="A20" i="176"/>
  <c r="A22" i="176"/>
  <c r="A23" i="176"/>
  <c r="A24" i="176"/>
  <c r="A25" i="176"/>
  <c r="A26" i="176"/>
  <c r="A27" i="176"/>
  <c r="A28" i="176"/>
  <c r="A29" i="176"/>
  <c r="A30" i="176"/>
  <c r="A31" i="176"/>
  <c r="A32" i="176"/>
  <c r="A33" i="176"/>
  <c r="A34" i="176"/>
  <c r="B18" i="176"/>
  <c r="C18" i="176"/>
  <c r="D18" i="176"/>
  <c r="E18" i="176"/>
  <c r="F18" i="176"/>
  <c r="G18" i="176"/>
  <c r="H18" i="176"/>
  <c r="A18" i="176"/>
  <c r="B23" i="176"/>
  <c r="C23" i="176" s="1"/>
  <c r="C22" i="175"/>
  <c r="B23" i="175" s="1"/>
  <c r="C23" i="175" s="1"/>
  <c r="F30" i="169" l="1"/>
  <c r="G30" i="169"/>
  <c r="E32" i="170"/>
  <c r="F32" i="170" s="1"/>
  <c r="F22" i="159"/>
  <c r="E23" i="159" s="1"/>
  <c r="E31" i="169" l="1"/>
  <c r="G31" i="169" s="1"/>
  <c r="F23" i="159"/>
  <c r="G49" i="2"/>
  <c r="H49" i="2"/>
  <c r="J49" i="2"/>
  <c r="K49" i="2"/>
  <c r="K51" i="2"/>
  <c r="J51" i="2"/>
  <c r="I51" i="2"/>
  <c r="H51" i="2"/>
  <c r="G51" i="2"/>
  <c r="G52" i="2"/>
  <c r="H52" i="2"/>
  <c r="J52" i="2"/>
  <c r="K52" i="2"/>
  <c r="L52" i="2"/>
  <c r="O53" i="2"/>
  <c r="N53" i="2"/>
  <c r="M53" i="2"/>
  <c r="L53" i="2"/>
  <c r="K53" i="2"/>
  <c r="J53" i="2"/>
  <c r="H53" i="2"/>
  <c r="I53" i="2"/>
  <c r="I52" i="2"/>
  <c r="F52" i="2"/>
  <c r="F53" i="2"/>
  <c r="E53" i="2"/>
  <c r="D52" i="2"/>
  <c r="D53" i="2"/>
  <c r="C53" i="2"/>
  <c r="F31" i="169" l="1"/>
  <c r="E24" i="159"/>
  <c r="F24" i="159" s="1"/>
  <c r="E27" i="159" s="1"/>
  <c r="E22" i="176"/>
  <c r="D23" i="176" s="1"/>
  <c r="F22" i="175"/>
  <c r="E22" i="175"/>
  <c r="D23" i="175" s="1"/>
  <c r="E23" i="175" s="1"/>
  <c r="D26" i="175" s="1"/>
  <c r="E23" i="176" l="1"/>
  <c r="D26" i="176" l="1"/>
  <c r="E22" i="166"/>
  <c r="D23" i="166" s="1"/>
  <c r="E23" i="166" s="1"/>
  <c r="D26" i="166" s="1"/>
  <c r="E26" i="166" s="1"/>
  <c r="D27" i="166" s="1"/>
  <c r="E27" i="166" s="1"/>
  <c r="D31" i="166" s="1"/>
  <c r="E31" i="166" s="1"/>
  <c r="E3" i="155"/>
  <c r="P52" i="2"/>
  <c r="O52" i="2"/>
  <c r="N52" i="2"/>
  <c r="M52" i="2"/>
  <c r="E52" i="2"/>
  <c r="C52" i="2"/>
  <c r="H34" i="176"/>
  <c r="F34" i="176"/>
  <c r="H33" i="176"/>
  <c r="F33" i="176"/>
  <c r="H32" i="176"/>
  <c r="F32" i="176"/>
  <c r="H31" i="176"/>
  <c r="H30" i="176"/>
  <c r="F30" i="176"/>
  <c r="H29" i="176"/>
  <c r="F29" i="176"/>
  <c r="H28" i="176"/>
  <c r="F28" i="176"/>
  <c r="H27" i="176"/>
  <c r="H26" i="176"/>
  <c r="H25" i="176"/>
  <c r="F25" i="176"/>
  <c r="H24" i="176"/>
  <c r="F24" i="176"/>
  <c r="H23" i="176"/>
  <c r="H22" i="176"/>
  <c r="H21" i="176"/>
  <c r="F21" i="176"/>
  <c r="H20" i="176"/>
  <c r="F20" i="176"/>
  <c r="H19" i="176"/>
  <c r="F19" i="176"/>
  <c r="D18" i="157"/>
  <c r="E22" i="157"/>
  <c r="D23" i="157" s="1"/>
  <c r="E23" i="157" s="1"/>
  <c r="D26" i="157" s="1"/>
  <c r="H19" i="173"/>
  <c r="E22" i="173"/>
  <c r="D23" i="173" s="1"/>
  <c r="E23" i="173" s="1"/>
  <c r="D26" i="173" s="1"/>
  <c r="C22" i="173"/>
  <c r="B23" i="173" s="1"/>
  <c r="C23" i="173" s="1"/>
  <c r="B27" i="173" s="1"/>
  <c r="C27" i="173" s="1"/>
  <c r="B31" i="173" s="1"/>
  <c r="P51" i="2"/>
  <c r="O51" i="2"/>
  <c r="N51" i="2"/>
  <c r="M51" i="2"/>
  <c r="L51" i="2"/>
  <c r="F51" i="2"/>
  <c r="E51" i="2"/>
  <c r="D51" i="2"/>
  <c r="P49" i="2"/>
  <c r="O49" i="2"/>
  <c r="N49" i="2"/>
  <c r="M49" i="2"/>
  <c r="L49" i="2"/>
  <c r="I49" i="2"/>
  <c r="F49" i="2"/>
  <c r="E49" i="2"/>
  <c r="D49" i="2"/>
  <c r="C51" i="2"/>
  <c r="C49" i="2"/>
  <c r="P48" i="2"/>
  <c r="O48" i="2"/>
  <c r="N48" i="2"/>
  <c r="M48" i="2"/>
  <c r="L48" i="2"/>
  <c r="K48" i="2"/>
  <c r="J48" i="2"/>
  <c r="I48" i="2"/>
  <c r="H48" i="2"/>
  <c r="F48" i="2"/>
  <c r="E48" i="2"/>
  <c r="D48" i="2"/>
  <c r="C48" i="2"/>
  <c r="A1" i="16"/>
  <c r="F22" i="171"/>
  <c r="E23" i="171" s="1"/>
  <c r="F23" i="171" s="1"/>
  <c r="E24" i="171" s="1"/>
  <c r="C47" i="2"/>
  <c r="D47" i="2"/>
  <c r="E47" i="2"/>
  <c r="F47" i="2"/>
  <c r="H47" i="2"/>
  <c r="I47" i="2"/>
  <c r="J47" i="2"/>
  <c r="K47" i="2"/>
  <c r="L47" i="2"/>
  <c r="M47" i="2"/>
  <c r="N47" i="2"/>
  <c r="O47" i="2"/>
  <c r="P47" i="2"/>
  <c r="C46" i="2"/>
  <c r="D46" i="2"/>
  <c r="E46" i="2"/>
  <c r="F46" i="2"/>
  <c r="H46" i="2"/>
  <c r="I46" i="2"/>
  <c r="J46" i="2"/>
  <c r="K46" i="2"/>
  <c r="L46" i="2"/>
  <c r="M46" i="2"/>
  <c r="N46" i="2"/>
  <c r="O46" i="2"/>
  <c r="P46" i="2"/>
  <c r="E36" i="2"/>
  <c r="A7" i="168"/>
  <c r="A7" i="74"/>
  <c r="A7" i="152"/>
  <c r="A7" i="158"/>
  <c r="A7" i="157"/>
  <c r="A7" i="160"/>
  <c r="A7" i="42"/>
  <c r="A7" i="33"/>
  <c r="A7" i="16"/>
  <c r="G123" i="1"/>
  <c r="E123" i="1"/>
  <c r="E122" i="1"/>
  <c r="C122" i="1"/>
  <c r="C123" i="1"/>
  <c r="H34" i="175"/>
  <c r="F34" i="175"/>
  <c r="H33" i="175"/>
  <c r="F33" i="175"/>
  <c r="H32" i="175"/>
  <c r="F32" i="175"/>
  <c r="H31" i="175"/>
  <c r="H30" i="175"/>
  <c r="F30" i="175"/>
  <c r="H29" i="175"/>
  <c r="F29" i="175"/>
  <c r="H28" i="175"/>
  <c r="F28" i="175"/>
  <c r="H27" i="175"/>
  <c r="H26" i="175"/>
  <c r="H25" i="175"/>
  <c r="F25" i="175"/>
  <c r="H24" i="175"/>
  <c r="F24" i="175"/>
  <c r="H23" i="175"/>
  <c r="H22" i="175"/>
  <c r="H21" i="175"/>
  <c r="F21" i="175"/>
  <c r="H20" i="175"/>
  <c r="F20" i="175"/>
  <c r="H19" i="175"/>
  <c r="F19" i="175"/>
  <c r="F6" i="175"/>
  <c r="G121" i="1"/>
  <c r="E121" i="1"/>
  <c r="E120" i="1"/>
  <c r="C121" i="1"/>
  <c r="C120" i="1"/>
  <c r="H34" i="174"/>
  <c r="F34" i="174"/>
  <c r="H33" i="174"/>
  <c r="F33" i="174"/>
  <c r="H32" i="174"/>
  <c r="F32" i="174"/>
  <c r="H31" i="174"/>
  <c r="H30" i="174"/>
  <c r="F30" i="174"/>
  <c r="H29" i="174"/>
  <c r="F29" i="174"/>
  <c r="H28" i="174"/>
  <c r="F28" i="174"/>
  <c r="H27" i="174"/>
  <c r="H26" i="174"/>
  <c r="H25" i="174"/>
  <c r="F25" i="174"/>
  <c r="H24" i="174"/>
  <c r="F24" i="174"/>
  <c r="H23" i="174"/>
  <c r="H22" i="174"/>
  <c r="H21" i="174"/>
  <c r="F21" i="174"/>
  <c r="H20" i="174"/>
  <c r="F20" i="174"/>
  <c r="H19" i="174"/>
  <c r="F19" i="174"/>
  <c r="G117" i="1"/>
  <c r="E117" i="1"/>
  <c r="E116" i="1"/>
  <c r="C116" i="1"/>
  <c r="C117" i="1"/>
  <c r="H34" i="173"/>
  <c r="F34" i="173"/>
  <c r="H33" i="173"/>
  <c r="F33" i="173"/>
  <c r="H32" i="173"/>
  <c r="F32" i="173"/>
  <c r="H31" i="173"/>
  <c r="H30" i="173"/>
  <c r="F30" i="173"/>
  <c r="H29" i="173"/>
  <c r="F29" i="173"/>
  <c r="H28" i="173"/>
  <c r="F28" i="173"/>
  <c r="H27" i="173"/>
  <c r="H26" i="173"/>
  <c r="H25" i="173"/>
  <c r="F25" i="173"/>
  <c r="H24" i="173"/>
  <c r="F24" i="173"/>
  <c r="H23" i="173"/>
  <c r="H22" i="173"/>
  <c r="H21" i="173"/>
  <c r="F21" i="173"/>
  <c r="H20" i="173"/>
  <c r="F20" i="173"/>
  <c r="F19" i="173"/>
  <c r="G115" i="1"/>
  <c r="E115" i="1"/>
  <c r="E114" i="1"/>
  <c r="C115" i="1"/>
  <c r="C114" i="1"/>
  <c r="G35" i="172"/>
  <c r="G34" i="172"/>
  <c r="G33" i="172"/>
  <c r="G31" i="172"/>
  <c r="G30" i="172"/>
  <c r="G29" i="172"/>
  <c r="G26" i="172"/>
  <c r="G25" i="172"/>
  <c r="G21" i="172"/>
  <c r="G20" i="172"/>
  <c r="G19" i="172"/>
  <c r="G113" i="1"/>
  <c r="E113" i="1"/>
  <c r="E112" i="1"/>
  <c r="C113" i="1"/>
  <c r="C112" i="1"/>
  <c r="I35" i="171"/>
  <c r="G35" i="171"/>
  <c r="I34" i="171"/>
  <c r="G34" i="171"/>
  <c r="I33" i="171"/>
  <c r="G33" i="171"/>
  <c r="I32" i="171"/>
  <c r="I31" i="171"/>
  <c r="G31" i="171"/>
  <c r="I30" i="171"/>
  <c r="G30" i="171"/>
  <c r="I29" i="171"/>
  <c r="G29" i="171"/>
  <c r="I28" i="171"/>
  <c r="I27" i="171"/>
  <c r="I26" i="171"/>
  <c r="G26" i="171"/>
  <c r="I25" i="171"/>
  <c r="G25" i="171"/>
  <c r="I24" i="171"/>
  <c r="I22" i="171"/>
  <c r="I21" i="171"/>
  <c r="G21" i="171"/>
  <c r="I20" i="171"/>
  <c r="G20" i="171"/>
  <c r="I19" i="171"/>
  <c r="G19" i="171"/>
  <c r="G111" i="1"/>
  <c r="E110" i="1"/>
  <c r="C110" i="1"/>
  <c r="B111" i="1"/>
  <c r="B110" i="1"/>
  <c r="I35" i="170"/>
  <c r="G35" i="170"/>
  <c r="I34" i="170"/>
  <c r="G34" i="170"/>
  <c r="I33" i="170"/>
  <c r="G33" i="170"/>
  <c r="I32" i="170"/>
  <c r="G31" i="170"/>
  <c r="G30" i="170"/>
  <c r="G29" i="170"/>
  <c r="I28" i="170"/>
  <c r="I27" i="170"/>
  <c r="G26" i="170"/>
  <c r="I25" i="170"/>
  <c r="G25" i="170"/>
  <c r="I22" i="170"/>
  <c r="I21" i="170"/>
  <c r="G21" i="170"/>
  <c r="I20" i="170"/>
  <c r="G20" i="170"/>
  <c r="I19" i="170"/>
  <c r="G19" i="170"/>
  <c r="G6" i="172"/>
  <c r="G48" i="2"/>
  <c r="G6" i="171"/>
  <c r="G47" i="2"/>
  <c r="G6" i="170"/>
  <c r="G46" i="2"/>
  <c r="F22" i="172"/>
  <c r="E23" i="172" s="1"/>
  <c r="F23" i="172" s="1"/>
  <c r="E24" i="172" s="1"/>
  <c r="C30" i="16"/>
  <c r="F23" i="174"/>
  <c r="F22" i="174"/>
  <c r="F22" i="173"/>
  <c r="G22" i="172"/>
  <c r="G22" i="170"/>
  <c r="E7" i="155"/>
  <c r="A32" i="2"/>
  <c r="P32" i="2"/>
  <c r="O32" i="2"/>
  <c r="N32" i="2"/>
  <c r="M32" i="2"/>
  <c r="L32" i="2"/>
  <c r="K32" i="2"/>
  <c r="J32" i="2"/>
  <c r="I32" i="2"/>
  <c r="H32" i="2"/>
  <c r="G32" i="2"/>
  <c r="F32" i="2"/>
  <c r="E32" i="2"/>
  <c r="D32" i="2"/>
  <c r="C32" i="2"/>
  <c r="P45" i="2"/>
  <c r="O45" i="2"/>
  <c r="N45" i="2"/>
  <c r="M45" i="2"/>
  <c r="L45" i="2"/>
  <c r="J45" i="2"/>
  <c r="K45" i="2"/>
  <c r="I45" i="2"/>
  <c r="H45" i="2"/>
  <c r="F45" i="2"/>
  <c r="E45" i="2"/>
  <c r="D45" i="2"/>
  <c r="C45" i="2"/>
  <c r="P44" i="2"/>
  <c r="O44" i="2"/>
  <c r="N44" i="2"/>
  <c r="M44" i="2"/>
  <c r="L44" i="2"/>
  <c r="K44" i="2"/>
  <c r="J44" i="2"/>
  <c r="I44" i="2"/>
  <c r="H44" i="2"/>
  <c r="F44" i="2"/>
  <c r="E44" i="2"/>
  <c r="D44" i="2"/>
  <c r="C44" i="2"/>
  <c r="G109" i="1"/>
  <c r="E109" i="1"/>
  <c r="E108" i="1"/>
  <c r="C109" i="1"/>
  <c r="C108" i="1"/>
  <c r="B109" i="1"/>
  <c r="B108" i="1"/>
  <c r="F26" i="174"/>
  <c r="I41" i="169"/>
  <c r="G41" i="169"/>
  <c r="I34" i="169"/>
  <c r="G34" i="169"/>
  <c r="I33" i="169"/>
  <c r="G33" i="169"/>
  <c r="I32" i="169"/>
  <c r="I30" i="169"/>
  <c r="G29" i="169"/>
  <c r="G26" i="169"/>
  <c r="G25" i="169"/>
  <c r="I22" i="169"/>
  <c r="I21" i="169"/>
  <c r="G21" i="169"/>
  <c r="I20" i="169"/>
  <c r="G20" i="169"/>
  <c r="I19" i="169"/>
  <c r="G19" i="169"/>
  <c r="F31" i="174"/>
  <c r="F27" i="174"/>
  <c r="G6" i="169"/>
  <c r="G45" i="2"/>
  <c r="A13" i="168"/>
  <c r="A12" i="168"/>
  <c r="G83" i="1"/>
  <c r="E83" i="1"/>
  <c r="E82" i="1"/>
  <c r="E80" i="1"/>
  <c r="B83" i="1"/>
  <c r="B82" i="1"/>
  <c r="C82" i="1"/>
  <c r="C83" i="1"/>
  <c r="G22" i="169"/>
  <c r="G81" i="1"/>
  <c r="G29" i="1"/>
  <c r="A1" i="152"/>
  <c r="G31" i="1"/>
  <c r="G49" i="1"/>
  <c r="G63" i="1"/>
  <c r="G97" i="1"/>
  <c r="G95" i="1"/>
  <c r="G93" i="1"/>
  <c r="G91" i="1"/>
  <c r="G89" i="1"/>
  <c r="G87" i="1"/>
  <c r="G101" i="1"/>
  <c r="G99" i="1"/>
  <c r="G103" i="1"/>
  <c r="G105" i="1"/>
  <c r="G107" i="1"/>
  <c r="A1" i="150"/>
  <c r="C22" i="157"/>
  <c r="C23" i="157"/>
  <c r="C33" i="153"/>
  <c r="C28" i="16"/>
  <c r="E5" i="155"/>
  <c r="P43" i="2"/>
  <c r="O43" i="2"/>
  <c r="N43" i="2"/>
  <c r="M43" i="2"/>
  <c r="L43" i="2"/>
  <c r="K43" i="2"/>
  <c r="J43" i="2"/>
  <c r="I43" i="2"/>
  <c r="H43" i="2"/>
  <c r="F43" i="2"/>
  <c r="E43" i="2"/>
  <c r="D43" i="2"/>
  <c r="C43" i="2"/>
  <c r="P42" i="2"/>
  <c r="O42" i="2"/>
  <c r="N42" i="2"/>
  <c r="M42" i="2"/>
  <c r="L42" i="2"/>
  <c r="K42" i="2"/>
  <c r="J42" i="2"/>
  <c r="I42" i="2"/>
  <c r="H42" i="2"/>
  <c r="G42" i="2"/>
  <c r="F42" i="2"/>
  <c r="E42" i="2"/>
  <c r="D42" i="2"/>
  <c r="C42" i="2"/>
  <c r="P41" i="2"/>
  <c r="O41" i="2"/>
  <c r="N41" i="2"/>
  <c r="M41" i="2"/>
  <c r="L41" i="2"/>
  <c r="K41" i="2"/>
  <c r="J41" i="2"/>
  <c r="I41" i="2"/>
  <c r="H41" i="2"/>
  <c r="G41" i="2"/>
  <c r="F41" i="2"/>
  <c r="E41" i="2"/>
  <c r="D41" i="2"/>
  <c r="C41" i="2"/>
  <c r="P40" i="2"/>
  <c r="O40" i="2"/>
  <c r="N40" i="2"/>
  <c r="M40" i="2"/>
  <c r="L40" i="2"/>
  <c r="K40" i="2"/>
  <c r="J40" i="2"/>
  <c r="I40" i="2"/>
  <c r="H40" i="2"/>
  <c r="G40" i="2"/>
  <c r="F40" i="2"/>
  <c r="E40" i="2"/>
  <c r="D40" i="2"/>
  <c r="C40" i="2"/>
  <c r="E107" i="1"/>
  <c r="E106" i="1"/>
  <c r="C107" i="1"/>
  <c r="C106" i="1"/>
  <c r="B107" i="1"/>
  <c r="B106" i="1"/>
  <c r="C105" i="1"/>
  <c r="C104" i="1"/>
  <c r="E105" i="1"/>
  <c r="E104" i="1"/>
  <c r="B105" i="1"/>
  <c r="B104" i="1"/>
  <c r="C18" i="160"/>
  <c r="E18" i="160"/>
  <c r="F18" i="160"/>
  <c r="G18" i="160"/>
  <c r="H18" i="160"/>
  <c r="E103" i="1"/>
  <c r="E102" i="1"/>
  <c r="C103" i="1"/>
  <c r="C102" i="1"/>
  <c r="B103" i="1"/>
  <c r="B102" i="1"/>
  <c r="H34" i="168"/>
  <c r="F34" i="168"/>
  <c r="H33" i="168"/>
  <c r="F33" i="168"/>
  <c r="H32" i="168"/>
  <c r="F32" i="168"/>
  <c r="H31" i="168"/>
  <c r="H30" i="168"/>
  <c r="F30" i="168"/>
  <c r="H29" i="168"/>
  <c r="F29" i="168"/>
  <c r="H28" i="168"/>
  <c r="F28" i="168"/>
  <c r="H27" i="168"/>
  <c r="H26" i="168"/>
  <c r="H25" i="168"/>
  <c r="F25" i="168"/>
  <c r="H24" i="168"/>
  <c r="F24" i="168"/>
  <c r="H23" i="168"/>
  <c r="H22" i="168"/>
  <c r="H21" i="168"/>
  <c r="F21" i="168"/>
  <c r="A21" i="168"/>
  <c r="H20" i="168"/>
  <c r="F20" i="168"/>
  <c r="H19" i="168"/>
  <c r="F19" i="168"/>
  <c r="F6" i="168"/>
  <c r="H34" i="166"/>
  <c r="F34" i="166"/>
  <c r="H33" i="166"/>
  <c r="F33" i="166"/>
  <c r="H32" i="166"/>
  <c r="F32" i="166"/>
  <c r="H31" i="166"/>
  <c r="H30" i="166"/>
  <c r="F30" i="166"/>
  <c r="H29" i="166"/>
  <c r="F29" i="166"/>
  <c r="H28" i="166"/>
  <c r="F28" i="166"/>
  <c r="H27" i="166"/>
  <c r="H26" i="166"/>
  <c r="H25" i="166"/>
  <c r="F25" i="166"/>
  <c r="H24" i="166"/>
  <c r="F24" i="166"/>
  <c r="H23" i="166"/>
  <c r="H22" i="166"/>
  <c r="H21" i="166"/>
  <c r="F21" i="166"/>
  <c r="H20" i="166"/>
  <c r="F20" i="166"/>
  <c r="H19" i="166"/>
  <c r="F19" i="166"/>
  <c r="H34" i="165"/>
  <c r="F34" i="165"/>
  <c r="H33" i="165"/>
  <c r="F33" i="165"/>
  <c r="H32" i="165"/>
  <c r="F32" i="165"/>
  <c r="H31" i="165"/>
  <c r="H30" i="165"/>
  <c r="F30" i="165"/>
  <c r="H29" i="165"/>
  <c r="F29" i="165"/>
  <c r="H28" i="165"/>
  <c r="F28" i="165"/>
  <c r="H27" i="165"/>
  <c r="H26" i="165"/>
  <c r="H25" i="165"/>
  <c r="F25" i="165"/>
  <c r="H24" i="165"/>
  <c r="F24" i="165"/>
  <c r="H23" i="165"/>
  <c r="H22" i="165"/>
  <c r="H21" i="165"/>
  <c r="F21" i="165"/>
  <c r="H20" i="165"/>
  <c r="F20" i="165"/>
  <c r="H19" i="165"/>
  <c r="F19" i="165"/>
  <c r="F6" i="165"/>
  <c r="F6" i="166"/>
  <c r="G44" i="2"/>
  <c r="F6" i="167"/>
  <c r="G43" i="2"/>
  <c r="F23" i="165"/>
  <c r="F22" i="168"/>
  <c r="F22" i="166"/>
  <c r="F23" i="168"/>
  <c r="F22" i="165"/>
  <c r="A17" i="160"/>
  <c r="A16" i="160"/>
  <c r="A15" i="160"/>
  <c r="A14" i="160"/>
  <c r="A13" i="160"/>
  <c r="A12" i="160"/>
  <c r="A11" i="160"/>
  <c r="A10" i="160"/>
  <c r="A9" i="160"/>
  <c r="A8" i="160"/>
  <c r="A6" i="160"/>
  <c r="A5" i="160"/>
  <c r="A4" i="160"/>
  <c r="A3" i="160"/>
  <c r="A2" i="160"/>
  <c r="H34" i="157"/>
  <c r="F34" i="157"/>
  <c r="H33" i="157"/>
  <c r="F33" i="157"/>
  <c r="H32" i="157"/>
  <c r="F32" i="157"/>
  <c r="H31" i="157"/>
  <c r="H30" i="157"/>
  <c r="F30" i="157"/>
  <c r="H29" i="157"/>
  <c r="F29" i="157"/>
  <c r="H28" i="157"/>
  <c r="F28" i="157"/>
  <c r="H27" i="157"/>
  <c r="H26" i="157"/>
  <c r="H25" i="157"/>
  <c r="F25" i="157"/>
  <c r="H24" i="157"/>
  <c r="F24" i="157"/>
  <c r="H23" i="157"/>
  <c r="H22" i="157"/>
  <c r="F22" i="157"/>
  <c r="H21" i="157"/>
  <c r="F21" i="157"/>
  <c r="H20" i="157"/>
  <c r="F20" i="157"/>
  <c r="H19" i="157"/>
  <c r="F19" i="157"/>
  <c r="H34" i="158"/>
  <c r="F34" i="158"/>
  <c r="H33" i="158"/>
  <c r="F33" i="158"/>
  <c r="H32" i="158"/>
  <c r="F32" i="158"/>
  <c r="H31" i="158"/>
  <c r="H30" i="158"/>
  <c r="F30" i="158"/>
  <c r="H29" i="158"/>
  <c r="F29" i="158"/>
  <c r="H28" i="158"/>
  <c r="F28" i="158"/>
  <c r="H27" i="158"/>
  <c r="H26" i="158"/>
  <c r="H25" i="158"/>
  <c r="F25" i="158"/>
  <c r="H24" i="158"/>
  <c r="F24" i="158"/>
  <c r="H23" i="158"/>
  <c r="H22" i="158"/>
  <c r="F22" i="158"/>
  <c r="H21" i="158"/>
  <c r="F21" i="158"/>
  <c r="H20" i="158"/>
  <c r="F20" i="158"/>
  <c r="H19" i="158"/>
  <c r="F19" i="158"/>
  <c r="I34" i="152"/>
  <c r="G34" i="152"/>
  <c r="G33" i="152"/>
  <c r="G31" i="152"/>
  <c r="G30" i="152"/>
  <c r="G29" i="152"/>
  <c r="G26" i="152"/>
  <c r="G25" i="152"/>
  <c r="I22" i="152"/>
  <c r="I21" i="152"/>
  <c r="G21" i="152"/>
  <c r="I20" i="152"/>
  <c r="G20" i="152"/>
  <c r="I19" i="152"/>
  <c r="G19" i="152"/>
  <c r="F7" i="157"/>
  <c r="D7" i="157"/>
  <c r="F7" i="158"/>
  <c r="D7" i="158"/>
  <c r="G7" i="152"/>
  <c r="E7" i="152"/>
  <c r="F7" i="153"/>
  <c r="D7" i="153"/>
  <c r="F7" i="74"/>
  <c r="D7" i="74"/>
  <c r="I18" i="73"/>
  <c r="H18" i="73"/>
  <c r="G18" i="73"/>
  <c r="F18" i="73"/>
  <c r="E18" i="73"/>
  <c r="D18" i="73"/>
  <c r="C18" i="73"/>
  <c r="B18" i="73"/>
  <c r="A18" i="73"/>
  <c r="I18" i="74"/>
  <c r="H18" i="74"/>
  <c r="G18" i="74"/>
  <c r="F18" i="74"/>
  <c r="E18" i="74"/>
  <c r="D18" i="74"/>
  <c r="C18" i="74"/>
  <c r="B18" i="74"/>
  <c r="A18" i="74"/>
  <c r="I18" i="153"/>
  <c r="H18" i="153"/>
  <c r="G18" i="153"/>
  <c r="F18" i="153"/>
  <c r="E18" i="153"/>
  <c r="D18" i="153"/>
  <c r="C18" i="153"/>
  <c r="B18" i="153"/>
  <c r="A18" i="153"/>
  <c r="J18" i="152"/>
  <c r="I18" i="152"/>
  <c r="H18" i="152"/>
  <c r="G18" i="152"/>
  <c r="F18" i="152"/>
  <c r="E18" i="152"/>
  <c r="C18" i="152"/>
  <c r="B18" i="152"/>
  <c r="A18" i="152"/>
  <c r="I18" i="158"/>
  <c r="H18" i="158"/>
  <c r="G18" i="158"/>
  <c r="F18" i="158"/>
  <c r="E18" i="158"/>
  <c r="D18" i="158"/>
  <c r="C18" i="158"/>
  <c r="B18" i="158"/>
  <c r="A18" i="158"/>
  <c r="I18" i="157"/>
  <c r="H18" i="157"/>
  <c r="G18" i="157"/>
  <c r="F18" i="157"/>
  <c r="E18" i="157"/>
  <c r="C18" i="157"/>
  <c r="B18" i="157"/>
  <c r="A18" i="157"/>
  <c r="B18" i="160"/>
  <c r="I18" i="160"/>
  <c r="J18" i="160"/>
  <c r="A18" i="160"/>
  <c r="A35" i="160"/>
  <c r="A34" i="160"/>
  <c r="A33" i="160"/>
  <c r="A32" i="160"/>
  <c r="A31" i="160"/>
  <c r="A30" i="160"/>
  <c r="A29" i="160"/>
  <c r="A28" i="160"/>
  <c r="A27" i="160"/>
  <c r="A26" i="160"/>
  <c r="A25" i="160"/>
  <c r="A24" i="160"/>
  <c r="A22" i="160"/>
  <c r="A20" i="160"/>
  <c r="A19" i="160"/>
  <c r="A34" i="157"/>
  <c r="A33" i="157"/>
  <c r="A32" i="157"/>
  <c r="A31" i="157"/>
  <c r="A30" i="157"/>
  <c r="A29" i="157"/>
  <c r="A28" i="157"/>
  <c r="A27" i="157"/>
  <c r="A26" i="157"/>
  <c r="A25" i="157"/>
  <c r="A24" i="157"/>
  <c r="A23" i="157"/>
  <c r="A22" i="157"/>
  <c r="A20" i="157"/>
  <c r="A19" i="157"/>
  <c r="A34" i="158"/>
  <c r="A33" i="158"/>
  <c r="A32" i="158"/>
  <c r="A31" i="158"/>
  <c r="A30" i="158"/>
  <c r="A29" i="158"/>
  <c r="A28" i="158"/>
  <c r="A27" i="158"/>
  <c r="A26" i="158"/>
  <c r="A25" i="158"/>
  <c r="A24" i="158"/>
  <c r="A23" i="158"/>
  <c r="A22" i="158"/>
  <c r="A20" i="158"/>
  <c r="A19" i="158"/>
  <c r="A35" i="152"/>
  <c r="A34" i="152"/>
  <c r="A33" i="152"/>
  <c r="A32" i="152"/>
  <c r="A31" i="152"/>
  <c r="A30" i="152"/>
  <c r="A29" i="152"/>
  <c r="A28" i="152"/>
  <c r="A27" i="152"/>
  <c r="A26" i="152"/>
  <c r="A25" i="152"/>
  <c r="A24" i="152"/>
  <c r="A22" i="152"/>
  <c r="A20" i="152"/>
  <c r="A19" i="152"/>
  <c r="A34" i="153"/>
  <c r="A33" i="153"/>
  <c r="A32" i="153"/>
  <c r="A31" i="153"/>
  <c r="A30" i="153"/>
  <c r="A29" i="153"/>
  <c r="A28" i="153"/>
  <c r="A27" i="153"/>
  <c r="A26" i="153"/>
  <c r="A25" i="153"/>
  <c r="A24" i="153"/>
  <c r="A23" i="153"/>
  <c r="A22" i="153"/>
  <c r="A20" i="153"/>
  <c r="A19" i="153"/>
  <c r="A34" i="74"/>
  <c r="A33" i="74"/>
  <c r="A32" i="74"/>
  <c r="A31" i="74"/>
  <c r="A30" i="74"/>
  <c r="A29" i="74"/>
  <c r="A28" i="74"/>
  <c r="A27" i="74"/>
  <c r="A26" i="74"/>
  <c r="A25" i="74"/>
  <c r="A24" i="74"/>
  <c r="A23" i="74"/>
  <c r="A22" i="74"/>
  <c r="A20" i="74"/>
  <c r="A19" i="74"/>
  <c r="A17" i="157"/>
  <c r="A16" i="157"/>
  <c r="A15" i="157"/>
  <c r="A14" i="157"/>
  <c r="A13" i="157"/>
  <c r="A12" i="157"/>
  <c r="A11" i="157"/>
  <c r="A10" i="157"/>
  <c r="A9" i="157"/>
  <c r="A8" i="157"/>
  <c r="A6" i="157"/>
  <c r="A5" i="157"/>
  <c r="A4" i="157"/>
  <c r="A3" i="157"/>
  <c r="A2" i="157"/>
  <c r="A1" i="157"/>
  <c r="A17" i="158"/>
  <c r="A16" i="158"/>
  <c r="A15" i="158"/>
  <c r="A14" i="158"/>
  <c r="A13" i="158"/>
  <c r="A12" i="158"/>
  <c r="A11" i="158"/>
  <c r="A10" i="158"/>
  <c r="A9" i="158"/>
  <c r="A8" i="158"/>
  <c r="A6" i="158"/>
  <c r="A5" i="158"/>
  <c r="A4" i="158"/>
  <c r="A3" i="158"/>
  <c r="A2" i="158"/>
  <c r="A1" i="158"/>
  <c r="A17" i="152"/>
  <c r="A16" i="152"/>
  <c r="A15" i="152"/>
  <c r="A14" i="152"/>
  <c r="A13" i="152"/>
  <c r="A12" i="152"/>
  <c r="A11" i="152"/>
  <c r="A10" i="152"/>
  <c r="A9" i="152"/>
  <c r="A8" i="152"/>
  <c r="A6" i="152"/>
  <c r="A5" i="152"/>
  <c r="A4" i="152"/>
  <c r="A3" i="152"/>
  <c r="A2" i="152"/>
  <c r="A17" i="153"/>
  <c r="A16" i="153"/>
  <c r="A15" i="153"/>
  <c r="A14" i="153"/>
  <c r="A13" i="153"/>
  <c r="A12" i="153"/>
  <c r="A11" i="153"/>
  <c r="A10" i="153"/>
  <c r="A9" i="153"/>
  <c r="A8" i="153"/>
  <c r="A7" i="153"/>
  <c r="A6" i="153"/>
  <c r="A5" i="153"/>
  <c r="A4" i="153"/>
  <c r="A3" i="153"/>
  <c r="A2" i="153"/>
  <c r="A17" i="74"/>
  <c r="A16" i="74"/>
  <c r="A15" i="74"/>
  <c r="A14" i="74"/>
  <c r="A13" i="74"/>
  <c r="A12" i="74"/>
  <c r="A11" i="74"/>
  <c r="A10" i="74"/>
  <c r="A9" i="74"/>
  <c r="A8" i="74"/>
  <c r="A6" i="74"/>
  <c r="A5" i="74"/>
  <c r="A4" i="74"/>
  <c r="A3" i="74"/>
  <c r="A2" i="74"/>
  <c r="A1" i="153"/>
  <c r="H34" i="153"/>
  <c r="F34" i="153"/>
  <c r="H33" i="153"/>
  <c r="F33" i="153"/>
  <c r="H32" i="153"/>
  <c r="F32" i="153"/>
  <c r="H31" i="153"/>
  <c r="H30" i="153"/>
  <c r="F30" i="153"/>
  <c r="H29" i="153"/>
  <c r="F29" i="153"/>
  <c r="H28" i="153"/>
  <c r="F28" i="153"/>
  <c r="H27" i="153"/>
  <c r="H26" i="153"/>
  <c r="H25" i="153"/>
  <c r="F25" i="153"/>
  <c r="H24" i="153"/>
  <c r="F24" i="153"/>
  <c r="H23" i="153"/>
  <c r="H22" i="153"/>
  <c r="F22" i="153"/>
  <c r="H21" i="153"/>
  <c r="F21" i="153"/>
  <c r="H20" i="153"/>
  <c r="F20" i="153"/>
  <c r="H19" i="153"/>
  <c r="F19" i="153"/>
  <c r="F7" i="73"/>
  <c r="D7" i="73"/>
  <c r="G7" i="160"/>
  <c r="E7" i="160"/>
  <c r="F7" i="161"/>
  <c r="D7" i="161"/>
  <c r="H34" i="161"/>
  <c r="H33" i="161"/>
  <c r="H32" i="161"/>
  <c r="H31" i="161"/>
  <c r="H30" i="161"/>
  <c r="H29" i="161"/>
  <c r="H28" i="161"/>
  <c r="H27" i="161"/>
  <c r="H26" i="161"/>
  <c r="H25" i="161"/>
  <c r="H24" i="161"/>
  <c r="H23" i="161"/>
  <c r="H22" i="161"/>
  <c r="H21" i="161"/>
  <c r="H20" i="161"/>
  <c r="H19" i="161"/>
  <c r="H19" i="73"/>
  <c r="F34" i="73"/>
  <c r="F33" i="73"/>
  <c r="F32" i="73"/>
  <c r="F30" i="73"/>
  <c r="F29" i="73"/>
  <c r="F28" i="73"/>
  <c r="F25" i="73"/>
  <c r="F24" i="73"/>
  <c r="F22" i="73"/>
  <c r="F21" i="73"/>
  <c r="F20" i="73"/>
  <c r="F19" i="73"/>
  <c r="A19" i="73"/>
  <c r="A20" i="73"/>
  <c r="A22" i="73"/>
  <c r="A23" i="73"/>
  <c r="A24" i="73"/>
  <c r="A25" i="73"/>
  <c r="A26" i="73"/>
  <c r="A27" i="73"/>
  <c r="A28" i="73"/>
  <c r="A29" i="73"/>
  <c r="A30" i="73"/>
  <c r="A31" i="73"/>
  <c r="A32" i="73"/>
  <c r="A33" i="73"/>
  <c r="A34" i="73"/>
  <c r="A3" i="73"/>
  <c r="A4" i="73"/>
  <c r="A5" i="73"/>
  <c r="A6" i="73"/>
  <c r="A7" i="73"/>
  <c r="A8" i="73"/>
  <c r="A9" i="73"/>
  <c r="A10" i="73"/>
  <c r="A11" i="73"/>
  <c r="A12" i="73"/>
  <c r="A13" i="73"/>
  <c r="A14" i="73"/>
  <c r="A15" i="73"/>
  <c r="A16" i="73"/>
  <c r="A17" i="73"/>
  <c r="A2" i="73"/>
  <c r="A1" i="73"/>
  <c r="I35" i="160"/>
  <c r="G35" i="160"/>
  <c r="I34" i="160"/>
  <c r="G34" i="160"/>
  <c r="I33" i="160"/>
  <c r="G33" i="160"/>
  <c r="I32" i="160"/>
  <c r="I31" i="160"/>
  <c r="G31" i="160"/>
  <c r="I30" i="160"/>
  <c r="G30" i="160"/>
  <c r="I29" i="160"/>
  <c r="G29" i="160"/>
  <c r="I28" i="160"/>
  <c r="I27" i="160"/>
  <c r="G26" i="160"/>
  <c r="G25" i="160"/>
  <c r="I22" i="160"/>
  <c r="G21" i="160"/>
  <c r="I20" i="160"/>
  <c r="G20" i="160"/>
  <c r="G19" i="160"/>
  <c r="G6" i="160"/>
  <c r="G20" i="159"/>
  <c r="G21" i="159"/>
  <c r="G25" i="159"/>
  <c r="G26" i="159"/>
  <c r="G29" i="159"/>
  <c r="G30" i="159"/>
  <c r="G31" i="159"/>
  <c r="G33" i="159"/>
  <c r="G34" i="159"/>
  <c r="G35" i="159"/>
  <c r="G19" i="159"/>
  <c r="F19" i="161"/>
  <c r="F29" i="161"/>
  <c r="F30" i="161"/>
  <c r="F32" i="161"/>
  <c r="F33" i="161"/>
  <c r="F34" i="161"/>
  <c r="F20" i="161"/>
  <c r="F21" i="161"/>
  <c r="F22" i="161"/>
  <c r="F24" i="161"/>
  <c r="F25" i="161"/>
  <c r="F28" i="161"/>
  <c r="B6" i="159"/>
  <c r="G6" i="159" s="1"/>
  <c r="F6" i="161"/>
  <c r="F26" i="161"/>
  <c r="A19" i="161"/>
  <c r="A20" i="161"/>
  <c r="A22" i="161"/>
  <c r="A23" i="161"/>
  <c r="A24" i="161"/>
  <c r="A25" i="161"/>
  <c r="A26" i="161"/>
  <c r="A27" i="161"/>
  <c r="A28" i="161"/>
  <c r="A29" i="161"/>
  <c r="A30" i="161"/>
  <c r="A31" i="161"/>
  <c r="A32" i="161"/>
  <c r="A33" i="161"/>
  <c r="A34" i="161"/>
  <c r="B18" i="161"/>
  <c r="C18" i="161"/>
  <c r="D18" i="161"/>
  <c r="E18" i="161"/>
  <c r="F18" i="161"/>
  <c r="G18" i="161"/>
  <c r="H18" i="161"/>
  <c r="I18" i="161"/>
  <c r="A18" i="161"/>
  <c r="A16" i="161"/>
  <c r="A17" i="161"/>
  <c r="A3" i="161"/>
  <c r="A4" i="161"/>
  <c r="A5" i="161"/>
  <c r="A6" i="161"/>
  <c r="A7" i="161"/>
  <c r="A8" i="161"/>
  <c r="A9" i="161"/>
  <c r="A10" i="161"/>
  <c r="A11" i="161"/>
  <c r="A12" i="161"/>
  <c r="A13" i="161"/>
  <c r="A14" i="161"/>
  <c r="A15" i="161"/>
  <c r="A2" i="161"/>
  <c r="A1" i="161"/>
  <c r="F23" i="161"/>
  <c r="E22" i="158"/>
  <c r="D23" i="158" s="1"/>
  <c r="G22" i="152"/>
  <c r="G24" i="152"/>
  <c r="E22" i="153"/>
  <c r="D23" i="153" s="1"/>
  <c r="E22" i="73"/>
  <c r="D23" i="73" s="1"/>
  <c r="F23" i="73" s="1"/>
  <c r="A1" i="41"/>
  <c r="G27" i="152"/>
  <c r="G22" i="160"/>
  <c r="G24" i="160"/>
  <c r="Q27" i="50"/>
  <c r="H34" i="74"/>
  <c r="H33" i="74"/>
  <c r="H32" i="74"/>
  <c r="H31" i="74"/>
  <c r="H30" i="74"/>
  <c r="F30" i="74"/>
  <c r="H29" i="74"/>
  <c r="H28" i="74"/>
  <c r="H27" i="74"/>
  <c r="H26" i="74"/>
  <c r="H25" i="74"/>
  <c r="H24" i="74"/>
  <c r="H23" i="74"/>
  <c r="H22" i="74"/>
  <c r="F22" i="74"/>
  <c r="D23" i="74"/>
  <c r="F23" i="74" s="1"/>
  <c r="H21" i="74"/>
  <c r="H20" i="74"/>
  <c r="F20" i="74"/>
  <c r="H19" i="74"/>
  <c r="F26" i="168"/>
  <c r="F26" i="165"/>
  <c r="F26" i="166"/>
  <c r="G28" i="152"/>
  <c r="A21" i="159"/>
  <c r="A21" i="160" s="1"/>
  <c r="F27" i="166"/>
  <c r="F27" i="168"/>
  <c r="F31" i="168"/>
  <c r="F82" i="1" s="1"/>
  <c r="F31" i="166"/>
  <c r="F27" i="165"/>
  <c r="F31" i="165"/>
  <c r="G32" i="152"/>
  <c r="F83" i="1"/>
  <c r="F27" i="74"/>
  <c r="G28" i="160"/>
  <c r="C26" i="153"/>
  <c r="G32" i="160"/>
  <c r="C33" i="41"/>
  <c r="P34" i="41"/>
  <c r="K34" i="41"/>
  <c r="N33" i="41"/>
  <c r="O33" i="41" s="1"/>
  <c r="K33" i="41"/>
  <c r="P32" i="41"/>
  <c r="O32" i="41"/>
  <c r="M32" i="41"/>
  <c r="K32" i="41"/>
  <c r="P31" i="41"/>
  <c r="O31" i="41"/>
  <c r="M31" i="41"/>
  <c r="K31" i="41"/>
  <c r="P30" i="41"/>
  <c r="K30" i="41"/>
  <c r="P29" i="41"/>
  <c r="K29" i="41"/>
  <c r="P28" i="41"/>
  <c r="K28" i="41"/>
  <c r="P27" i="41"/>
  <c r="K27" i="41"/>
  <c r="P26" i="41"/>
  <c r="O26" i="41"/>
  <c r="K26" i="41"/>
  <c r="P25" i="41"/>
  <c r="K25" i="41"/>
  <c r="P24" i="41"/>
  <c r="K24" i="41"/>
  <c r="P23" i="41"/>
  <c r="O23" i="41"/>
  <c r="K23" i="41"/>
  <c r="P22" i="41"/>
  <c r="O22" i="41"/>
  <c r="K22" i="41"/>
  <c r="P21" i="41"/>
  <c r="K21" i="41"/>
  <c r="K20" i="41"/>
  <c r="P19" i="41"/>
  <c r="O19" i="41"/>
  <c r="K19" i="41"/>
  <c r="I20" i="159"/>
  <c r="I21" i="159"/>
  <c r="I22" i="159"/>
  <c r="I24" i="159"/>
  <c r="I25" i="159"/>
  <c r="I26" i="159"/>
  <c r="I27" i="159"/>
  <c r="I28" i="159"/>
  <c r="I29" i="159"/>
  <c r="I30" i="159"/>
  <c r="I31" i="159"/>
  <c r="I32" i="159"/>
  <c r="I33" i="159"/>
  <c r="I34" i="159"/>
  <c r="I35" i="159"/>
  <c r="I19" i="159"/>
  <c r="P39" i="2"/>
  <c r="O39" i="2"/>
  <c r="N39" i="2"/>
  <c r="M39" i="2"/>
  <c r="L39" i="2"/>
  <c r="K39" i="2"/>
  <c r="J39" i="2"/>
  <c r="I39" i="2"/>
  <c r="H39" i="2"/>
  <c r="G39" i="2"/>
  <c r="F39" i="2"/>
  <c r="E39" i="2"/>
  <c r="D39" i="2"/>
  <c r="C39" i="2"/>
  <c r="E101" i="1"/>
  <c r="E100" i="1"/>
  <c r="C101" i="1"/>
  <c r="C100" i="1"/>
  <c r="B101" i="1"/>
  <c r="B100" i="1"/>
  <c r="E99" i="1"/>
  <c r="B99" i="1"/>
  <c r="E98" i="1"/>
  <c r="B98" i="1"/>
  <c r="E97" i="1"/>
  <c r="C97" i="1"/>
  <c r="B97" i="1"/>
  <c r="E96" i="1"/>
  <c r="C96" i="1"/>
  <c r="B96" i="1"/>
  <c r="C99" i="1"/>
  <c r="C98" i="1"/>
  <c r="C75" i="1"/>
  <c r="C32" i="37"/>
  <c r="C32" i="41"/>
  <c r="C31" i="41"/>
  <c r="C32" i="38"/>
  <c r="F28" i="16"/>
  <c r="F29" i="16"/>
  <c r="F30" i="16"/>
  <c r="F31" i="16"/>
  <c r="F28" i="1" s="1"/>
  <c r="F32" i="16"/>
  <c r="B32" i="46"/>
  <c r="C32" i="46" s="1"/>
  <c r="B33" i="46" s="1"/>
  <c r="C33" i="46" s="1"/>
  <c r="D19" i="27"/>
  <c r="P37" i="2"/>
  <c r="P38" i="2"/>
  <c r="O38" i="2"/>
  <c r="N38" i="2"/>
  <c r="M38" i="2"/>
  <c r="L38" i="2"/>
  <c r="K38" i="2"/>
  <c r="J38" i="2"/>
  <c r="I38" i="2"/>
  <c r="H38" i="2"/>
  <c r="G38" i="2"/>
  <c r="F38" i="2"/>
  <c r="E38" i="2"/>
  <c r="D38" i="2"/>
  <c r="C38" i="2"/>
  <c r="B92" i="1"/>
  <c r="E95" i="1"/>
  <c r="C95" i="1"/>
  <c r="B95" i="1"/>
  <c r="E94" i="1"/>
  <c r="C94" i="1"/>
  <c r="B94" i="1"/>
  <c r="P36" i="2"/>
  <c r="P35" i="2"/>
  <c r="P34" i="2"/>
  <c r="P33" i="2"/>
  <c r="F6" i="3"/>
  <c r="F6" i="153"/>
  <c r="J34" i="46"/>
  <c r="E29" i="16"/>
  <c r="E28" i="16"/>
  <c r="F33" i="16"/>
  <c r="F20" i="50"/>
  <c r="C32" i="73"/>
  <c r="B33" i="73" s="1"/>
  <c r="C33" i="73" s="1"/>
  <c r="E81" i="1"/>
  <c r="F6" i="73"/>
  <c r="F26" i="47"/>
  <c r="F27" i="47"/>
  <c r="F28" i="47"/>
  <c r="F29" i="47"/>
  <c r="F30" i="47"/>
  <c r="F31" i="47"/>
  <c r="F80" i="1" s="1"/>
  <c r="F32" i="47"/>
  <c r="F9" i="50"/>
  <c r="F101" i="50"/>
  <c r="F92" i="50"/>
  <c r="F91" i="50"/>
  <c r="F25" i="50"/>
  <c r="F90" i="50"/>
  <c r="F85" i="50"/>
  <c r="F84" i="50"/>
  <c r="F83" i="50"/>
  <c r="F100" i="50"/>
  <c r="F99" i="50"/>
  <c r="F13" i="50"/>
  <c r="F78" i="50"/>
  <c r="F31" i="50"/>
  <c r="F24" i="50"/>
  <c r="F73" i="50"/>
  <c r="F72" i="50"/>
  <c r="F71" i="50"/>
  <c r="F70" i="50"/>
  <c r="F69" i="50"/>
  <c r="F67" i="50"/>
  <c r="F66" i="50"/>
  <c r="F65" i="50"/>
  <c r="F12" i="50"/>
  <c r="F64" i="50"/>
  <c r="F63" i="50"/>
  <c r="F62" i="50"/>
  <c r="F44" i="50"/>
  <c r="F57" i="50"/>
  <c r="F56" i="50"/>
  <c r="F55" i="50"/>
  <c r="F54" i="50"/>
  <c r="F53" i="50"/>
  <c r="F52" i="50"/>
  <c r="F51" i="50"/>
  <c r="F50" i="50"/>
  <c r="F49" i="50"/>
  <c r="F48" i="50"/>
  <c r="F47" i="50"/>
  <c r="F46" i="50"/>
  <c r="F45" i="50"/>
  <c r="F43" i="50"/>
  <c r="F42" i="50"/>
  <c r="F41" i="50"/>
  <c r="F40" i="50"/>
  <c r="F39" i="50"/>
  <c r="F38" i="50"/>
  <c r="F37" i="50"/>
  <c r="I37" i="50" s="1"/>
  <c r="F36" i="50"/>
  <c r="F35" i="50"/>
  <c r="F34" i="50"/>
  <c r="F33" i="50"/>
  <c r="I33" i="50" s="1"/>
  <c r="F30" i="50"/>
  <c r="F29" i="50"/>
  <c r="F28" i="50"/>
  <c r="F27" i="50"/>
  <c r="F26" i="50"/>
  <c r="F97" i="50"/>
  <c r="F23" i="50"/>
  <c r="F22" i="50"/>
  <c r="F21" i="50"/>
  <c r="F19" i="50"/>
  <c r="F18" i="50"/>
  <c r="F17" i="50"/>
  <c r="F16" i="50"/>
  <c r="F15" i="50"/>
  <c r="F11" i="50"/>
  <c r="F10" i="50"/>
  <c r="F8" i="50"/>
  <c r="F7" i="50"/>
  <c r="F6" i="50"/>
  <c r="F5" i="50"/>
  <c r="F3" i="50"/>
  <c r="C22" i="59"/>
  <c r="C22" i="18"/>
  <c r="D73" i="50"/>
  <c r="I73" i="50" s="1"/>
  <c r="D56" i="50"/>
  <c r="I56" i="50"/>
  <c r="D48" i="50"/>
  <c r="D19" i="50"/>
  <c r="D29" i="50"/>
  <c r="I29" i="50"/>
  <c r="D59" i="50"/>
  <c r="D35" i="50"/>
  <c r="D57" i="50"/>
  <c r="I57" i="50" s="1"/>
  <c r="D64" i="50"/>
  <c r="D26" i="50"/>
  <c r="D32" i="50"/>
  <c r="D47" i="50"/>
  <c r="D5" i="50"/>
  <c r="I5" i="50" s="1"/>
  <c r="D54" i="50"/>
  <c r="I54" i="50" s="1"/>
  <c r="D37" i="50"/>
  <c r="D68" i="50"/>
  <c r="D33" i="50"/>
  <c r="D63" i="50"/>
  <c r="D30" i="50"/>
  <c r="D15" i="50"/>
  <c r="D67" i="50"/>
  <c r="I67" i="50" s="1"/>
  <c r="D17" i="50"/>
  <c r="D66" i="50"/>
  <c r="I66" i="50" s="1"/>
  <c r="D62" i="50"/>
  <c r="B28" i="50"/>
  <c r="B72" i="50"/>
  <c r="E78" i="50"/>
  <c r="M96" i="50"/>
  <c r="L96" i="50"/>
  <c r="K96" i="50"/>
  <c r="J96" i="50"/>
  <c r="N96" i="50" s="1"/>
  <c r="O96" i="50" s="1"/>
  <c r="P96" i="50" s="1"/>
  <c r="E96" i="50"/>
  <c r="D96" i="50"/>
  <c r="C96" i="50"/>
  <c r="B96" i="50"/>
  <c r="A96" i="50"/>
  <c r="Q96" i="50"/>
  <c r="A3" i="50"/>
  <c r="A5" i="50"/>
  <c r="A6" i="50"/>
  <c r="A7" i="50"/>
  <c r="A8" i="50"/>
  <c r="A9" i="50"/>
  <c r="A10" i="50"/>
  <c r="A11" i="50"/>
  <c r="A14" i="50"/>
  <c r="A15" i="50"/>
  <c r="A16" i="50"/>
  <c r="A17" i="50"/>
  <c r="A18" i="50"/>
  <c r="A19" i="50"/>
  <c r="A21" i="50"/>
  <c r="A22" i="50"/>
  <c r="A23" i="50"/>
  <c r="A97" i="50"/>
  <c r="A26" i="50"/>
  <c r="A27" i="50"/>
  <c r="A28" i="50"/>
  <c r="A29" i="50"/>
  <c r="A30" i="50"/>
  <c r="A32" i="50"/>
  <c r="A33" i="50"/>
  <c r="A34" i="50"/>
  <c r="A35" i="50"/>
  <c r="A36" i="50"/>
  <c r="A37" i="50"/>
  <c r="A38" i="50"/>
  <c r="A39" i="50"/>
  <c r="A40" i="50"/>
  <c r="A41" i="50"/>
  <c r="A42" i="50"/>
  <c r="A43" i="50"/>
  <c r="A45" i="50"/>
  <c r="A46" i="50"/>
  <c r="A47" i="50"/>
  <c r="A48" i="50"/>
  <c r="A49" i="50"/>
  <c r="A50" i="50"/>
  <c r="A51" i="50"/>
  <c r="A52" i="50"/>
  <c r="A53" i="50"/>
  <c r="A54" i="50"/>
  <c r="A55" i="50"/>
  <c r="A56" i="50"/>
  <c r="A57" i="50"/>
  <c r="A44" i="50"/>
  <c r="A58" i="50"/>
  <c r="A59" i="50"/>
  <c r="A60" i="50"/>
  <c r="A61" i="50"/>
  <c r="A62" i="50"/>
  <c r="A63" i="50"/>
  <c r="A64" i="50"/>
  <c r="A12" i="50"/>
  <c r="A65" i="50"/>
  <c r="A66" i="50"/>
  <c r="A67" i="50"/>
  <c r="A68" i="50"/>
  <c r="A69" i="50"/>
  <c r="A70" i="50"/>
  <c r="A71" i="50"/>
  <c r="A72" i="50"/>
  <c r="A73" i="50"/>
  <c r="A24" i="50"/>
  <c r="A31" i="50"/>
  <c r="A78" i="50"/>
  <c r="A74" i="50"/>
  <c r="A75" i="50"/>
  <c r="A76" i="50"/>
  <c r="A13" i="50"/>
  <c r="A99" i="50"/>
  <c r="A77" i="50"/>
  <c r="A79" i="50"/>
  <c r="A100" i="50"/>
  <c r="A83" i="50"/>
  <c r="A80" i="50"/>
  <c r="A81" i="50"/>
  <c r="A82" i="50"/>
  <c r="A86" i="50"/>
  <c r="A20" i="50"/>
  <c r="A87" i="50"/>
  <c r="A84" i="50"/>
  <c r="A85" i="50"/>
  <c r="A89" i="50"/>
  <c r="A88" i="50"/>
  <c r="A90" i="50"/>
  <c r="A25" i="50"/>
  <c r="A91" i="50"/>
  <c r="A92" i="50"/>
  <c r="A93" i="50"/>
  <c r="A101" i="50"/>
  <c r="A94" i="50"/>
  <c r="A98" i="50"/>
  <c r="A4" i="50"/>
  <c r="A95" i="50"/>
  <c r="Q100" i="50"/>
  <c r="Q10" i="50"/>
  <c r="Q11" i="50"/>
  <c r="Q14" i="50"/>
  <c r="Q15" i="50"/>
  <c r="Q16" i="50"/>
  <c r="Q101" i="50"/>
  <c r="Q17" i="50"/>
  <c r="Q18" i="50"/>
  <c r="Q19" i="50"/>
  <c r="Q21" i="50"/>
  <c r="Q22" i="50"/>
  <c r="Q23" i="50"/>
  <c r="Q26" i="50"/>
  <c r="Q28" i="50"/>
  <c r="Q29" i="50"/>
  <c r="Q53" i="50"/>
  <c r="Q41" i="50"/>
  <c r="Q30" i="50"/>
  <c r="Q32" i="50"/>
  <c r="Q33" i="50"/>
  <c r="Q34" i="50"/>
  <c r="Q35" i="50"/>
  <c r="Q36" i="50"/>
  <c r="Q37" i="50"/>
  <c r="Q42" i="50"/>
  <c r="Q38" i="50"/>
  <c r="Q40" i="50"/>
  <c r="Q45" i="50"/>
  <c r="Q46" i="50"/>
  <c r="Q52" i="50"/>
  <c r="Q47" i="50"/>
  <c r="Q48" i="50"/>
  <c r="Q49" i="50"/>
  <c r="Q54" i="50"/>
  <c r="Q50" i="50"/>
  <c r="Q55" i="50"/>
  <c r="Q69" i="50"/>
  <c r="Q56" i="50"/>
  <c r="Q57" i="50"/>
  <c r="Q51" i="50"/>
  <c r="Q44" i="50"/>
  <c r="Q58" i="50"/>
  <c r="Q39" i="50"/>
  <c r="Q59" i="50"/>
  <c r="Q60" i="50"/>
  <c r="Q61" i="50"/>
  <c r="Q62" i="50"/>
  <c r="Q63" i="50"/>
  <c r="Q64" i="50"/>
  <c r="Q12" i="50"/>
  <c r="Q65" i="50"/>
  <c r="Q66" i="50"/>
  <c r="Q67" i="50"/>
  <c r="Q68" i="50"/>
  <c r="Q70" i="50"/>
  <c r="Q71" i="50"/>
  <c r="Q72" i="50"/>
  <c r="Q73" i="50"/>
  <c r="Q24" i="50"/>
  <c r="Q31" i="50"/>
  <c r="Q78" i="50"/>
  <c r="Q74" i="50"/>
  <c r="Q75" i="50"/>
  <c r="Q76" i="50"/>
  <c r="Q13" i="50"/>
  <c r="Q99" i="50"/>
  <c r="Q77" i="50"/>
  <c r="Q79" i="50"/>
  <c r="Q83" i="50"/>
  <c r="Q80" i="50"/>
  <c r="Q81" i="50"/>
  <c r="Q82" i="50"/>
  <c r="Q86" i="50"/>
  <c r="Q20" i="50"/>
  <c r="Q43" i="50"/>
  <c r="Q87" i="50"/>
  <c r="Q84" i="50"/>
  <c r="Q85" i="50"/>
  <c r="Q89" i="50"/>
  <c r="Q88" i="50"/>
  <c r="Q90" i="50"/>
  <c r="Q25" i="50"/>
  <c r="Q91" i="50"/>
  <c r="Q92" i="50"/>
  <c r="Q93" i="50"/>
  <c r="Q94" i="50"/>
  <c r="Q98" i="50"/>
  <c r="Q95" i="50"/>
  <c r="Q4" i="50"/>
  <c r="Q97" i="50"/>
  <c r="Q3" i="50"/>
  <c r="Q5" i="50"/>
  <c r="Q6" i="50"/>
  <c r="Q7" i="50"/>
  <c r="Q8" i="50"/>
  <c r="Q9" i="50"/>
  <c r="A5" i="49"/>
  <c r="F20" i="2"/>
  <c r="F29" i="2"/>
  <c r="F25" i="2"/>
  <c r="F24" i="2"/>
  <c r="F23" i="2"/>
  <c r="F21" i="2"/>
  <c r="F22" i="2"/>
  <c r="E21" i="2"/>
  <c r="E22" i="2"/>
  <c r="E20" i="2"/>
  <c r="E29" i="2"/>
  <c r="E25" i="2"/>
  <c r="E24" i="2"/>
  <c r="E23" i="2"/>
  <c r="A23" i="2"/>
  <c r="A21" i="2"/>
  <c r="A22" i="2"/>
  <c r="D29" i="2"/>
  <c r="D25" i="2"/>
  <c r="D24" i="2"/>
  <c r="D23" i="2"/>
  <c r="D21" i="2"/>
  <c r="D22" i="2"/>
  <c r="D20" i="2"/>
  <c r="C20" i="2"/>
  <c r="C29" i="2"/>
  <c r="C25" i="2"/>
  <c r="C24" i="2"/>
  <c r="C23" i="2"/>
  <c r="C21" i="2"/>
  <c r="C22" i="2"/>
  <c r="A20" i="2"/>
  <c r="A29" i="2"/>
  <c r="A25" i="2"/>
  <c r="A24" i="2"/>
  <c r="O37" i="2"/>
  <c r="N37" i="2"/>
  <c r="M37" i="2"/>
  <c r="L37" i="2"/>
  <c r="K37" i="2"/>
  <c r="J37" i="2"/>
  <c r="I37" i="2"/>
  <c r="H37" i="2"/>
  <c r="G37" i="2"/>
  <c r="F37" i="2"/>
  <c r="E37" i="2"/>
  <c r="D37" i="2"/>
  <c r="C37" i="2"/>
  <c r="A37" i="2"/>
  <c r="O36" i="2"/>
  <c r="N36" i="2"/>
  <c r="M36" i="2"/>
  <c r="L36" i="2"/>
  <c r="K36" i="2"/>
  <c r="J36" i="2"/>
  <c r="I36" i="2"/>
  <c r="H36" i="2"/>
  <c r="G36" i="2"/>
  <c r="F36" i="2"/>
  <c r="D36" i="2"/>
  <c r="C36" i="2"/>
  <c r="A36" i="2"/>
  <c r="O35" i="2"/>
  <c r="N35" i="2"/>
  <c r="M35" i="2"/>
  <c r="L35" i="2"/>
  <c r="K35" i="2"/>
  <c r="J35" i="2"/>
  <c r="I35" i="2"/>
  <c r="H35" i="2"/>
  <c r="G35" i="2"/>
  <c r="F35" i="2"/>
  <c r="E35" i="2"/>
  <c r="D35" i="2"/>
  <c r="C35" i="2"/>
  <c r="A35" i="2"/>
  <c r="P21" i="2"/>
  <c r="O21" i="2"/>
  <c r="N21" i="2"/>
  <c r="M21" i="2"/>
  <c r="L21" i="2"/>
  <c r="K21" i="2"/>
  <c r="J21" i="2"/>
  <c r="I21" i="2"/>
  <c r="H21" i="2"/>
  <c r="G21" i="2"/>
  <c r="O34" i="2"/>
  <c r="O33" i="2"/>
  <c r="O31" i="2"/>
  <c r="O30" i="2"/>
  <c r="O29" i="2"/>
  <c r="O28" i="2"/>
  <c r="O27" i="2"/>
  <c r="O26" i="2"/>
  <c r="O25" i="2"/>
  <c r="O24" i="2"/>
  <c r="O23" i="2"/>
  <c r="O22" i="2"/>
  <c r="O20" i="2"/>
  <c r="O19" i="2"/>
  <c r="O18" i="2"/>
  <c r="O17" i="2"/>
  <c r="O16" i="2"/>
  <c r="O15" i="2"/>
  <c r="O14" i="2"/>
  <c r="O13" i="2"/>
  <c r="O12" i="2"/>
  <c r="O11" i="2"/>
  <c r="O10" i="2"/>
  <c r="O9" i="2"/>
  <c r="O8" i="2"/>
  <c r="O7" i="2"/>
  <c r="O6" i="2"/>
  <c r="O5" i="2"/>
  <c r="O4" i="2"/>
  <c r="O3" i="2"/>
  <c r="K31" i="2"/>
  <c r="J31" i="2"/>
  <c r="K30" i="2"/>
  <c r="J30" i="2"/>
  <c r="K29" i="2"/>
  <c r="K27" i="2"/>
  <c r="K26" i="2"/>
  <c r="J26" i="2"/>
  <c r="K22" i="2"/>
  <c r="J22" i="2"/>
  <c r="K20" i="2"/>
  <c r="J20" i="2"/>
  <c r="K17" i="2"/>
  <c r="J17" i="2"/>
  <c r="K16" i="2"/>
  <c r="K15" i="2"/>
  <c r="J15" i="2"/>
  <c r="K14" i="2"/>
  <c r="J14" i="2"/>
  <c r="K13" i="2"/>
  <c r="J13" i="2"/>
  <c r="K12" i="2"/>
  <c r="K11" i="2"/>
  <c r="K10" i="2"/>
  <c r="J10" i="2"/>
  <c r="K9" i="2"/>
  <c r="J9" i="2"/>
  <c r="J8" i="2"/>
  <c r="K7" i="2"/>
  <c r="J7" i="2"/>
  <c r="K6" i="2"/>
  <c r="J6" i="2"/>
  <c r="K5" i="2"/>
  <c r="K4" i="2"/>
  <c r="K3" i="2"/>
  <c r="K33" i="2"/>
  <c r="J33" i="2"/>
  <c r="K34" i="2"/>
  <c r="J34" i="2"/>
  <c r="A33" i="2"/>
  <c r="N34" i="2"/>
  <c r="M34" i="2"/>
  <c r="L34" i="2"/>
  <c r="I34" i="2"/>
  <c r="H34" i="2"/>
  <c r="G34" i="2"/>
  <c r="F34" i="2"/>
  <c r="E34" i="2"/>
  <c r="D34" i="2"/>
  <c r="C34" i="2"/>
  <c r="A34" i="2"/>
  <c r="E93" i="1"/>
  <c r="C93" i="1"/>
  <c r="B93" i="1"/>
  <c r="E92" i="1"/>
  <c r="C92" i="1"/>
  <c r="B91" i="1"/>
  <c r="B90" i="1"/>
  <c r="B89" i="1"/>
  <c r="B88" i="1"/>
  <c r="B87" i="1"/>
  <c r="B86" i="1"/>
  <c r="E91" i="1"/>
  <c r="C91" i="1"/>
  <c r="E90" i="1"/>
  <c r="C90" i="1"/>
  <c r="E63" i="1"/>
  <c r="C63" i="1"/>
  <c r="B63" i="1"/>
  <c r="E62" i="1"/>
  <c r="C62" i="1"/>
  <c r="B62" i="1"/>
  <c r="A17" i="150"/>
  <c r="A16" i="150"/>
  <c r="A15" i="150"/>
  <c r="A14" i="150"/>
  <c r="A13" i="150"/>
  <c r="A12" i="150"/>
  <c r="A11" i="150"/>
  <c r="A10" i="150"/>
  <c r="A9" i="150"/>
  <c r="A8" i="150"/>
  <c r="G7" i="150"/>
  <c r="E7" i="150"/>
  <c r="A7" i="150"/>
  <c r="A6" i="150"/>
  <c r="A5" i="150"/>
  <c r="A4" i="150"/>
  <c r="A3" i="150"/>
  <c r="A2" i="150"/>
  <c r="D86" i="50"/>
  <c r="C22" i="93"/>
  <c r="F7" i="17"/>
  <c r="D7" i="17"/>
  <c r="C22" i="77"/>
  <c r="M77" i="50"/>
  <c r="L77" i="50"/>
  <c r="K77" i="50"/>
  <c r="J77" i="50"/>
  <c r="E77" i="50"/>
  <c r="D77" i="50"/>
  <c r="G77" i="50" s="1"/>
  <c r="C77" i="50"/>
  <c r="B77" i="50"/>
  <c r="M31" i="50"/>
  <c r="L31" i="50"/>
  <c r="K31" i="50"/>
  <c r="J31" i="50"/>
  <c r="E31" i="50"/>
  <c r="D31" i="50"/>
  <c r="I31" i="50" s="1"/>
  <c r="C31" i="50"/>
  <c r="B31" i="50"/>
  <c r="M24" i="50"/>
  <c r="L24" i="50"/>
  <c r="K24" i="50"/>
  <c r="J24" i="50"/>
  <c r="E24" i="50"/>
  <c r="D24" i="50"/>
  <c r="G24" i="50" s="1"/>
  <c r="C24" i="50"/>
  <c r="B24" i="50"/>
  <c r="F34" i="121"/>
  <c r="A34" i="121"/>
  <c r="F33" i="121"/>
  <c r="A33" i="121"/>
  <c r="F32" i="121"/>
  <c r="A32" i="121"/>
  <c r="F31" i="121"/>
  <c r="A31" i="121"/>
  <c r="F30" i="121"/>
  <c r="A30" i="121"/>
  <c r="F29" i="121"/>
  <c r="A29" i="121"/>
  <c r="F28" i="121"/>
  <c r="A28" i="121"/>
  <c r="F27" i="121"/>
  <c r="A27" i="121"/>
  <c r="F26" i="121"/>
  <c r="A26" i="121"/>
  <c r="F25" i="121"/>
  <c r="A25" i="121"/>
  <c r="F24" i="121"/>
  <c r="A24" i="121"/>
  <c r="F23" i="121"/>
  <c r="A23" i="121"/>
  <c r="F22" i="121"/>
  <c r="A22" i="121"/>
  <c r="F21" i="121"/>
  <c r="A21" i="121"/>
  <c r="F20" i="121"/>
  <c r="A20" i="121"/>
  <c r="F19" i="121"/>
  <c r="A19" i="121"/>
  <c r="A17" i="121"/>
  <c r="A16" i="121"/>
  <c r="A15" i="121"/>
  <c r="A14" i="121"/>
  <c r="A13" i="121"/>
  <c r="A12" i="121"/>
  <c r="A11" i="121"/>
  <c r="A10" i="121"/>
  <c r="A9" i="121"/>
  <c r="A8" i="121"/>
  <c r="F7" i="121"/>
  <c r="D7" i="121"/>
  <c r="A7" i="121"/>
  <c r="A6" i="121"/>
  <c r="A5" i="121"/>
  <c r="A4" i="121"/>
  <c r="A3" i="121"/>
  <c r="F34" i="123"/>
  <c r="A34" i="123"/>
  <c r="F33" i="123"/>
  <c r="A33" i="123"/>
  <c r="F32" i="123"/>
  <c r="A32" i="123"/>
  <c r="F31" i="123"/>
  <c r="A31" i="123"/>
  <c r="F30" i="123"/>
  <c r="A30" i="123"/>
  <c r="F29" i="123"/>
  <c r="A29" i="123"/>
  <c r="F28" i="123"/>
  <c r="A28" i="123"/>
  <c r="F27" i="123"/>
  <c r="A27" i="123"/>
  <c r="F26" i="123"/>
  <c r="A26" i="123"/>
  <c r="F25" i="123"/>
  <c r="A25" i="123"/>
  <c r="F24" i="123"/>
  <c r="A24" i="123"/>
  <c r="F23" i="123"/>
  <c r="A23" i="123"/>
  <c r="F22" i="123"/>
  <c r="A22" i="123"/>
  <c r="F21" i="123"/>
  <c r="A21" i="123"/>
  <c r="F20" i="123"/>
  <c r="A20" i="123"/>
  <c r="F19" i="123"/>
  <c r="A19" i="123"/>
  <c r="A17" i="123"/>
  <c r="A16" i="123"/>
  <c r="A15" i="123"/>
  <c r="A14" i="123"/>
  <c r="A13" i="123"/>
  <c r="A12" i="123"/>
  <c r="A11" i="123"/>
  <c r="A10" i="123"/>
  <c r="A9" i="123"/>
  <c r="A8" i="123"/>
  <c r="F7" i="123"/>
  <c r="D7" i="123"/>
  <c r="A7" i="123"/>
  <c r="A6" i="123"/>
  <c r="A5" i="123"/>
  <c r="A4" i="123"/>
  <c r="A3" i="123"/>
  <c r="F34" i="125"/>
  <c r="A34" i="125"/>
  <c r="F33" i="125"/>
  <c r="A33" i="125"/>
  <c r="F32" i="125"/>
  <c r="A32" i="125"/>
  <c r="F31" i="125"/>
  <c r="A31" i="125"/>
  <c r="F30" i="125"/>
  <c r="A30" i="125"/>
  <c r="F29" i="125"/>
  <c r="A29" i="125"/>
  <c r="F28" i="125"/>
  <c r="A28" i="125"/>
  <c r="F27" i="125"/>
  <c r="A27" i="125"/>
  <c r="F26" i="125"/>
  <c r="A26" i="125"/>
  <c r="F25" i="125"/>
  <c r="A25" i="125"/>
  <c r="F24" i="125"/>
  <c r="A24" i="125"/>
  <c r="F23" i="125"/>
  <c r="A23" i="125"/>
  <c r="F22" i="125"/>
  <c r="A22" i="125"/>
  <c r="F21" i="125"/>
  <c r="A21" i="125"/>
  <c r="F20" i="125"/>
  <c r="A20" i="125"/>
  <c r="F19" i="125"/>
  <c r="A19" i="125"/>
  <c r="A17" i="125"/>
  <c r="A16" i="125"/>
  <c r="A15" i="125"/>
  <c r="A14" i="125"/>
  <c r="A13" i="125"/>
  <c r="A12" i="125"/>
  <c r="A11" i="125"/>
  <c r="A10" i="125"/>
  <c r="A9" i="125"/>
  <c r="A8" i="125"/>
  <c r="F7" i="125"/>
  <c r="D7" i="125"/>
  <c r="A7" i="125"/>
  <c r="A6" i="125"/>
  <c r="A5" i="125"/>
  <c r="A4" i="125"/>
  <c r="A3" i="125"/>
  <c r="M73" i="50"/>
  <c r="L73" i="50"/>
  <c r="K73" i="50"/>
  <c r="J73" i="50"/>
  <c r="E73" i="50"/>
  <c r="C73" i="50"/>
  <c r="B73" i="50"/>
  <c r="M72" i="50"/>
  <c r="L72" i="50"/>
  <c r="K72" i="50"/>
  <c r="J72" i="50"/>
  <c r="E72" i="50"/>
  <c r="D72" i="50"/>
  <c r="C72" i="50"/>
  <c r="M71" i="50"/>
  <c r="L71" i="50"/>
  <c r="K71" i="50"/>
  <c r="J71" i="50"/>
  <c r="E71" i="50"/>
  <c r="D71" i="50"/>
  <c r="C71" i="50"/>
  <c r="B71" i="50"/>
  <c r="M70" i="50"/>
  <c r="L70" i="50"/>
  <c r="N70" i="50" s="1"/>
  <c r="O70" i="50" s="1"/>
  <c r="K70" i="50"/>
  <c r="J70" i="50"/>
  <c r="E70" i="50"/>
  <c r="D70" i="50"/>
  <c r="I70" i="50" s="1"/>
  <c r="C70" i="50"/>
  <c r="B70" i="50"/>
  <c r="M69" i="50"/>
  <c r="L69" i="50"/>
  <c r="K69" i="50"/>
  <c r="J69" i="50"/>
  <c r="E69" i="50"/>
  <c r="G69" i="50" s="1"/>
  <c r="D69" i="50"/>
  <c r="C69" i="50"/>
  <c r="B69" i="50"/>
  <c r="M67" i="50"/>
  <c r="L67" i="50"/>
  <c r="K67" i="50"/>
  <c r="J67" i="50"/>
  <c r="E67" i="50"/>
  <c r="G67" i="50" s="1"/>
  <c r="C67" i="50"/>
  <c r="B67" i="50"/>
  <c r="M68" i="50"/>
  <c r="L68" i="50"/>
  <c r="K68" i="50"/>
  <c r="J68" i="50"/>
  <c r="C68" i="50"/>
  <c r="B68" i="50"/>
  <c r="F34" i="118"/>
  <c r="A34" i="118"/>
  <c r="F33" i="118"/>
  <c r="A33" i="118"/>
  <c r="F32" i="118"/>
  <c r="A32" i="118"/>
  <c r="F31" i="118"/>
  <c r="A31" i="118"/>
  <c r="F30" i="118"/>
  <c r="A30" i="118"/>
  <c r="F29" i="118"/>
  <c r="A29" i="118"/>
  <c r="F28" i="118"/>
  <c r="A28" i="118"/>
  <c r="F27" i="118"/>
  <c r="A27" i="118"/>
  <c r="F26" i="118"/>
  <c r="A26" i="118"/>
  <c r="F25" i="118"/>
  <c r="A25" i="118"/>
  <c r="F24" i="118"/>
  <c r="A24" i="118"/>
  <c r="F23" i="118"/>
  <c r="A23" i="118"/>
  <c r="F22" i="118"/>
  <c r="A22" i="118"/>
  <c r="F21" i="118"/>
  <c r="A21" i="118"/>
  <c r="F20" i="118"/>
  <c r="A20" i="118"/>
  <c r="F19" i="118"/>
  <c r="A19" i="118"/>
  <c r="A17" i="118"/>
  <c r="A16" i="118"/>
  <c r="A15" i="118"/>
  <c r="A14" i="118"/>
  <c r="A13" i="118"/>
  <c r="A12" i="118"/>
  <c r="A11" i="118"/>
  <c r="A10" i="118"/>
  <c r="A9" i="118"/>
  <c r="A8" i="118"/>
  <c r="F7" i="118"/>
  <c r="D7" i="118"/>
  <c r="A7" i="118"/>
  <c r="A6" i="118"/>
  <c r="A5" i="118"/>
  <c r="A4" i="118"/>
  <c r="A3" i="118"/>
  <c r="F34" i="116"/>
  <c r="A34" i="116"/>
  <c r="F33" i="116"/>
  <c r="A33" i="116"/>
  <c r="F32" i="116"/>
  <c r="A32" i="116"/>
  <c r="F31" i="116"/>
  <c r="A31" i="116"/>
  <c r="F30" i="116"/>
  <c r="A30" i="116"/>
  <c r="F29" i="116"/>
  <c r="A29" i="116"/>
  <c r="F28" i="116"/>
  <c r="A28" i="116"/>
  <c r="F27" i="116"/>
  <c r="A27" i="116"/>
  <c r="F26" i="116"/>
  <c r="A26" i="116"/>
  <c r="F25" i="116"/>
  <c r="A25" i="116"/>
  <c r="F24" i="116"/>
  <c r="A24" i="116"/>
  <c r="F23" i="116"/>
  <c r="A23" i="116"/>
  <c r="F22" i="116"/>
  <c r="A22" i="116"/>
  <c r="F21" i="116"/>
  <c r="A21" i="116"/>
  <c r="F20" i="116"/>
  <c r="A20" i="116"/>
  <c r="F19" i="116"/>
  <c r="A19" i="116"/>
  <c r="A17" i="116"/>
  <c r="A16" i="116"/>
  <c r="A15" i="116"/>
  <c r="A14" i="116"/>
  <c r="A13" i="116"/>
  <c r="A12" i="116"/>
  <c r="A11" i="116"/>
  <c r="A10" i="116"/>
  <c r="A9" i="116"/>
  <c r="A8" i="116"/>
  <c r="F7" i="116"/>
  <c r="D7" i="116"/>
  <c r="A7" i="116"/>
  <c r="A6" i="116"/>
  <c r="A5" i="116"/>
  <c r="A4" i="116"/>
  <c r="A3" i="116"/>
  <c r="F34" i="117"/>
  <c r="A34" i="117"/>
  <c r="F33" i="117"/>
  <c r="A33" i="117"/>
  <c r="F32" i="117"/>
  <c r="A32" i="117"/>
  <c r="F31" i="117"/>
  <c r="A31" i="117"/>
  <c r="F30" i="117"/>
  <c r="A30" i="117"/>
  <c r="F29" i="117"/>
  <c r="A29" i="117"/>
  <c r="F28" i="117"/>
  <c r="A28" i="117"/>
  <c r="F27" i="117"/>
  <c r="A27" i="117"/>
  <c r="F26" i="117"/>
  <c r="A26" i="117"/>
  <c r="F25" i="117"/>
  <c r="A25" i="117"/>
  <c r="F24" i="117"/>
  <c r="A24" i="117"/>
  <c r="F23" i="117"/>
  <c r="A23" i="117"/>
  <c r="F22" i="117"/>
  <c r="A22" i="117"/>
  <c r="F21" i="117"/>
  <c r="A21" i="117"/>
  <c r="F20" i="117"/>
  <c r="A20" i="117"/>
  <c r="F19" i="117"/>
  <c r="A19" i="117"/>
  <c r="A17" i="117"/>
  <c r="A16" i="117"/>
  <c r="A15" i="117"/>
  <c r="A14" i="117"/>
  <c r="A13" i="117"/>
  <c r="A12" i="117"/>
  <c r="A11" i="117"/>
  <c r="A10" i="117"/>
  <c r="A9" i="117"/>
  <c r="A8" i="117"/>
  <c r="F7" i="117"/>
  <c r="D7" i="117"/>
  <c r="A7" i="117"/>
  <c r="A6" i="117"/>
  <c r="A5" i="117"/>
  <c r="A4" i="117"/>
  <c r="A3" i="117"/>
  <c r="M66" i="50"/>
  <c r="L66" i="50"/>
  <c r="K66" i="50"/>
  <c r="J66" i="50"/>
  <c r="E66" i="50"/>
  <c r="C66" i="50"/>
  <c r="B66" i="50"/>
  <c r="C22" i="103"/>
  <c r="M65" i="50"/>
  <c r="N65" i="50" s="1"/>
  <c r="O65" i="50" s="1"/>
  <c r="L65" i="50"/>
  <c r="K65" i="50"/>
  <c r="J65" i="50"/>
  <c r="E65" i="50"/>
  <c r="D65" i="50"/>
  <c r="C65" i="50"/>
  <c r="B65" i="50"/>
  <c r="M12" i="50"/>
  <c r="L12" i="50"/>
  <c r="K12" i="50"/>
  <c r="J12" i="50"/>
  <c r="E12" i="50"/>
  <c r="D12" i="50"/>
  <c r="I12" i="50" s="1"/>
  <c r="C12" i="50"/>
  <c r="B12" i="50"/>
  <c r="M64" i="50"/>
  <c r="L64" i="50"/>
  <c r="K64" i="50"/>
  <c r="J64" i="50"/>
  <c r="E64" i="50"/>
  <c r="G64" i="50" s="1"/>
  <c r="C64" i="50"/>
  <c r="B64" i="50"/>
  <c r="M63" i="50"/>
  <c r="L63" i="50"/>
  <c r="K63" i="50"/>
  <c r="J63" i="50"/>
  <c r="E63" i="50"/>
  <c r="C63" i="50"/>
  <c r="B63" i="50"/>
  <c r="M62" i="50"/>
  <c r="L62" i="50"/>
  <c r="K62" i="50"/>
  <c r="J62" i="50"/>
  <c r="E62" i="50"/>
  <c r="G62" i="50" s="1"/>
  <c r="C62" i="50"/>
  <c r="B62" i="50"/>
  <c r="F34" i="114"/>
  <c r="A34" i="114"/>
  <c r="F33" i="114"/>
  <c r="A33" i="114"/>
  <c r="F32" i="114"/>
  <c r="A32" i="114"/>
  <c r="F31" i="114"/>
  <c r="A31" i="114"/>
  <c r="F30" i="114"/>
  <c r="A30" i="114"/>
  <c r="F29" i="114"/>
  <c r="A29" i="114"/>
  <c r="F28" i="114"/>
  <c r="A28" i="114"/>
  <c r="F27" i="114"/>
  <c r="A27" i="114"/>
  <c r="F26" i="114"/>
  <c r="A26" i="114"/>
  <c r="F25" i="114"/>
  <c r="A25" i="114"/>
  <c r="F24" i="114"/>
  <c r="A24" i="114"/>
  <c r="F23" i="114"/>
  <c r="A23" i="114"/>
  <c r="F22" i="114"/>
  <c r="A22" i="114"/>
  <c r="F21" i="114"/>
  <c r="A21" i="114"/>
  <c r="F20" i="114"/>
  <c r="A20" i="114"/>
  <c r="F19" i="114"/>
  <c r="A19" i="114"/>
  <c r="A17" i="114"/>
  <c r="A16" i="114"/>
  <c r="A15" i="114"/>
  <c r="A14" i="114"/>
  <c r="A13" i="114"/>
  <c r="A12" i="114"/>
  <c r="A11" i="114"/>
  <c r="A10" i="114"/>
  <c r="A9" i="114"/>
  <c r="A8" i="114"/>
  <c r="F7" i="114"/>
  <c r="D7" i="114"/>
  <c r="A7" i="114"/>
  <c r="A6" i="114"/>
  <c r="A5" i="114"/>
  <c r="A4" i="114"/>
  <c r="A3" i="114"/>
  <c r="F34" i="115"/>
  <c r="A34" i="115"/>
  <c r="F33" i="115"/>
  <c r="A33" i="115"/>
  <c r="F32" i="115"/>
  <c r="A32" i="115"/>
  <c r="F31" i="115"/>
  <c r="A31" i="115"/>
  <c r="F30" i="115"/>
  <c r="A30" i="115"/>
  <c r="F29" i="115"/>
  <c r="A29" i="115"/>
  <c r="F28" i="115"/>
  <c r="A28" i="115"/>
  <c r="F27" i="115"/>
  <c r="A27" i="115"/>
  <c r="F26" i="115"/>
  <c r="A26" i="115"/>
  <c r="F25" i="115"/>
  <c r="A25" i="115"/>
  <c r="F24" i="115"/>
  <c r="A24" i="115"/>
  <c r="F23" i="115"/>
  <c r="A23" i="115"/>
  <c r="F22" i="115"/>
  <c r="A22" i="115"/>
  <c r="F21" i="115"/>
  <c r="A21" i="115"/>
  <c r="F20" i="115"/>
  <c r="A20" i="115"/>
  <c r="F19" i="115"/>
  <c r="A19" i="115"/>
  <c r="A17" i="115"/>
  <c r="A16" i="115"/>
  <c r="A15" i="115"/>
  <c r="A14" i="115"/>
  <c r="A13" i="115"/>
  <c r="A12" i="115"/>
  <c r="A11" i="115"/>
  <c r="A10" i="115"/>
  <c r="A9" i="115"/>
  <c r="A8" i="115"/>
  <c r="F7" i="115"/>
  <c r="D7" i="115"/>
  <c r="A7" i="115"/>
  <c r="A6" i="115"/>
  <c r="A5" i="115"/>
  <c r="A4" i="115"/>
  <c r="A3" i="115"/>
  <c r="F34" i="110"/>
  <c r="A34" i="110"/>
  <c r="F33" i="110"/>
  <c r="A33" i="110"/>
  <c r="F32" i="110"/>
  <c r="A32" i="110"/>
  <c r="F31" i="110"/>
  <c r="A31" i="110"/>
  <c r="F30" i="110"/>
  <c r="A30" i="110"/>
  <c r="F29" i="110"/>
  <c r="A29" i="110"/>
  <c r="F28" i="110"/>
  <c r="A28" i="110"/>
  <c r="F27" i="110"/>
  <c r="A27" i="110"/>
  <c r="F26" i="110"/>
  <c r="A26" i="110"/>
  <c r="F25" i="110"/>
  <c r="A25" i="110"/>
  <c r="F24" i="110"/>
  <c r="A24" i="110"/>
  <c r="F23" i="110"/>
  <c r="A23" i="110"/>
  <c r="F22" i="110"/>
  <c r="A22" i="110"/>
  <c r="F21" i="110"/>
  <c r="A21" i="110"/>
  <c r="F20" i="110"/>
  <c r="A20" i="110"/>
  <c r="F19" i="110"/>
  <c r="A19" i="110"/>
  <c r="A17" i="110"/>
  <c r="A16" i="110"/>
  <c r="A15" i="110"/>
  <c r="A14" i="110"/>
  <c r="A13" i="110"/>
  <c r="A12" i="110"/>
  <c r="A11" i="110"/>
  <c r="A10" i="110"/>
  <c r="A9" i="110"/>
  <c r="A8" i="110"/>
  <c r="F7" i="110"/>
  <c r="D7" i="110"/>
  <c r="A7" i="110"/>
  <c r="A6" i="110"/>
  <c r="A5" i="110"/>
  <c r="A4" i="110"/>
  <c r="A3" i="110"/>
  <c r="F34" i="113"/>
  <c r="A34" i="113"/>
  <c r="F33" i="113"/>
  <c r="A33" i="113"/>
  <c r="F32" i="113"/>
  <c r="A32" i="113"/>
  <c r="F31" i="113"/>
  <c r="A31" i="113"/>
  <c r="F30" i="113"/>
  <c r="A30" i="113"/>
  <c r="F29" i="113"/>
  <c r="A29" i="113"/>
  <c r="F28" i="113"/>
  <c r="A28" i="113"/>
  <c r="F27" i="113"/>
  <c r="A27" i="113"/>
  <c r="F26" i="113"/>
  <c r="A26" i="113"/>
  <c r="F25" i="113"/>
  <c r="A25" i="113"/>
  <c r="F24" i="113"/>
  <c r="A24" i="113"/>
  <c r="F23" i="113"/>
  <c r="A23" i="113"/>
  <c r="F22" i="113"/>
  <c r="A22" i="113"/>
  <c r="F21" i="113"/>
  <c r="A21" i="113"/>
  <c r="F20" i="113"/>
  <c r="A20" i="113"/>
  <c r="F19" i="113"/>
  <c r="A19" i="113"/>
  <c r="A17" i="113"/>
  <c r="A16" i="113"/>
  <c r="A15" i="113"/>
  <c r="A14" i="113"/>
  <c r="A13" i="113"/>
  <c r="A12" i="113"/>
  <c r="A11" i="113"/>
  <c r="A10" i="113"/>
  <c r="A9" i="113"/>
  <c r="A8" i="113"/>
  <c r="F7" i="113"/>
  <c r="D7" i="113"/>
  <c r="A7" i="113"/>
  <c r="A6" i="113"/>
  <c r="A5" i="113"/>
  <c r="A4" i="113"/>
  <c r="A3" i="113"/>
  <c r="F34" i="112"/>
  <c r="A34" i="112"/>
  <c r="F33" i="112"/>
  <c r="A33" i="112"/>
  <c r="F32" i="112"/>
  <c r="A32" i="112"/>
  <c r="F31" i="112"/>
  <c r="A31" i="112"/>
  <c r="F30" i="112"/>
  <c r="A30" i="112"/>
  <c r="F29" i="112"/>
  <c r="A29" i="112"/>
  <c r="F28" i="112"/>
  <c r="A28" i="112"/>
  <c r="F27" i="112"/>
  <c r="A27" i="112"/>
  <c r="F26" i="112"/>
  <c r="A26" i="112"/>
  <c r="F25" i="112"/>
  <c r="A25" i="112"/>
  <c r="F24" i="112"/>
  <c r="A24" i="112"/>
  <c r="F23" i="112"/>
  <c r="A23" i="112"/>
  <c r="F22" i="112"/>
  <c r="A22" i="112"/>
  <c r="F21" i="112"/>
  <c r="A21" i="112"/>
  <c r="F20" i="112"/>
  <c r="A20" i="112"/>
  <c r="F19" i="112"/>
  <c r="A19" i="112"/>
  <c r="A17" i="112"/>
  <c r="A16" i="112"/>
  <c r="A15" i="112"/>
  <c r="A14" i="112"/>
  <c r="A13" i="112"/>
  <c r="A12" i="112"/>
  <c r="A11" i="112"/>
  <c r="A10" i="112"/>
  <c r="A9" i="112"/>
  <c r="A8" i="112"/>
  <c r="F7" i="112"/>
  <c r="D7" i="112"/>
  <c r="A7" i="112"/>
  <c r="A6" i="112"/>
  <c r="A5" i="112"/>
  <c r="A4" i="112"/>
  <c r="A3" i="112"/>
  <c r="F34" i="111"/>
  <c r="A34" i="111"/>
  <c r="F33" i="111"/>
  <c r="A33" i="111"/>
  <c r="F32" i="111"/>
  <c r="A32" i="111"/>
  <c r="F31" i="111"/>
  <c r="A31" i="111"/>
  <c r="F30" i="111"/>
  <c r="A30" i="111"/>
  <c r="F29" i="111"/>
  <c r="A29" i="111"/>
  <c r="F28" i="111"/>
  <c r="A28" i="111"/>
  <c r="F27" i="111"/>
  <c r="A27" i="111"/>
  <c r="F26" i="111"/>
  <c r="A26" i="111"/>
  <c r="F25" i="111"/>
  <c r="A25" i="111"/>
  <c r="F24" i="111"/>
  <c r="A24" i="111"/>
  <c r="F23" i="111"/>
  <c r="A23" i="111"/>
  <c r="F22" i="111"/>
  <c r="A22" i="111"/>
  <c r="F21" i="111"/>
  <c r="A21" i="111"/>
  <c r="F20" i="111"/>
  <c r="A20" i="111"/>
  <c r="F19" i="111"/>
  <c r="A19" i="111"/>
  <c r="A17" i="111"/>
  <c r="A16" i="111"/>
  <c r="A15" i="111"/>
  <c r="A14" i="111"/>
  <c r="A13" i="111"/>
  <c r="A12" i="111"/>
  <c r="A11" i="111"/>
  <c r="A10" i="111"/>
  <c r="A9" i="111"/>
  <c r="A8" i="111"/>
  <c r="F7" i="111"/>
  <c r="D7" i="111"/>
  <c r="A7" i="111"/>
  <c r="A6" i="111"/>
  <c r="A5" i="111"/>
  <c r="A4" i="111"/>
  <c r="A3" i="111"/>
  <c r="M44" i="50"/>
  <c r="L44" i="50"/>
  <c r="K44" i="50"/>
  <c r="J44" i="50"/>
  <c r="E44" i="50"/>
  <c r="D44" i="50"/>
  <c r="C44" i="50"/>
  <c r="B44" i="50"/>
  <c r="M60" i="50"/>
  <c r="L60" i="50"/>
  <c r="K60" i="50"/>
  <c r="J60" i="50"/>
  <c r="E60" i="50"/>
  <c r="D60" i="50"/>
  <c r="C60" i="50"/>
  <c r="B60" i="50"/>
  <c r="M57" i="50"/>
  <c r="L57" i="50"/>
  <c r="K57" i="50"/>
  <c r="J57" i="50"/>
  <c r="E57" i="50"/>
  <c r="C57" i="50"/>
  <c r="B57" i="50"/>
  <c r="F34" i="108"/>
  <c r="A34" i="108"/>
  <c r="F33" i="108"/>
  <c r="A33" i="108"/>
  <c r="F32" i="108"/>
  <c r="A32" i="108"/>
  <c r="F31" i="108"/>
  <c r="A31" i="108"/>
  <c r="F30" i="108"/>
  <c r="A30" i="108"/>
  <c r="F29" i="108"/>
  <c r="A29" i="108"/>
  <c r="F28" i="108"/>
  <c r="A28" i="108"/>
  <c r="F27" i="108"/>
  <c r="A27" i="108"/>
  <c r="F26" i="108"/>
  <c r="A26" i="108"/>
  <c r="F25" i="108"/>
  <c r="A25" i="108"/>
  <c r="F24" i="108"/>
  <c r="A24" i="108"/>
  <c r="F23" i="108"/>
  <c r="A23" i="108"/>
  <c r="F22" i="108"/>
  <c r="A22" i="108"/>
  <c r="F21" i="108"/>
  <c r="A21" i="108"/>
  <c r="F20" i="108"/>
  <c r="A20" i="108"/>
  <c r="F19" i="108"/>
  <c r="A19" i="108"/>
  <c r="A17" i="108"/>
  <c r="A16" i="108"/>
  <c r="A15" i="108"/>
  <c r="A14" i="108"/>
  <c r="A13" i="108"/>
  <c r="A12" i="108"/>
  <c r="A11" i="108"/>
  <c r="A10" i="108"/>
  <c r="A9" i="108"/>
  <c r="A8" i="108"/>
  <c r="F7" i="108"/>
  <c r="D7" i="108"/>
  <c r="A7" i="108"/>
  <c r="A6" i="108"/>
  <c r="A5" i="108"/>
  <c r="A4" i="108"/>
  <c r="A3" i="108"/>
  <c r="F34" i="107"/>
  <c r="A34" i="107"/>
  <c r="F33" i="107"/>
  <c r="A33" i="107"/>
  <c r="F32" i="107"/>
  <c r="A32" i="107"/>
  <c r="F31" i="107"/>
  <c r="A31" i="107"/>
  <c r="F30" i="107"/>
  <c r="A30" i="107"/>
  <c r="F29" i="107"/>
  <c r="A29" i="107"/>
  <c r="F28" i="107"/>
  <c r="A28" i="107"/>
  <c r="F27" i="107"/>
  <c r="A27" i="107"/>
  <c r="F26" i="107"/>
  <c r="A26" i="107"/>
  <c r="F25" i="107"/>
  <c r="A25" i="107"/>
  <c r="F24" i="107"/>
  <c r="A24" i="107"/>
  <c r="F23" i="107"/>
  <c r="A23" i="107"/>
  <c r="F22" i="107"/>
  <c r="A22" i="107"/>
  <c r="F21" i="107"/>
  <c r="A21" i="107"/>
  <c r="F20" i="107"/>
  <c r="A20" i="107"/>
  <c r="F19" i="107"/>
  <c r="A19" i="107"/>
  <c r="A17" i="107"/>
  <c r="A16" i="107"/>
  <c r="A15" i="107"/>
  <c r="A14" i="107"/>
  <c r="A13" i="107"/>
  <c r="A12" i="107"/>
  <c r="A11" i="107"/>
  <c r="A10" i="107"/>
  <c r="A9" i="107"/>
  <c r="A8" i="107"/>
  <c r="F7" i="107"/>
  <c r="D7" i="107"/>
  <c r="A7" i="107"/>
  <c r="A6" i="107"/>
  <c r="A5" i="107"/>
  <c r="A4" i="107"/>
  <c r="A3" i="107"/>
  <c r="G65" i="50"/>
  <c r="G63" i="50"/>
  <c r="M49" i="50"/>
  <c r="L49" i="50"/>
  <c r="K49" i="50"/>
  <c r="J49" i="50"/>
  <c r="E49" i="50"/>
  <c r="D49" i="50"/>
  <c r="I49" i="50"/>
  <c r="C49" i="50"/>
  <c r="B49" i="50"/>
  <c r="M54" i="50"/>
  <c r="L54" i="50"/>
  <c r="K54" i="50"/>
  <c r="J54" i="50"/>
  <c r="E54" i="50"/>
  <c r="C54" i="50"/>
  <c r="B54" i="50"/>
  <c r="B55" i="50"/>
  <c r="C55" i="50"/>
  <c r="D55" i="50"/>
  <c r="I55" i="50"/>
  <c r="E55" i="50"/>
  <c r="J55" i="50"/>
  <c r="K55" i="50"/>
  <c r="N55" i="50" s="1"/>
  <c r="O55" i="50" s="1"/>
  <c r="L55" i="50"/>
  <c r="M55" i="50"/>
  <c r="B56" i="50"/>
  <c r="C56" i="50"/>
  <c r="E56" i="50"/>
  <c r="G56" i="50" s="1"/>
  <c r="J56" i="50"/>
  <c r="K56" i="50"/>
  <c r="L56" i="50"/>
  <c r="N56" i="50" s="1"/>
  <c r="O56" i="50" s="1"/>
  <c r="M56" i="50"/>
  <c r="F34" i="106"/>
  <c r="A34" i="106"/>
  <c r="F33" i="106"/>
  <c r="A33" i="106"/>
  <c r="F32" i="106"/>
  <c r="A32" i="106"/>
  <c r="F31" i="106"/>
  <c r="A31" i="106"/>
  <c r="F30" i="106"/>
  <c r="A30" i="106"/>
  <c r="F29" i="106"/>
  <c r="A29" i="106"/>
  <c r="F28" i="106"/>
  <c r="A28" i="106"/>
  <c r="F27" i="106"/>
  <c r="A27" i="106"/>
  <c r="F26" i="106"/>
  <c r="A26" i="106"/>
  <c r="F25" i="106"/>
  <c r="A25" i="106"/>
  <c r="F24" i="106"/>
  <c r="A24" i="106"/>
  <c r="F23" i="106"/>
  <c r="A23" i="106"/>
  <c r="F22" i="106"/>
  <c r="A22" i="106"/>
  <c r="F21" i="106"/>
  <c r="A21" i="106"/>
  <c r="F20" i="106"/>
  <c r="A20" i="106"/>
  <c r="F19" i="106"/>
  <c r="A19" i="106"/>
  <c r="A17" i="106"/>
  <c r="A16" i="106"/>
  <c r="A15" i="106"/>
  <c r="A14" i="106"/>
  <c r="A13" i="106"/>
  <c r="A12" i="106"/>
  <c r="A11" i="106"/>
  <c r="A10" i="106"/>
  <c r="A9" i="106"/>
  <c r="A8" i="106"/>
  <c r="F7" i="106"/>
  <c r="D7" i="106"/>
  <c r="A7" i="106"/>
  <c r="A6" i="106"/>
  <c r="A5" i="106"/>
  <c r="A4" i="106"/>
  <c r="A3" i="106"/>
  <c r="F34" i="95"/>
  <c r="A34" i="95"/>
  <c r="F33" i="95"/>
  <c r="A33" i="95"/>
  <c r="F32" i="95"/>
  <c r="A32" i="95"/>
  <c r="F31" i="95"/>
  <c r="A31" i="95"/>
  <c r="F30" i="95"/>
  <c r="A30" i="95"/>
  <c r="F29" i="95"/>
  <c r="A29" i="95"/>
  <c r="F28" i="95"/>
  <c r="A28" i="95"/>
  <c r="F27" i="95"/>
  <c r="A27" i="95"/>
  <c r="F26" i="95"/>
  <c r="A26" i="95"/>
  <c r="F25" i="95"/>
  <c r="A25" i="95"/>
  <c r="F24" i="95"/>
  <c r="A24" i="95"/>
  <c r="F23" i="95"/>
  <c r="A23" i="95"/>
  <c r="F22" i="95"/>
  <c r="A22" i="95"/>
  <c r="F21" i="95"/>
  <c r="A21" i="95"/>
  <c r="F20" i="95"/>
  <c r="A20" i="95"/>
  <c r="F19" i="95"/>
  <c r="A19" i="95"/>
  <c r="A17" i="95"/>
  <c r="A16" i="95"/>
  <c r="A15" i="95"/>
  <c r="A14" i="95"/>
  <c r="A13" i="95"/>
  <c r="A12" i="95"/>
  <c r="A11" i="95"/>
  <c r="A10" i="95"/>
  <c r="A9" i="95"/>
  <c r="A8" i="95"/>
  <c r="F7" i="95"/>
  <c r="D7" i="95"/>
  <c r="A7" i="95"/>
  <c r="A6" i="95"/>
  <c r="A5" i="95"/>
  <c r="A4" i="95"/>
  <c r="A3" i="95"/>
  <c r="F34" i="101"/>
  <c r="A34" i="101"/>
  <c r="F33" i="101"/>
  <c r="A33" i="101"/>
  <c r="F32" i="101"/>
  <c r="A32" i="101"/>
  <c r="F31" i="101"/>
  <c r="A31" i="101"/>
  <c r="F30" i="101"/>
  <c r="A30" i="101"/>
  <c r="F29" i="101"/>
  <c r="A29" i="101"/>
  <c r="F28" i="101"/>
  <c r="A28" i="101"/>
  <c r="F27" i="101"/>
  <c r="A27" i="101"/>
  <c r="F26" i="101"/>
  <c r="A26" i="101"/>
  <c r="F25" i="101"/>
  <c r="A25" i="101"/>
  <c r="F24" i="101"/>
  <c r="A24" i="101"/>
  <c r="F23" i="101"/>
  <c r="A23" i="101"/>
  <c r="F22" i="101"/>
  <c r="A22" i="101"/>
  <c r="F21" i="101"/>
  <c r="A21" i="101"/>
  <c r="F20" i="101"/>
  <c r="A20" i="101"/>
  <c r="F19" i="101"/>
  <c r="A19" i="101"/>
  <c r="A17" i="101"/>
  <c r="A16" i="101"/>
  <c r="A15" i="101"/>
  <c r="A14" i="101"/>
  <c r="A13" i="101"/>
  <c r="A12" i="101"/>
  <c r="A11" i="101"/>
  <c r="A10" i="101"/>
  <c r="A9" i="101"/>
  <c r="A8" i="101"/>
  <c r="F7" i="101"/>
  <c r="D7" i="101"/>
  <c r="A7" i="101"/>
  <c r="A6" i="101"/>
  <c r="A5" i="101"/>
  <c r="A4" i="101"/>
  <c r="A3" i="101"/>
  <c r="F34" i="102"/>
  <c r="A34" i="102"/>
  <c r="F33" i="102"/>
  <c r="A33" i="102"/>
  <c r="F32" i="102"/>
  <c r="A32" i="102"/>
  <c r="F31" i="102"/>
  <c r="A31" i="102"/>
  <c r="F30" i="102"/>
  <c r="A30" i="102"/>
  <c r="F29" i="102"/>
  <c r="A29" i="102"/>
  <c r="F28" i="102"/>
  <c r="A28" i="102"/>
  <c r="F27" i="102"/>
  <c r="A27" i="102"/>
  <c r="F26" i="102"/>
  <c r="A26" i="102"/>
  <c r="F25" i="102"/>
  <c r="A25" i="102"/>
  <c r="F24" i="102"/>
  <c r="A24" i="102"/>
  <c r="F23" i="102"/>
  <c r="A23" i="102"/>
  <c r="F22" i="102"/>
  <c r="A22" i="102"/>
  <c r="F21" i="102"/>
  <c r="A21" i="102"/>
  <c r="F20" i="102"/>
  <c r="A20" i="102"/>
  <c r="F19" i="102"/>
  <c r="A19" i="102"/>
  <c r="A17" i="102"/>
  <c r="A16" i="102"/>
  <c r="A15" i="102"/>
  <c r="A14" i="102"/>
  <c r="A13" i="102"/>
  <c r="A12" i="102"/>
  <c r="A11" i="102"/>
  <c r="A10" i="102"/>
  <c r="A9" i="102"/>
  <c r="A8" i="102"/>
  <c r="F7" i="102"/>
  <c r="D7" i="102"/>
  <c r="A7" i="102"/>
  <c r="A6" i="102"/>
  <c r="A5" i="102"/>
  <c r="A4" i="102"/>
  <c r="A3" i="102"/>
  <c r="F34" i="103"/>
  <c r="A34" i="103"/>
  <c r="F33" i="103"/>
  <c r="A33" i="103"/>
  <c r="F32" i="103"/>
  <c r="A32" i="103"/>
  <c r="F31" i="103"/>
  <c r="A31" i="103"/>
  <c r="F30" i="103"/>
  <c r="A30" i="103"/>
  <c r="F29" i="103"/>
  <c r="A29" i="103"/>
  <c r="F28" i="103"/>
  <c r="A28" i="103"/>
  <c r="F27" i="103"/>
  <c r="A27" i="103"/>
  <c r="F26" i="103"/>
  <c r="A26" i="103"/>
  <c r="F25" i="103"/>
  <c r="A25" i="103"/>
  <c r="F24" i="103"/>
  <c r="A24" i="103"/>
  <c r="F23" i="103"/>
  <c r="A23" i="103"/>
  <c r="F22" i="103"/>
  <c r="A22" i="103"/>
  <c r="F21" i="103"/>
  <c r="A21" i="103"/>
  <c r="F20" i="103"/>
  <c r="A20" i="103"/>
  <c r="F19" i="103"/>
  <c r="A19" i="103"/>
  <c r="A17" i="103"/>
  <c r="A16" i="103"/>
  <c r="A15" i="103"/>
  <c r="A14" i="103"/>
  <c r="A13" i="103"/>
  <c r="A12" i="103"/>
  <c r="A11" i="103"/>
  <c r="A10" i="103"/>
  <c r="A9" i="103"/>
  <c r="A8" i="103"/>
  <c r="F7" i="103"/>
  <c r="D7" i="103"/>
  <c r="A7" i="103"/>
  <c r="A6" i="103"/>
  <c r="A5" i="103"/>
  <c r="A4" i="103"/>
  <c r="A3" i="103"/>
  <c r="F34" i="104"/>
  <c r="A34" i="104"/>
  <c r="F33" i="104"/>
  <c r="A33" i="104"/>
  <c r="F32" i="104"/>
  <c r="A32" i="104"/>
  <c r="F31" i="104"/>
  <c r="A31" i="104"/>
  <c r="F30" i="104"/>
  <c r="A30" i="104"/>
  <c r="F29" i="104"/>
  <c r="A29" i="104"/>
  <c r="F28" i="104"/>
  <c r="A28" i="104"/>
  <c r="F27" i="104"/>
  <c r="A27" i="104"/>
  <c r="F26" i="104"/>
  <c r="A26" i="104"/>
  <c r="F25" i="104"/>
  <c r="A25" i="104"/>
  <c r="F24" i="104"/>
  <c r="A24" i="104"/>
  <c r="F23" i="104"/>
  <c r="A23" i="104"/>
  <c r="F22" i="104"/>
  <c r="A22" i="104"/>
  <c r="F21" i="104"/>
  <c r="A21" i="104"/>
  <c r="F20" i="104"/>
  <c r="A20" i="104"/>
  <c r="F19" i="104"/>
  <c r="A19" i="104"/>
  <c r="A17" i="104"/>
  <c r="A16" i="104"/>
  <c r="A15" i="104"/>
  <c r="A14" i="104"/>
  <c r="A13" i="104"/>
  <c r="A12" i="104"/>
  <c r="A11" i="104"/>
  <c r="A10" i="104"/>
  <c r="A9" i="104"/>
  <c r="A8" i="104"/>
  <c r="F7" i="104"/>
  <c r="D7" i="104"/>
  <c r="A7" i="104"/>
  <c r="A6" i="104"/>
  <c r="A5" i="104"/>
  <c r="A4" i="104"/>
  <c r="A3" i="104"/>
  <c r="F34" i="105"/>
  <c r="A34" i="105"/>
  <c r="F33" i="105"/>
  <c r="A33" i="105"/>
  <c r="F32" i="105"/>
  <c r="A32" i="105"/>
  <c r="F31" i="105"/>
  <c r="A31" i="105"/>
  <c r="F30" i="105"/>
  <c r="A30" i="105"/>
  <c r="F29" i="105"/>
  <c r="A29" i="105"/>
  <c r="F28" i="105"/>
  <c r="A28" i="105"/>
  <c r="F27" i="105"/>
  <c r="A27" i="105"/>
  <c r="F26" i="105"/>
  <c r="A26" i="105"/>
  <c r="F25" i="105"/>
  <c r="A25" i="105"/>
  <c r="F24" i="105"/>
  <c r="A24" i="105"/>
  <c r="F23" i="105"/>
  <c r="A23" i="105"/>
  <c r="F22" i="105"/>
  <c r="A22" i="105"/>
  <c r="F21" i="105"/>
  <c r="A21" i="105"/>
  <c r="F20" i="105"/>
  <c r="A20" i="105"/>
  <c r="F19" i="105"/>
  <c r="A19" i="105"/>
  <c r="A17" i="105"/>
  <c r="A16" i="105"/>
  <c r="A15" i="105"/>
  <c r="A14" i="105"/>
  <c r="A13" i="105"/>
  <c r="A12" i="105"/>
  <c r="A11" i="105"/>
  <c r="A10" i="105"/>
  <c r="A9" i="105"/>
  <c r="A8" i="105"/>
  <c r="F7" i="105"/>
  <c r="D7" i="105"/>
  <c r="A7" i="105"/>
  <c r="A6" i="105"/>
  <c r="A5" i="105"/>
  <c r="A4" i="105"/>
  <c r="A3" i="105"/>
  <c r="F34" i="97"/>
  <c r="A34" i="97"/>
  <c r="F33" i="97"/>
  <c r="A33" i="97"/>
  <c r="F32" i="97"/>
  <c r="A32" i="97"/>
  <c r="F31" i="97"/>
  <c r="A31" i="97"/>
  <c r="F30" i="97"/>
  <c r="A30" i="97"/>
  <c r="F29" i="97"/>
  <c r="A29" i="97"/>
  <c r="F28" i="97"/>
  <c r="A28" i="97"/>
  <c r="F27" i="97"/>
  <c r="A27" i="97"/>
  <c r="F26" i="97"/>
  <c r="A26" i="97"/>
  <c r="F25" i="97"/>
  <c r="A25" i="97"/>
  <c r="F24" i="97"/>
  <c r="A24" i="97"/>
  <c r="F23" i="97"/>
  <c r="A23" i="97"/>
  <c r="F22" i="97"/>
  <c r="A22" i="97"/>
  <c r="F21" i="97"/>
  <c r="A21" i="97"/>
  <c r="F20" i="97"/>
  <c r="A20" i="97"/>
  <c r="F19" i="97"/>
  <c r="A19" i="97"/>
  <c r="A17" i="97"/>
  <c r="A16" i="97"/>
  <c r="A15" i="97"/>
  <c r="A14" i="97"/>
  <c r="A13" i="97"/>
  <c r="A12" i="97"/>
  <c r="A11" i="97"/>
  <c r="A10" i="97"/>
  <c r="A9" i="97"/>
  <c r="A8" i="97"/>
  <c r="F7" i="97"/>
  <c r="D7" i="97"/>
  <c r="A7" i="97"/>
  <c r="A6" i="97"/>
  <c r="A5" i="97"/>
  <c r="A4" i="97"/>
  <c r="A3" i="97"/>
  <c r="F34" i="98"/>
  <c r="A34" i="98"/>
  <c r="F33" i="98"/>
  <c r="A33" i="98"/>
  <c r="F32" i="98"/>
  <c r="A32" i="98"/>
  <c r="F31" i="98"/>
  <c r="A31" i="98"/>
  <c r="F30" i="98"/>
  <c r="A30" i="98"/>
  <c r="F29" i="98"/>
  <c r="A29" i="98"/>
  <c r="F28" i="98"/>
  <c r="A28" i="98"/>
  <c r="F27" i="98"/>
  <c r="A27" i="98"/>
  <c r="F26" i="98"/>
  <c r="A26" i="98"/>
  <c r="F25" i="98"/>
  <c r="A25" i="98"/>
  <c r="F24" i="98"/>
  <c r="A24" i="98"/>
  <c r="F23" i="98"/>
  <c r="A23" i="98"/>
  <c r="F22" i="98"/>
  <c r="A22" i="98"/>
  <c r="F21" i="98"/>
  <c r="A21" i="98"/>
  <c r="F20" i="98"/>
  <c r="A20" i="98"/>
  <c r="F19" i="98"/>
  <c r="A19" i="98"/>
  <c r="A17" i="98"/>
  <c r="A16" i="98"/>
  <c r="A15" i="98"/>
  <c r="A14" i="98"/>
  <c r="A13" i="98"/>
  <c r="A12" i="98"/>
  <c r="A11" i="98"/>
  <c r="A10" i="98"/>
  <c r="A9" i="98"/>
  <c r="A8" i="98"/>
  <c r="F7" i="98"/>
  <c r="D7" i="98"/>
  <c r="A7" i="98"/>
  <c r="A6" i="98"/>
  <c r="A5" i="98"/>
  <c r="A4" i="98"/>
  <c r="A3" i="98"/>
  <c r="F34" i="99"/>
  <c r="A34" i="99"/>
  <c r="F33" i="99"/>
  <c r="A33" i="99"/>
  <c r="F32" i="99"/>
  <c r="A32" i="99"/>
  <c r="F31" i="99"/>
  <c r="A31" i="99"/>
  <c r="F30" i="99"/>
  <c r="A30" i="99"/>
  <c r="F29" i="99"/>
  <c r="A29" i="99"/>
  <c r="F28" i="99"/>
  <c r="A28" i="99"/>
  <c r="F27" i="99"/>
  <c r="A27" i="99"/>
  <c r="F26" i="99"/>
  <c r="A26" i="99"/>
  <c r="F25" i="99"/>
  <c r="A25" i="99"/>
  <c r="F24" i="99"/>
  <c r="A24" i="99"/>
  <c r="F23" i="99"/>
  <c r="A23" i="99"/>
  <c r="F22" i="99"/>
  <c r="A22" i="99"/>
  <c r="F21" i="99"/>
  <c r="A21" i="99"/>
  <c r="F20" i="99"/>
  <c r="A20" i="99"/>
  <c r="F19" i="99"/>
  <c r="A19" i="99"/>
  <c r="A17" i="99"/>
  <c r="A16" i="99"/>
  <c r="A15" i="99"/>
  <c r="A14" i="99"/>
  <c r="A13" i="99"/>
  <c r="A12" i="99"/>
  <c r="A11" i="99"/>
  <c r="A10" i="99"/>
  <c r="A9" i="99"/>
  <c r="A8" i="99"/>
  <c r="F7" i="99"/>
  <c r="D7" i="99"/>
  <c r="A7" i="99"/>
  <c r="A6" i="99"/>
  <c r="A5" i="99"/>
  <c r="A4" i="99"/>
  <c r="A3" i="99"/>
  <c r="F34" i="100"/>
  <c r="A34" i="100"/>
  <c r="F33" i="100"/>
  <c r="A33" i="100"/>
  <c r="F32" i="100"/>
  <c r="A32" i="100"/>
  <c r="F31" i="100"/>
  <c r="A31" i="100"/>
  <c r="F30" i="100"/>
  <c r="A30" i="100"/>
  <c r="F29" i="100"/>
  <c r="A29" i="100"/>
  <c r="F28" i="100"/>
  <c r="A28" i="100"/>
  <c r="F27" i="100"/>
  <c r="A27" i="100"/>
  <c r="F26" i="100"/>
  <c r="A26" i="100"/>
  <c r="F25" i="100"/>
  <c r="A25" i="100"/>
  <c r="F24" i="100"/>
  <c r="A24" i="100"/>
  <c r="F23" i="100"/>
  <c r="A23" i="100"/>
  <c r="F22" i="100"/>
  <c r="A22" i="100"/>
  <c r="F21" i="100"/>
  <c r="A21" i="100"/>
  <c r="F20" i="100"/>
  <c r="A20" i="100"/>
  <c r="F19" i="100"/>
  <c r="A19" i="100"/>
  <c r="A17" i="100"/>
  <c r="A16" i="100"/>
  <c r="A15" i="100"/>
  <c r="A14" i="100"/>
  <c r="A13" i="100"/>
  <c r="A12" i="100"/>
  <c r="A11" i="100"/>
  <c r="A10" i="100"/>
  <c r="A9" i="100"/>
  <c r="A8" i="100"/>
  <c r="F7" i="100"/>
  <c r="D7" i="100"/>
  <c r="A7" i="100"/>
  <c r="A6" i="100"/>
  <c r="A5" i="100"/>
  <c r="A4" i="100"/>
  <c r="A3" i="100"/>
  <c r="F34" i="96"/>
  <c r="A34" i="96"/>
  <c r="F33" i="96"/>
  <c r="A33" i="96"/>
  <c r="F32" i="96"/>
  <c r="A32" i="96"/>
  <c r="F31" i="96"/>
  <c r="A31" i="96"/>
  <c r="F30" i="96"/>
  <c r="A30" i="96"/>
  <c r="F29" i="96"/>
  <c r="A29" i="96"/>
  <c r="F28" i="96"/>
  <c r="A28" i="96"/>
  <c r="F27" i="96"/>
  <c r="A27" i="96"/>
  <c r="F26" i="96"/>
  <c r="A26" i="96"/>
  <c r="F25" i="96"/>
  <c r="A25" i="96"/>
  <c r="F24" i="96"/>
  <c r="A24" i="96"/>
  <c r="F23" i="96"/>
  <c r="A23" i="96"/>
  <c r="F22" i="96"/>
  <c r="A22" i="96"/>
  <c r="F21" i="96"/>
  <c r="A21" i="96"/>
  <c r="F20" i="96"/>
  <c r="A20" i="96"/>
  <c r="F19" i="96"/>
  <c r="A19" i="96"/>
  <c r="A17" i="96"/>
  <c r="A16" i="96"/>
  <c r="A15" i="96"/>
  <c r="A14" i="96"/>
  <c r="A13" i="96"/>
  <c r="A12" i="96"/>
  <c r="A11" i="96"/>
  <c r="A10" i="96"/>
  <c r="A9" i="96"/>
  <c r="A8" i="96"/>
  <c r="F7" i="96"/>
  <c r="D7" i="96"/>
  <c r="A7" i="96"/>
  <c r="A6" i="96"/>
  <c r="A5" i="96"/>
  <c r="A4" i="96"/>
  <c r="A3" i="96"/>
  <c r="G49" i="50"/>
  <c r="G55" i="50"/>
  <c r="M53" i="50"/>
  <c r="L53" i="50"/>
  <c r="K53" i="50"/>
  <c r="J53" i="50"/>
  <c r="E53" i="50"/>
  <c r="D53" i="50"/>
  <c r="C53" i="50"/>
  <c r="B53" i="50"/>
  <c r="M52" i="50"/>
  <c r="L52" i="50"/>
  <c r="K52" i="50"/>
  <c r="J52" i="50"/>
  <c r="E52" i="50"/>
  <c r="G52" i="50" s="1"/>
  <c r="D52" i="50"/>
  <c r="I52" i="50" s="1"/>
  <c r="C52" i="50"/>
  <c r="B52" i="50"/>
  <c r="M51" i="50"/>
  <c r="L51" i="50"/>
  <c r="K51" i="50"/>
  <c r="J51" i="50"/>
  <c r="E51" i="50"/>
  <c r="G51" i="50" s="1"/>
  <c r="D51" i="50"/>
  <c r="I51" i="50" s="1"/>
  <c r="C51" i="50"/>
  <c r="B51" i="50"/>
  <c r="M50" i="50"/>
  <c r="L50" i="50"/>
  <c r="K50" i="50"/>
  <c r="J50" i="50"/>
  <c r="N50" i="50" s="1"/>
  <c r="O50" i="50" s="1"/>
  <c r="E50" i="50"/>
  <c r="D50" i="50"/>
  <c r="C50" i="50"/>
  <c r="B50" i="50"/>
  <c r="M48" i="50"/>
  <c r="L48" i="50"/>
  <c r="K48" i="50"/>
  <c r="J48" i="50"/>
  <c r="N48" i="50" s="1"/>
  <c r="O48" i="50" s="1"/>
  <c r="E48" i="50"/>
  <c r="G48" i="50" s="1"/>
  <c r="C48" i="50"/>
  <c r="B48" i="50"/>
  <c r="M47" i="50"/>
  <c r="L47" i="50"/>
  <c r="K47" i="50"/>
  <c r="J47" i="50"/>
  <c r="E47" i="50"/>
  <c r="G47" i="50" s="1"/>
  <c r="C47" i="50"/>
  <c r="B47" i="50"/>
  <c r="M46" i="50"/>
  <c r="L46" i="50"/>
  <c r="K46" i="50"/>
  <c r="J46" i="50"/>
  <c r="E46" i="50"/>
  <c r="D46" i="50"/>
  <c r="I46" i="50" s="1"/>
  <c r="C46" i="50"/>
  <c r="B46" i="50"/>
  <c r="M45" i="50"/>
  <c r="L45" i="50"/>
  <c r="K45" i="50"/>
  <c r="J45" i="50"/>
  <c r="E45" i="50"/>
  <c r="D45" i="50"/>
  <c r="C45" i="50"/>
  <c r="B45" i="50"/>
  <c r="M43" i="50"/>
  <c r="L43" i="50"/>
  <c r="K43" i="50"/>
  <c r="J43" i="50"/>
  <c r="E43" i="50"/>
  <c r="D43" i="50"/>
  <c r="I43" i="50" s="1"/>
  <c r="C43" i="50"/>
  <c r="B43" i="50"/>
  <c r="M42" i="50"/>
  <c r="L42" i="50"/>
  <c r="K42" i="50"/>
  <c r="J42" i="50"/>
  <c r="E42" i="50"/>
  <c r="D42" i="50"/>
  <c r="I42" i="50" s="1"/>
  <c r="C42" i="50"/>
  <c r="B42" i="50"/>
  <c r="M41" i="50"/>
  <c r="L41" i="50"/>
  <c r="K41" i="50"/>
  <c r="J41" i="50"/>
  <c r="E41" i="50"/>
  <c r="D41" i="50"/>
  <c r="C41" i="50"/>
  <c r="B41" i="50"/>
  <c r="M40" i="50"/>
  <c r="L40" i="50"/>
  <c r="K40" i="50"/>
  <c r="J40" i="50"/>
  <c r="E40" i="50"/>
  <c r="D40" i="50"/>
  <c r="I40" i="50" s="1"/>
  <c r="C40" i="50"/>
  <c r="B40" i="50"/>
  <c r="M39" i="50"/>
  <c r="L39" i="50"/>
  <c r="K39" i="50"/>
  <c r="J39" i="50"/>
  <c r="E39" i="50"/>
  <c r="D39" i="50"/>
  <c r="I39" i="50" s="1"/>
  <c r="C39" i="50"/>
  <c r="B39" i="50"/>
  <c r="F34" i="88"/>
  <c r="A34" i="88"/>
  <c r="F33" i="88"/>
  <c r="A33" i="88"/>
  <c r="F32" i="88"/>
  <c r="A32" i="88"/>
  <c r="F31" i="88"/>
  <c r="A31" i="88"/>
  <c r="F30" i="88"/>
  <c r="A30" i="88"/>
  <c r="F29" i="88"/>
  <c r="A29" i="88"/>
  <c r="F28" i="88"/>
  <c r="A28" i="88"/>
  <c r="F27" i="88"/>
  <c r="A27" i="88"/>
  <c r="F26" i="88"/>
  <c r="A26" i="88"/>
  <c r="F25" i="88"/>
  <c r="A25" i="88"/>
  <c r="F24" i="88"/>
  <c r="A24" i="88"/>
  <c r="F23" i="88"/>
  <c r="A23" i="88"/>
  <c r="F22" i="88"/>
  <c r="A22" i="88"/>
  <c r="F21" i="88"/>
  <c r="A21" i="88"/>
  <c r="F20" i="88"/>
  <c r="A20" i="88"/>
  <c r="F19" i="88"/>
  <c r="A19" i="88"/>
  <c r="A17" i="88"/>
  <c r="A16" i="88"/>
  <c r="A15" i="88"/>
  <c r="A14" i="88"/>
  <c r="A13" i="88"/>
  <c r="A12" i="88"/>
  <c r="A11" i="88"/>
  <c r="A10" i="88"/>
  <c r="A9" i="88"/>
  <c r="A8" i="88"/>
  <c r="F7" i="88"/>
  <c r="D7" i="88"/>
  <c r="A7" i="88"/>
  <c r="A6" i="88"/>
  <c r="A5" i="88"/>
  <c r="A4" i="88"/>
  <c r="A3" i="88"/>
  <c r="F34" i="89"/>
  <c r="A34" i="89"/>
  <c r="F33" i="89"/>
  <c r="A33" i="89"/>
  <c r="F32" i="89"/>
  <c r="A32" i="89"/>
  <c r="F31" i="89"/>
  <c r="A31" i="89"/>
  <c r="F30" i="89"/>
  <c r="A30" i="89"/>
  <c r="F29" i="89"/>
  <c r="A29" i="89"/>
  <c r="F28" i="89"/>
  <c r="A28" i="89"/>
  <c r="F27" i="89"/>
  <c r="A27" i="89"/>
  <c r="F26" i="89"/>
  <c r="A26" i="89"/>
  <c r="F25" i="89"/>
  <c r="A25" i="89"/>
  <c r="F24" i="89"/>
  <c r="A24" i="89"/>
  <c r="F23" i="89"/>
  <c r="A23" i="89"/>
  <c r="F22" i="89"/>
  <c r="A22" i="89"/>
  <c r="F21" i="89"/>
  <c r="A21" i="89"/>
  <c r="F20" i="89"/>
  <c r="A20" i="89"/>
  <c r="F19" i="89"/>
  <c r="A19" i="89"/>
  <c r="A17" i="89"/>
  <c r="A16" i="89"/>
  <c r="A15" i="89"/>
  <c r="A14" i="89"/>
  <c r="A13" i="89"/>
  <c r="A12" i="89"/>
  <c r="A11" i="89"/>
  <c r="A10" i="89"/>
  <c r="A9" i="89"/>
  <c r="A8" i="89"/>
  <c r="F7" i="89"/>
  <c r="D7" i="89"/>
  <c r="A7" i="89"/>
  <c r="A6" i="89"/>
  <c r="A5" i="89"/>
  <c r="A4" i="89"/>
  <c r="A3" i="89"/>
  <c r="F34" i="90"/>
  <c r="A34" i="90"/>
  <c r="F33" i="90"/>
  <c r="A33" i="90"/>
  <c r="F32" i="90"/>
  <c r="A32" i="90"/>
  <c r="F31" i="90"/>
  <c r="A31" i="90"/>
  <c r="F30" i="90"/>
  <c r="A30" i="90"/>
  <c r="F29" i="90"/>
  <c r="A29" i="90"/>
  <c r="F28" i="90"/>
  <c r="A28" i="90"/>
  <c r="F27" i="90"/>
  <c r="A27" i="90"/>
  <c r="F26" i="90"/>
  <c r="A26" i="90"/>
  <c r="F25" i="90"/>
  <c r="A25" i="90"/>
  <c r="F24" i="90"/>
  <c r="A24" i="90"/>
  <c r="F23" i="90"/>
  <c r="A23" i="90"/>
  <c r="F22" i="90"/>
  <c r="A22" i="90"/>
  <c r="F21" i="90"/>
  <c r="A21" i="90"/>
  <c r="F20" i="90"/>
  <c r="A20" i="90"/>
  <c r="F19" i="90"/>
  <c r="A19" i="90"/>
  <c r="A17" i="90"/>
  <c r="A16" i="90"/>
  <c r="A15" i="90"/>
  <c r="A14" i="90"/>
  <c r="A13" i="90"/>
  <c r="A12" i="90"/>
  <c r="A11" i="90"/>
  <c r="A10" i="90"/>
  <c r="A9" i="90"/>
  <c r="A8" i="90"/>
  <c r="F7" i="90"/>
  <c r="D7" i="90"/>
  <c r="A7" i="90"/>
  <c r="A6" i="90"/>
  <c r="A5" i="90"/>
  <c r="A4" i="90"/>
  <c r="A3" i="90"/>
  <c r="F34" i="91"/>
  <c r="A34" i="91"/>
  <c r="F33" i="91"/>
  <c r="A33" i="91"/>
  <c r="F32" i="91"/>
  <c r="A32" i="91"/>
  <c r="F31" i="91"/>
  <c r="A31" i="91"/>
  <c r="F30" i="91"/>
  <c r="A30" i="91"/>
  <c r="F29" i="91"/>
  <c r="A29" i="91"/>
  <c r="F28" i="91"/>
  <c r="A28" i="91"/>
  <c r="F27" i="91"/>
  <c r="A27" i="91"/>
  <c r="F26" i="91"/>
  <c r="A26" i="91"/>
  <c r="F25" i="91"/>
  <c r="A25" i="91"/>
  <c r="F24" i="91"/>
  <c r="A24" i="91"/>
  <c r="F23" i="91"/>
  <c r="A23" i="91"/>
  <c r="F22" i="91"/>
  <c r="A22" i="91"/>
  <c r="F21" i="91"/>
  <c r="A21" i="91"/>
  <c r="F20" i="91"/>
  <c r="A20" i="91"/>
  <c r="F19" i="91"/>
  <c r="A19" i="91"/>
  <c r="A17" i="91"/>
  <c r="A16" i="91"/>
  <c r="A15" i="91"/>
  <c r="A14" i="91"/>
  <c r="A13" i="91"/>
  <c r="A12" i="91"/>
  <c r="A11" i="91"/>
  <c r="A10" i="91"/>
  <c r="A9" i="91"/>
  <c r="A8" i="91"/>
  <c r="F7" i="91"/>
  <c r="D7" i="91"/>
  <c r="A7" i="91"/>
  <c r="A6" i="91"/>
  <c r="A5" i="91"/>
  <c r="A4" i="91"/>
  <c r="A3" i="91"/>
  <c r="F34" i="92"/>
  <c r="A34" i="92"/>
  <c r="F33" i="92"/>
  <c r="A33" i="92"/>
  <c r="F32" i="92"/>
  <c r="A32" i="92"/>
  <c r="F31" i="92"/>
  <c r="A31" i="92"/>
  <c r="F30" i="92"/>
  <c r="A30" i="92"/>
  <c r="F29" i="92"/>
  <c r="A29" i="92"/>
  <c r="F28" i="92"/>
  <c r="A28" i="92"/>
  <c r="F27" i="92"/>
  <c r="A27" i="92"/>
  <c r="F26" i="92"/>
  <c r="A26" i="92"/>
  <c r="F25" i="92"/>
  <c r="A25" i="92"/>
  <c r="F24" i="92"/>
  <c r="A24" i="92"/>
  <c r="F23" i="92"/>
  <c r="A23" i="92"/>
  <c r="F22" i="92"/>
  <c r="A22" i="92"/>
  <c r="F21" i="92"/>
  <c r="A21" i="92"/>
  <c r="F20" i="92"/>
  <c r="A20" i="92"/>
  <c r="F19" i="92"/>
  <c r="A19" i="92"/>
  <c r="A17" i="92"/>
  <c r="A16" i="92"/>
  <c r="A15" i="92"/>
  <c r="A14" i="92"/>
  <c r="A13" i="92"/>
  <c r="A12" i="92"/>
  <c r="A11" i="92"/>
  <c r="A10" i="92"/>
  <c r="A9" i="92"/>
  <c r="A8" i="92"/>
  <c r="F7" i="92"/>
  <c r="D7" i="92"/>
  <c r="A7" i="92"/>
  <c r="A6" i="92"/>
  <c r="A5" i="92"/>
  <c r="A4" i="92"/>
  <c r="A3" i="92"/>
  <c r="F34" i="93"/>
  <c r="A34" i="93"/>
  <c r="F33" i="93"/>
  <c r="A33" i="93"/>
  <c r="F32" i="93"/>
  <c r="A32" i="93"/>
  <c r="F31" i="93"/>
  <c r="A31" i="93"/>
  <c r="F30" i="93"/>
  <c r="A30" i="93"/>
  <c r="F29" i="93"/>
  <c r="A29" i="93"/>
  <c r="F28" i="93"/>
  <c r="A28" i="93"/>
  <c r="F27" i="93"/>
  <c r="A27" i="93"/>
  <c r="F26" i="93"/>
  <c r="A26" i="93"/>
  <c r="F25" i="93"/>
  <c r="A25" i="93"/>
  <c r="F24" i="93"/>
  <c r="A24" i="93"/>
  <c r="F23" i="93"/>
  <c r="A23" i="93"/>
  <c r="F22" i="93"/>
  <c r="A22" i="93"/>
  <c r="F21" i="93"/>
  <c r="A21" i="93"/>
  <c r="F20" i="93"/>
  <c r="A20" i="93"/>
  <c r="F19" i="93"/>
  <c r="A19" i="93"/>
  <c r="A17" i="93"/>
  <c r="A16" i="93"/>
  <c r="A15" i="93"/>
  <c r="A14" i="93"/>
  <c r="A13" i="93"/>
  <c r="A12" i="93"/>
  <c r="A11" i="93"/>
  <c r="A10" i="93"/>
  <c r="A9" i="93"/>
  <c r="A8" i="93"/>
  <c r="F7" i="93"/>
  <c r="D7" i="93"/>
  <c r="A7" i="93"/>
  <c r="A6" i="93"/>
  <c r="A5" i="93"/>
  <c r="A4" i="93"/>
  <c r="A3" i="93"/>
  <c r="F34" i="94"/>
  <c r="A34" i="94"/>
  <c r="F33" i="94"/>
  <c r="A33" i="94"/>
  <c r="F32" i="94"/>
  <c r="A32" i="94"/>
  <c r="F31" i="94"/>
  <c r="A31" i="94"/>
  <c r="F30" i="94"/>
  <c r="A30" i="94"/>
  <c r="F29" i="94"/>
  <c r="A29" i="94"/>
  <c r="F28" i="94"/>
  <c r="A28" i="94"/>
  <c r="F27" i="94"/>
  <c r="A27" i="94"/>
  <c r="F26" i="94"/>
  <c r="A26" i="94"/>
  <c r="F25" i="94"/>
  <c r="A25" i="94"/>
  <c r="F24" i="94"/>
  <c r="A24" i="94"/>
  <c r="F23" i="94"/>
  <c r="A23" i="94"/>
  <c r="F22" i="94"/>
  <c r="A22" i="94"/>
  <c r="F21" i="94"/>
  <c r="A21" i="94"/>
  <c r="F20" i="94"/>
  <c r="A20" i="94"/>
  <c r="F19" i="94"/>
  <c r="A19" i="94"/>
  <c r="A17" i="94"/>
  <c r="A16" i="94"/>
  <c r="A15" i="94"/>
  <c r="A14" i="94"/>
  <c r="A13" i="94"/>
  <c r="A12" i="94"/>
  <c r="A11" i="94"/>
  <c r="A10" i="94"/>
  <c r="A9" i="94"/>
  <c r="A8" i="94"/>
  <c r="F7" i="94"/>
  <c r="D7" i="94"/>
  <c r="A7" i="94"/>
  <c r="A6" i="94"/>
  <c r="A5" i="94"/>
  <c r="A4" i="94"/>
  <c r="A3" i="94"/>
  <c r="M38" i="50"/>
  <c r="L38" i="50"/>
  <c r="K38" i="50"/>
  <c r="J38" i="50"/>
  <c r="E38" i="50"/>
  <c r="D38" i="50"/>
  <c r="C38" i="50"/>
  <c r="B38" i="50"/>
  <c r="M37" i="50"/>
  <c r="L37" i="50"/>
  <c r="K37" i="50"/>
  <c r="J37" i="50"/>
  <c r="E37" i="50"/>
  <c r="G37" i="50" s="1"/>
  <c r="C37" i="50"/>
  <c r="B37" i="50"/>
  <c r="M36" i="50"/>
  <c r="L36" i="50"/>
  <c r="K36" i="50"/>
  <c r="J36" i="50"/>
  <c r="E36" i="50"/>
  <c r="D36" i="50"/>
  <c r="C36" i="50"/>
  <c r="B36" i="50"/>
  <c r="M35" i="50"/>
  <c r="L35" i="50"/>
  <c r="K35" i="50"/>
  <c r="J35" i="50"/>
  <c r="E35" i="50"/>
  <c r="G35" i="50" s="1"/>
  <c r="C35" i="50"/>
  <c r="B35" i="50"/>
  <c r="M34" i="50"/>
  <c r="N34" i="50" s="1"/>
  <c r="O34" i="50" s="1"/>
  <c r="L34" i="50"/>
  <c r="K34" i="50"/>
  <c r="J34" i="50"/>
  <c r="E34" i="50"/>
  <c r="D34" i="50"/>
  <c r="I34" i="50" s="1"/>
  <c r="C34" i="50"/>
  <c r="B34" i="50"/>
  <c r="M33" i="50"/>
  <c r="L33" i="50"/>
  <c r="K33" i="50"/>
  <c r="J33" i="50"/>
  <c r="E33" i="50"/>
  <c r="C33" i="50"/>
  <c r="B33" i="50"/>
  <c r="M30" i="50"/>
  <c r="L30" i="50"/>
  <c r="K30" i="50"/>
  <c r="J30" i="50"/>
  <c r="E30" i="50"/>
  <c r="C30" i="50"/>
  <c r="B30" i="50"/>
  <c r="F34" i="87"/>
  <c r="A34" i="87"/>
  <c r="F33" i="87"/>
  <c r="A33" i="87"/>
  <c r="F32" i="87"/>
  <c r="A32" i="87"/>
  <c r="F31" i="87"/>
  <c r="A31" i="87"/>
  <c r="F30" i="87"/>
  <c r="A30" i="87"/>
  <c r="F29" i="87"/>
  <c r="A29" i="87"/>
  <c r="F28" i="87"/>
  <c r="A28" i="87"/>
  <c r="F27" i="87"/>
  <c r="A27" i="87"/>
  <c r="F26" i="87"/>
  <c r="A26" i="87"/>
  <c r="F25" i="87"/>
  <c r="A25" i="87"/>
  <c r="F24" i="87"/>
  <c r="A24" i="87"/>
  <c r="F23" i="87"/>
  <c r="A23" i="87"/>
  <c r="F22" i="87"/>
  <c r="A22" i="87"/>
  <c r="F21" i="87"/>
  <c r="A21" i="87"/>
  <c r="F20" i="87"/>
  <c r="A20" i="87"/>
  <c r="F19" i="87"/>
  <c r="A19" i="87"/>
  <c r="A17" i="87"/>
  <c r="A16" i="87"/>
  <c r="A15" i="87"/>
  <c r="A14" i="87"/>
  <c r="A13" i="87"/>
  <c r="A12" i="87"/>
  <c r="A11" i="87"/>
  <c r="A10" i="87"/>
  <c r="A9" i="87"/>
  <c r="A8" i="87"/>
  <c r="F7" i="87"/>
  <c r="D7" i="87"/>
  <c r="A7" i="87"/>
  <c r="A6" i="87"/>
  <c r="A5" i="87"/>
  <c r="A4" i="87"/>
  <c r="A3" i="87"/>
  <c r="F34" i="84"/>
  <c r="A34" i="84"/>
  <c r="F33" i="84"/>
  <c r="A33" i="84"/>
  <c r="F32" i="84"/>
  <c r="A32" i="84"/>
  <c r="F31" i="84"/>
  <c r="A31" i="84"/>
  <c r="F30" i="84"/>
  <c r="A30" i="84"/>
  <c r="F29" i="84"/>
  <c r="A29" i="84"/>
  <c r="F28" i="84"/>
  <c r="A28" i="84"/>
  <c r="F27" i="84"/>
  <c r="A27" i="84"/>
  <c r="F26" i="84"/>
  <c r="A26" i="84"/>
  <c r="F25" i="84"/>
  <c r="A25" i="84"/>
  <c r="F24" i="84"/>
  <c r="A24" i="84"/>
  <c r="F23" i="84"/>
  <c r="A23" i="84"/>
  <c r="F22" i="84"/>
  <c r="A22" i="84"/>
  <c r="F21" i="84"/>
  <c r="A21" i="84"/>
  <c r="F20" i="84"/>
  <c r="A20" i="84"/>
  <c r="F19" i="84"/>
  <c r="A19" i="84"/>
  <c r="A17" i="84"/>
  <c r="A16" i="84"/>
  <c r="A15" i="84"/>
  <c r="A14" i="84"/>
  <c r="A13" i="84"/>
  <c r="A12" i="84"/>
  <c r="A11" i="84"/>
  <c r="A10" i="84"/>
  <c r="A9" i="84"/>
  <c r="A8" i="84"/>
  <c r="F7" i="84"/>
  <c r="D7" i="84"/>
  <c r="A7" i="84"/>
  <c r="A6" i="84"/>
  <c r="A5" i="84"/>
  <c r="A4" i="84"/>
  <c r="A3" i="84"/>
  <c r="F34" i="85"/>
  <c r="A34" i="85"/>
  <c r="F33" i="85"/>
  <c r="A33" i="85"/>
  <c r="F32" i="85"/>
  <c r="A32" i="85"/>
  <c r="F31" i="85"/>
  <c r="A31" i="85"/>
  <c r="F30" i="85"/>
  <c r="A30" i="85"/>
  <c r="F29" i="85"/>
  <c r="A29" i="85"/>
  <c r="F28" i="85"/>
  <c r="A28" i="85"/>
  <c r="F27" i="85"/>
  <c r="A27" i="85"/>
  <c r="F26" i="85"/>
  <c r="A26" i="85"/>
  <c r="F25" i="85"/>
  <c r="A25" i="85"/>
  <c r="F24" i="85"/>
  <c r="A24" i="85"/>
  <c r="F23" i="85"/>
  <c r="A23" i="85"/>
  <c r="F22" i="85"/>
  <c r="A22" i="85"/>
  <c r="F21" i="85"/>
  <c r="A21" i="85"/>
  <c r="F20" i="85"/>
  <c r="A20" i="85"/>
  <c r="F19" i="85"/>
  <c r="A19" i="85"/>
  <c r="A17" i="85"/>
  <c r="A16" i="85"/>
  <c r="A15" i="85"/>
  <c r="A14" i="85"/>
  <c r="A13" i="85"/>
  <c r="A12" i="85"/>
  <c r="A11" i="85"/>
  <c r="A10" i="85"/>
  <c r="A9" i="85"/>
  <c r="A8" i="85"/>
  <c r="F7" i="85"/>
  <c r="D7" i="85"/>
  <c r="A7" i="85"/>
  <c r="A6" i="85"/>
  <c r="A5" i="85"/>
  <c r="A4" i="85"/>
  <c r="A3" i="85"/>
  <c r="F34" i="86"/>
  <c r="A34" i="86"/>
  <c r="F33" i="86"/>
  <c r="A33" i="86"/>
  <c r="F32" i="86"/>
  <c r="A32" i="86"/>
  <c r="F31" i="86"/>
  <c r="A31" i="86"/>
  <c r="F30" i="86"/>
  <c r="A30" i="86"/>
  <c r="F29" i="86"/>
  <c r="A29" i="86"/>
  <c r="F28" i="86"/>
  <c r="A28" i="86"/>
  <c r="F27" i="86"/>
  <c r="A27" i="86"/>
  <c r="F26" i="86"/>
  <c r="A26" i="86"/>
  <c r="F25" i="86"/>
  <c r="A25" i="86"/>
  <c r="F24" i="86"/>
  <c r="A24" i="86"/>
  <c r="F23" i="86"/>
  <c r="A23" i="86"/>
  <c r="F22" i="86"/>
  <c r="A22" i="86"/>
  <c r="F21" i="86"/>
  <c r="A21" i="86"/>
  <c r="F20" i="86"/>
  <c r="A20" i="86"/>
  <c r="F19" i="86"/>
  <c r="A19" i="86"/>
  <c r="A17" i="86"/>
  <c r="A16" i="86"/>
  <c r="A15" i="86"/>
  <c r="A14" i="86"/>
  <c r="A13" i="86"/>
  <c r="A12" i="86"/>
  <c r="A11" i="86"/>
  <c r="A10" i="86"/>
  <c r="A9" i="86"/>
  <c r="A8" i="86"/>
  <c r="F7" i="86"/>
  <c r="D7" i="86"/>
  <c r="A7" i="86"/>
  <c r="A6" i="86"/>
  <c r="A5" i="86"/>
  <c r="A4" i="86"/>
  <c r="A3" i="86"/>
  <c r="F34" i="79"/>
  <c r="A34" i="79"/>
  <c r="F33" i="79"/>
  <c r="A33" i="79"/>
  <c r="F32" i="79"/>
  <c r="A32" i="79"/>
  <c r="F31" i="79"/>
  <c r="A31" i="79"/>
  <c r="F30" i="79"/>
  <c r="A30" i="79"/>
  <c r="F29" i="79"/>
  <c r="A29" i="79"/>
  <c r="F28" i="79"/>
  <c r="A28" i="79"/>
  <c r="F27" i="79"/>
  <c r="A27" i="79"/>
  <c r="F26" i="79"/>
  <c r="A26" i="79"/>
  <c r="F25" i="79"/>
  <c r="A25" i="79"/>
  <c r="F24" i="79"/>
  <c r="A24" i="79"/>
  <c r="F23" i="79"/>
  <c r="A23" i="79"/>
  <c r="F22" i="79"/>
  <c r="A22" i="79"/>
  <c r="F21" i="79"/>
  <c r="A21" i="79"/>
  <c r="F20" i="79"/>
  <c r="A20" i="79"/>
  <c r="F19" i="79"/>
  <c r="A19" i="79"/>
  <c r="A17" i="79"/>
  <c r="A16" i="79"/>
  <c r="A15" i="79"/>
  <c r="A14" i="79"/>
  <c r="A13" i="79"/>
  <c r="A12" i="79"/>
  <c r="A11" i="79"/>
  <c r="A10" i="79"/>
  <c r="A9" i="79"/>
  <c r="A8" i="79"/>
  <c r="F7" i="79"/>
  <c r="D7" i="79"/>
  <c r="A7" i="79"/>
  <c r="A6" i="79"/>
  <c r="A5" i="79"/>
  <c r="A4" i="79"/>
  <c r="A3" i="79"/>
  <c r="F34" i="80"/>
  <c r="A34" i="80"/>
  <c r="F33" i="80"/>
  <c r="A33" i="80"/>
  <c r="F32" i="80"/>
  <c r="A32" i="80"/>
  <c r="F31" i="80"/>
  <c r="A31" i="80"/>
  <c r="F30" i="80"/>
  <c r="A30" i="80"/>
  <c r="F29" i="80"/>
  <c r="A29" i="80"/>
  <c r="F28" i="80"/>
  <c r="A28" i="80"/>
  <c r="F27" i="80"/>
  <c r="A27" i="80"/>
  <c r="F26" i="80"/>
  <c r="A26" i="80"/>
  <c r="F25" i="80"/>
  <c r="A25" i="80"/>
  <c r="F24" i="80"/>
  <c r="A24" i="80"/>
  <c r="F23" i="80"/>
  <c r="A23" i="80"/>
  <c r="F22" i="80"/>
  <c r="A22" i="80"/>
  <c r="F21" i="80"/>
  <c r="A21" i="80"/>
  <c r="F20" i="80"/>
  <c r="A20" i="80"/>
  <c r="F19" i="80"/>
  <c r="A19" i="80"/>
  <c r="A17" i="80"/>
  <c r="A16" i="80"/>
  <c r="A15" i="80"/>
  <c r="A14" i="80"/>
  <c r="A13" i="80"/>
  <c r="A12" i="80"/>
  <c r="A11" i="80"/>
  <c r="A10" i="80"/>
  <c r="A9" i="80"/>
  <c r="A8" i="80"/>
  <c r="F7" i="80"/>
  <c r="D7" i="80"/>
  <c r="A7" i="80"/>
  <c r="A6" i="80"/>
  <c r="A5" i="80"/>
  <c r="A4" i="80"/>
  <c r="A3" i="80"/>
  <c r="F34" i="81"/>
  <c r="A34" i="81"/>
  <c r="F33" i="81"/>
  <c r="A33" i="81"/>
  <c r="F32" i="81"/>
  <c r="A32" i="81"/>
  <c r="F31" i="81"/>
  <c r="A31" i="81"/>
  <c r="F30" i="81"/>
  <c r="A30" i="81"/>
  <c r="F29" i="81"/>
  <c r="A29" i="81"/>
  <c r="F28" i="81"/>
  <c r="A28" i="81"/>
  <c r="F27" i="81"/>
  <c r="A27" i="81"/>
  <c r="F26" i="81"/>
  <c r="A26" i="81"/>
  <c r="F25" i="81"/>
  <c r="A25" i="81"/>
  <c r="F24" i="81"/>
  <c r="A24" i="81"/>
  <c r="F23" i="81"/>
  <c r="A23" i="81"/>
  <c r="F22" i="81"/>
  <c r="A22" i="81"/>
  <c r="F21" i="81"/>
  <c r="A21" i="81"/>
  <c r="F20" i="81"/>
  <c r="A20" i="81"/>
  <c r="F19" i="81"/>
  <c r="A19" i="81"/>
  <c r="A17" i="81"/>
  <c r="A16" i="81"/>
  <c r="A15" i="81"/>
  <c r="A14" i="81"/>
  <c r="A13" i="81"/>
  <c r="A12" i="81"/>
  <c r="A11" i="81"/>
  <c r="A10" i="81"/>
  <c r="A9" i="81"/>
  <c r="A8" i="81"/>
  <c r="F7" i="81"/>
  <c r="D7" i="81"/>
  <c r="A7" i="81"/>
  <c r="A6" i="81"/>
  <c r="A5" i="81"/>
  <c r="A4" i="81"/>
  <c r="A3" i="81"/>
  <c r="F34" i="83"/>
  <c r="A34" i="83"/>
  <c r="F33" i="83"/>
  <c r="A33" i="83"/>
  <c r="F32" i="83"/>
  <c r="A32" i="83"/>
  <c r="F31" i="83"/>
  <c r="A31" i="83"/>
  <c r="F30" i="83"/>
  <c r="A30" i="83"/>
  <c r="F29" i="83"/>
  <c r="A29" i="83"/>
  <c r="F28" i="83"/>
  <c r="A28" i="83"/>
  <c r="F27" i="83"/>
  <c r="A27" i="83"/>
  <c r="F26" i="83"/>
  <c r="A26" i="83"/>
  <c r="F25" i="83"/>
  <c r="A25" i="83"/>
  <c r="F24" i="83"/>
  <c r="A24" i="83"/>
  <c r="F23" i="83"/>
  <c r="A23" i="83"/>
  <c r="F22" i="83"/>
  <c r="A22" i="83"/>
  <c r="F21" i="83"/>
  <c r="A21" i="83"/>
  <c r="F20" i="83"/>
  <c r="A20" i="83"/>
  <c r="F19" i="83"/>
  <c r="A19" i="83"/>
  <c r="A17" i="83"/>
  <c r="A16" i="83"/>
  <c r="A15" i="83"/>
  <c r="A14" i="83"/>
  <c r="A13" i="83"/>
  <c r="A12" i="83"/>
  <c r="A11" i="83"/>
  <c r="A10" i="83"/>
  <c r="A9" i="83"/>
  <c r="A8" i="83"/>
  <c r="F7" i="83"/>
  <c r="D7" i="83"/>
  <c r="A7" i="83"/>
  <c r="A6" i="83"/>
  <c r="A5" i="83"/>
  <c r="A4" i="83"/>
  <c r="A3" i="83"/>
  <c r="E98" i="50"/>
  <c r="E94" i="50"/>
  <c r="E101" i="50"/>
  <c r="E93" i="50"/>
  <c r="E91" i="50"/>
  <c r="E25" i="50"/>
  <c r="E90" i="50"/>
  <c r="E88" i="50"/>
  <c r="E85" i="50"/>
  <c r="E84" i="50"/>
  <c r="E20" i="50"/>
  <c r="E82" i="50"/>
  <c r="E81" i="50"/>
  <c r="E80" i="50"/>
  <c r="E83" i="50"/>
  <c r="E100" i="50"/>
  <c r="E79" i="50"/>
  <c r="E99" i="50"/>
  <c r="E13" i="50"/>
  <c r="E75" i="50"/>
  <c r="E61" i="50"/>
  <c r="E59" i="50"/>
  <c r="G59" i="50" s="1"/>
  <c r="E58" i="50"/>
  <c r="E32" i="50"/>
  <c r="E29" i="50"/>
  <c r="G29" i="50" s="1"/>
  <c r="E28" i="50"/>
  <c r="E27" i="50"/>
  <c r="G27" i="50" s="1"/>
  <c r="E26" i="50"/>
  <c r="G26" i="50" s="1"/>
  <c r="E97" i="50"/>
  <c r="E23" i="50"/>
  <c r="E22" i="50"/>
  <c r="E21" i="50"/>
  <c r="E19" i="50"/>
  <c r="G19" i="50" s="1"/>
  <c r="E18" i="50"/>
  <c r="E17" i="50"/>
  <c r="G17" i="50" s="1"/>
  <c r="E16" i="50"/>
  <c r="E15" i="50"/>
  <c r="E14" i="50"/>
  <c r="E11" i="50"/>
  <c r="E10" i="50"/>
  <c r="E9" i="50"/>
  <c r="E8" i="50"/>
  <c r="E7" i="50"/>
  <c r="E6" i="50"/>
  <c r="E5" i="50"/>
  <c r="E3" i="50"/>
  <c r="M29" i="50"/>
  <c r="L29" i="50"/>
  <c r="K29" i="50"/>
  <c r="J29" i="50"/>
  <c r="C29" i="50"/>
  <c r="B29" i="50"/>
  <c r="M28" i="50"/>
  <c r="L28" i="50"/>
  <c r="K28" i="50"/>
  <c r="J28" i="50"/>
  <c r="D28" i="50"/>
  <c r="C28" i="50"/>
  <c r="M27" i="50"/>
  <c r="L27" i="50"/>
  <c r="K27" i="50"/>
  <c r="J27" i="50"/>
  <c r="D27" i="50"/>
  <c r="I27" i="50" s="1"/>
  <c r="C27" i="50"/>
  <c r="B27" i="50"/>
  <c r="M26" i="50"/>
  <c r="L26" i="50"/>
  <c r="K26" i="50"/>
  <c r="J26" i="50"/>
  <c r="C26" i="50"/>
  <c r="B26" i="50"/>
  <c r="A17" i="78"/>
  <c r="A16" i="78"/>
  <c r="A15" i="78"/>
  <c r="A14" i="78"/>
  <c r="A13" i="78"/>
  <c r="A12" i="78"/>
  <c r="A11" i="78"/>
  <c r="A10" i="78"/>
  <c r="A9" i="78"/>
  <c r="A8" i="78"/>
  <c r="F7" i="78"/>
  <c r="D7" i="78"/>
  <c r="A7" i="78"/>
  <c r="A6" i="78"/>
  <c r="A5" i="78"/>
  <c r="A4" i="78"/>
  <c r="A3" i="78"/>
  <c r="A17" i="77"/>
  <c r="A16" i="77"/>
  <c r="A15" i="77"/>
  <c r="A14" i="77"/>
  <c r="A13" i="77"/>
  <c r="A12" i="77"/>
  <c r="A11" i="77"/>
  <c r="A10" i="77"/>
  <c r="A9" i="77"/>
  <c r="A8" i="77"/>
  <c r="F7" i="77"/>
  <c r="D7" i="77"/>
  <c r="A7" i="77"/>
  <c r="A6" i="77"/>
  <c r="A5" i="77"/>
  <c r="A4" i="77"/>
  <c r="A3" i="77"/>
  <c r="A17" i="76"/>
  <c r="A16" i="76"/>
  <c r="A15" i="76"/>
  <c r="A14" i="76"/>
  <c r="A13" i="76"/>
  <c r="A12" i="76"/>
  <c r="A11" i="76"/>
  <c r="A10" i="76"/>
  <c r="A9" i="76"/>
  <c r="A8" i="76"/>
  <c r="F7" i="76"/>
  <c r="D7" i="76"/>
  <c r="A7" i="76"/>
  <c r="A6" i="76"/>
  <c r="A5" i="76"/>
  <c r="A4" i="76"/>
  <c r="A3" i="76"/>
  <c r="A17" i="75"/>
  <c r="A16" i="75"/>
  <c r="A15" i="75"/>
  <c r="A14" i="75"/>
  <c r="A13" i="75"/>
  <c r="A12" i="75"/>
  <c r="A11" i="75"/>
  <c r="A10" i="75"/>
  <c r="A9" i="75"/>
  <c r="A8" i="75"/>
  <c r="F7" i="75"/>
  <c r="D7" i="75"/>
  <c r="A7" i="75"/>
  <c r="A6" i="75"/>
  <c r="A5" i="75"/>
  <c r="A4" i="75"/>
  <c r="A3" i="75"/>
  <c r="A34" i="77"/>
  <c r="A33" i="77"/>
  <c r="A32" i="77"/>
  <c r="A31" i="77"/>
  <c r="A30" i="77"/>
  <c r="A29" i="77"/>
  <c r="A28" i="77"/>
  <c r="A27" i="77"/>
  <c r="A26" i="77"/>
  <c r="A25" i="77"/>
  <c r="A24" i="77"/>
  <c r="A23" i="77"/>
  <c r="A22" i="77"/>
  <c r="A21" i="77"/>
  <c r="A20" i="77"/>
  <c r="A19" i="77"/>
  <c r="A34" i="78"/>
  <c r="A33" i="78"/>
  <c r="A32" i="78"/>
  <c r="A31" i="78"/>
  <c r="A30" i="78"/>
  <c r="A29" i="78"/>
  <c r="A28" i="78"/>
  <c r="A27" i="78"/>
  <c r="A26" i="78"/>
  <c r="A25" i="78"/>
  <c r="A24" i="78"/>
  <c r="A23" i="78"/>
  <c r="A22" i="78"/>
  <c r="A21" i="78"/>
  <c r="A20" i="78"/>
  <c r="A19" i="78"/>
  <c r="A34" i="76"/>
  <c r="A33" i="76"/>
  <c r="A32" i="76"/>
  <c r="A31" i="76"/>
  <c r="A30" i="76"/>
  <c r="A29" i="76"/>
  <c r="A28" i="76"/>
  <c r="A27" i="76"/>
  <c r="A26" i="76"/>
  <c r="A25" i="76"/>
  <c r="A24" i="76"/>
  <c r="A23" i="76"/>
  <c r="A22" i="76"/>
  <c r="A21" i="76"/>
  <c r="A20" i="76"/>
  <c r="A19" i="76"/>
  <c r="A34" i="75"/>
  <c r="A33" i="75"/>
  <c r="A32" i="75"/>
  <c r="A31" i="75"/>
  <c r="A30" i="75"/>
  <c r="A29" i="75"/>
  <c r="A28" i="75"/>
  <c r="A27" i="75"/>
  <c r="A26" i="75"/>
  <c r="A25" i="75"/>
  <c r="A24" i="75"/>
  <c r="A23" i="75"/>
  <c r="A22" i="75"/>
  <c r="A21" i="75"/>
  <c r="A20" i="75"/>
  <c r="A19" i="75"/>
  <c r="M97" i="50"/>
  <c r="L97" i="50"/>
  <c r="K97" i="50"/>
  <c r="J97" i="50"/>
  <c r="D97" i="50"/>
  <c r="C97" i="50"/>
  <c r="B97" i="50"/>
  <c r="M23" i="50"/>
  <c r="L23" i="50"/>
  <c r="K23" i="50"/>
  <c r="J23" i="50"/>
  <c r="D23" i="50"/>
  <c r="C23" i="50"/>
  <c r="B23" i="50"/>
  <c r="M22" i="50"/>
  <c r="L22" i="50"/>
  <c r="K22" i="50"/>
  <c r="J22" i="50"/>
  <c r="D22" i="50"/>
  <c r="C22" i="50"/>
  <c r="B22" i="50"/>
  <c r="M21" i="50"/>
  <c r="L21" i="50"/>
  <c r="K21" i="50"/>
  <c r="J21" i="50"/>
  <c r="D21" i="50"/>
  <c r="C21" i="50"/>
  <c r="B21" i="50"/>
  <c r="M19" i="50"/>
  <c r="L19" i="50"/>
  <c r="K19" i="50"/>
  <c r="N19" i="50" s="1"/>
  <c r="O19" i="50" s="1"/>
  <c r="J19" i="50"/>
  <c r="C19" i="50"/>
  <c r="B19" i="50"/>
  <c r="M18" i="50"/>
  <c r="L18" i="50"/>
  <c r="K18" i="50"/>
  <c r="J18" i="50"/>
  <c r="D18" i="50"/>
  <c r="I18" i="50" s="1"/>
  <c r="C18" i="50"/>
  <c r="B18" i="50"/>
  <c r="M17" i="50"/>
  <c r="L17" i="50"/>
  <c r="K17" i="50"/>
  <c r="J17" i="50"/>
  <c r="C17" i="50"/>
  <c r="B17" i="50"/>
  <c r="M16" i="50"/>
  <c r="L16" i="50"/>
  <c r="K16" i="50"/>
  <c r="J16" i="50"/>
  <c r="D16" i="50"/>
  <c r="G16" i="50" s="1"/>
  <c r="C16" i="50"/>
  <c r="B16" i="50"/>
  <c r="M15" i="50"/>
  <c r="L15" i="50"/>
  <c r="K15" i="50"/>
  <c r="J15" i="50"/>
  <c r="C15" i="50"/>
  <c r="B15" i="50"/>
  <c r="N45" i="50"/>
  <c r="O45" i="50" s="1"/>
  <c r="N35" i="50"/>
  <c r="O35" i="50" s="1"/>
  <c r="N28" i="50"/>
  <c r="O28" i="50" s="1"/>
  <c r="N47" i="50"/>
  <c r="O47" i="50" s="1"/>
  <c r="P47" i="50" s="1"/>
  <c r="G53" i="50"/>
  <c r="G39" i="50"/>
  <c r="G42" i="50"/>
  <c r="G41" i="50"/>
  <c r="G40" i="50"/>
  <c r="G34" i="50"/>
  <c r="G36" i="50"/>
  <c r="G38" i="50"/>
  <c r="F19" i="77"/>
  <c r="F19" i="76"/>
  <c r="F19" i="78"/>
  <c r="F19" i="75"/>
  <c r="G15" i="50"/>
  <c r="F20" i="77"/>
  <c r="F20" i="78"/>
  <c r="F20" i="76"/>
  <c r="F20" i="75"/>
  <c r="F21" i="77"/>
  <c r="F21" i="78"/>
  <c r="F21" i="76"/>
  <c r="F21" i="75"/>
  <c r="F22" i="77"/>
  <c r="F22" i="78"/>
  <c r="F22" i="76"/>
  <c r="F22" i="75"/>
  <c r="G35" i="152"/>
  <c r="F23" i="77"/>
  <c r="F23" i="78"/>
  <c r="F23" i="76"/>
  <c r="F23" i="75"/>
  <c r="F24" i="77"/>
  <c r="F24" i="78"/>
  <c r="F24" i="76"/>
  <c r="F24" i="75"/>
  <c r="F25" i="77"/>
  <c r="F25" i="78"/>
  <c r="F25" i="76"/>
  <c r="F25" i="75"/>
  <c r="M11" i="50"/>
  <c r="L11" i="50"/>
  <c r="K11" i="50"/>
  <c r="J11" i="50"/>
  <c r="D11" i="50"/>
  <c r="I11" i="50" s="1"/>
  <c r="C11" i="50"/>
  <c r="B11" i="50"/>
  <c r="M9" i="50"/>
  <c r="L9" i="50"/>
  <c r="K9" i="50"/>
  <c r="J9" i="50"/>
  <c r="D9" i="50"/>
  <c r="I9" i="50" s="1"/>
  <c r="C9" i="50"/>
  <c r="B9" i="50"/>
  <c r="M8" i="50"/>
  <c r="L8" i="50"/>
  <c r="K8" i="50"/>
  <c r="J8" i="50"/>
  <c r="D8" i="50"/>
  <c r="I8" i="50" s="1"/>
  <c r="C8" i="50"/>
  <c r="B8" i="50"/>
  <c r="B7" i="50"/>
  <c r="B6" i="50"/>
  <c r="B5" i="50"/>
  <c r="B10" i="50"/>
  <c r="B3" i="50"/>
  <c r="M7" i="50"/>
  <c r="L7" i="50"/>
  <c r="K7" i="50"/>
  <c r="J7" i="50"/>
  <c r="D7" i="50"/>
  <c r="I7" i="50" s="1"/>
  <c r="C7" i="50"/>
  <c r="M6" i="50"/>
  <c r="L6" i="50"/>
  <c r="K6" i="50"/>
  <c r="J6" i="50"/>
  <c r="D6" i="50"/>
  <c r="I6" i="50" s="1"/>
  <c r="C6" i="50"/>
  <c r="M5" i="50"/>
  <c r="L5" i="50"/>
  <c r="K5" i="50"/>
  <c r="J5" i="50"/>
  <c r="C5" i="50"/>
  <c r="M10" i="50"/>
  <c r="L10" i="50"/>
  <c r="K10" i="50"/>
  <c r="J10" i="50"/>
  <c r="D10" i="50"/>
  <c r="C10" i="50"/>
  <c r="M3" i="50"/>
  <c r="L3" i="50"/>
  <c r="K3" i="50"/>
  <c r="J3" i="50"/>
  <c r="N3" i="50" s="1"/>
  <c r="O3" i="50" s="1"/>
  <c r="D3" i="50"/>
  <c r="C3" i="50"/>
  <c r="F26" i="77"/>
  <c r="F26" i="78"/>
  <c r="F26" i="76"/>
  <c r="F26" i="75"/>
  <c r="G9" i="50"/>
  <c r="G5" i="50"/>
  <c r="F27" i="77"/>
  <c r="F27" i="78"/>
  <c r="F27" i="76"/>
  <c r="F27" i="75"/>
  <c r="D14" i="50"/>
  <c r="F28" i="77"/>
  <c r="F28" i="78"/>
  <c r="F28" i="76"/>
  <c r="F28" i="75"/>
  <c r="F29" i="77"/>
  <c r="F29" i="78"/>
  <c r="F29" i="76"/>
  <c r="F29" i="75"/>
  <c r="E89" i="1"/>
  <c r="E88" i="1"/>
  <c r="E87" i="1"/>
  <c r="E86" i="1"/>
  <c r="C89" i="1"/>
  <c r="C88" i="1"/>
  <c r="F30" i="77"/>
  <c r="F30" i="78"/>
  <c r="F30" i="76"/>
  <c r="F30" i="75"/>
  <c r="C87" i="1"/>
  <c r="C86" i="1"/>
  <c r="F31" i="77"/>
  <c r="F31" i="78"/>
  <c r="F31" i="76"/>
  <c r="F31" i="75"/>
  <c r="D33" i="47"/>
  <c r="E32" i="47"/>
  <c r="E31" i="47"/>
  <c r="F4" i="50" s="1"/>
  <c r="E27" i="47"/>
  <c r="E26" i="47"/>
  <c r="E95" i="50"/>
  <c r="E32" i="46"/>
  <c r="D33" i="46" s="1"/>
  <c r="E33" i="46" s="1"/>
  <c r="E31" i="46"/>
  <c r="F95" i="50" s="1"/>
  <c r="E28" i="46"/>
  <c r="E27" i="46"/>
  <c r="E26" i="46"/>
  <c r="F32" i="77"/>
  <c r="F32" i="78"/>
  <c r="F32" i="76"/>
  <c r="F32" i="75"/>
  <c r="B33" i="44"/>
  <c r="C33" i="44" s="1"/>
  <c r="F33" i="77"/>
  <c r="F33" i="78"/>
  <c r="F33" i="76"/>
  <c r="F33" i="75"/>
  <c r="B33" i="47"/>
  <c r="C33" i="47" s="1"/>
  <c r="C32" i="47"/>
  <c r="E4" i="50"/>
  <c r="F34" i="77"/>
  <c r="F34" i="78"/>
  <c r="F34" i="76"/>
  <c r="F34" i="75"/>
  <c r="F34" i="67"/>
  <c r="A34" i="67"/>
  <c r="F33" i="67"/>
  <c r="A33" i="67"/>
  <c r="F32" i="67"/>
  <c r="A32" i="67"/>
  <c r="F31" i="67"/>
  <c r="A31" i="67"/>
  <c r="F30" i="67"/>
  <c r="A30" i="67"/>
  <c r="F29" i="67"/>
  <c r="A29" i="67"/>
  <c r="F28" i="67"/>
  <c r="A28" i="67"/>
  <c r="F27" i="67"/>
  <c r="A27" i="67"/>
  <c r="F26" i="67"/>
  <c r="A26" i="67"/>
  <c r="F25" i="67"/>
  <c r="A25" i="67"/>
  <c r="F24" i="67"/>
  <c r="A24" i="67"/>
  <c r="F23" i="67"/>
  <c r="A23" i="67"/>
  <c r="F22" i="67"/>
  <c r="A22" i="67"/>
  <c r="F21" i="67"/>
  <c r="A21" i="67"/>
  <c r="F20" i="67"/>
  <c r="A20" i="67"/>
  <c r="F19" i="67"/>
  <c r="A19" i="67"/>
  <c r="A17" i="67"/>
  <c r="A16" i="67"/>
  <c r="A15" i="67"/>
  <c r="A14" i="67"/>
  <c r="A13" i="67"/>
  <c r="A12" i="67"/>
  <c r="A11" i="67"/>
  <c r="A10" i="67"/>
  <c r="A9" i="67"/>
  <c r="A8" i="67"/>
  <c r="F7" i="67"/>
  <c r="D7" i="67"/>
  <c r="A7" i="67"/>
  <c r="A6" i="67"/>
  <c r="A5" i="67"/>
  <c r="A4" i="67"/>
  <c r="A3" i="67"/>
  <c r="A2" i="67"/>
  <c r="A1" i="67"/>
  <c r="F34" i="72"/>
  <c r="A34" i="72"/>
  <c r="F33" i="72"/>
  <c r="A33" i="72"/>
  <c r="F32" i="72"/>
  <c r="A32" i="72"/>
  <c r="F31" i="72"/>
  <c r="A31" i="72"/>
  <c r="F30" i="72"/>
  <c r="A30" i="72"/>
  <c r="F29" i="72"/>
  <c r="A29" i="72"/>
  <c r="F28" i="72"/>
  <c r="A28" i="72"/>
  <c r="F27" i="72"/>
  <c r="A27" i="72"/>
  <c r="F26" i="72"/>
  <c r="A26" i="72"/>
  <c r="F25" i="72"/>
  <c r="A25" i="72"/>
  <c r="F24" i="72"/>
  <c r="A24" i="72"/>
  <c r="F23" i="72"/>
  <c r="A23" i="72"/>
  <c r="F22" i="72"/>
  <c r="A22" i="72"/>
  <c r="F21" i="72"/>
  <c r="A21" i="72"/>
  <c r="F20" i="72"/>
  <c r="A20" i="72"/>
  <c r="F19" i="72"/>
  <c r="A19" i="72"/>
  <c r="A17" i="72"/>
  <c r="A16" i="72"/>
  <c r="A15" i="72"/>
  <c r="A14" i="72"/>
  <c r="A13" i="72"/>
  <c r="A12" i="72"/>
  <c r="A11" i="72"/>
  <c r="A10" i="72"/>
  <c r="A9" i="72"/>
  <c r="A8" i="72"/>
  <c r="F7" i="72"/>
  <c r="D7" i="72"/>
  <c r="A7" i="72"/>
  <c r="A6" i="72"/>
  <c r="A5" i="72"/>
  <c r="A4" i="72"/>
  <c r="A3" i="72"/>
  <c r="A2" i="72"/>
  <c r="A1" i="72"/>
  <c r="F34" i="70"/>
  <c r="A34" i="70"/>
  <c r="F33" i="70"/>
  <c r="A33" i="70"/>
  <c r="F32" i="70"/>
  <c r="A32" i="70"/>
  <c r="F31" i="70"/>
  <c r="A31" i="70"/>
  <c r="F30" i="70"/>
  <c r="A30" i="70"/>
  <c r="F29" i="70"/>
  <c r="A29" i="70"/>
  <c r="F28" i="70"/>
  <c r="A28" i="70"/>
  <c r="F27" i="70"/>
  <c r="A27" i="70"/>
  <c r="F26" i="70"/>
  <c r="A26" i="70"/>
  <c r="F25" i="70"/>
  <c r="A25" i="70"/>
  <c r="F24" i="70"/>
  <c r="A24" i="70"/>
  <c r="F23" i="70"/>
  <c r="A23" i="70"/>
  <c r="F22" i="70"/>
  <c r="A22" i="70"/>
  <c r="F21" i="70"/>
  <c r="A21" i="70"/>
  <c r="F20" i="70"/>
  <c r="A20" i="70"/>
  <c r="F19" i="70"/>
  <c r="A19" i="70"/>
  <c r="A17" i="70"/>
  <c r="A16" i="70"/>
  <c r="A15" i="70"/>
  <c r="A14" i="70"/>
  <c r="A13" i="70"/>
  <c r="A12" i="70"/>
  <c r="A11" i="70"/>
  <c r="A10" i="70"/>
  <c r="A9" i="70"/>
  <c r="A8" i="70"/>
  <c r="F7" i="70"/>
  <c r="D7" i="70"/>
  <c r="A7" i="70"/>
  <c r="A6" i="70"/>
  <c r="A5" i="70"/>
  <c r="A4" i="70"/>
  <c r="A3" i="70"/>
  <c r="A2" i="70"/>
  <c r="A1" i="70"/>
  <c r="F34" i="71"/>
  <c r="A34" i="71"/>
  <c r="F33" i="71"/>
  <c r="A33" i="71"/>
  <c r="F32" i="71"/>
  <c r="A32" i="71"/>
  <c r="F31" i="71"/>
  <c r="A31" i="71"/>
  <c r="F30" i="71"/>
  <c r="A30" i="71"/>
  <c r="F29" i="71"/>
  <c r="A29" i="71"/>
  <c r="F28" i="71"/>
  <c r="A28" i="71"/>
  <c r="F27" i="71"/>
  <c r="A27" i="71"/>
  <c r="F26" i="71"/>
  <c r="A26" i="71"/>
  <c r="F25" i="71"/>
  <c r="A25" i="71"/>
  <c r="F24" i="71"/>
  <c r="A24" i="71"/>
  <c r="F23" i="71"/>
  <c r="A23" i="71"/>
  <c r="F22" i="71"/>
  <c r="A22" i="71"/>
  <c r="F21" i="71"/>
  <c r="A21" i="71"/>
  <c r="F20" i="71"/>
  <c r="A20" i="71"/>
  <c r="F19" i="71"/>
  <c r="A19" i="71"/>
  <c r="A17" i="71"/>
  <c r="A16" i="71"/>
  <c r="A15" i="71"/>
  <c r="A14" i="71"/>
  <c r="A13" i="71"/>
  <c r="A12" i="71"/>
  <c r="A11" i="71"/>
  <c r="A10" i="71"/>
  <c r="A9" i="71"/>
  <c r="A8" i="71"/>
  <c r="F7" i="71"/>
  <c r="D7" i="71"/>
  <c r="A7" i="71"/>
  <c r="A6" i="71"/>
  <c r="A5" i="71"/>
  <c r="A4" i="71"/>
  <c r="A3" i="71"/>
  <c r="A2" i="71"/>
  <c r="A1" i="71"/>
  <c r="F34" i="65"/>
  <c r="A34" i="65"/>
  <c r="F33" i="65"/>
  <c r="A33" i="65"/>
  <c r="F32" i="65"/>
  <c r="A32" i="65"/>
  <c r="F31" i="65"/>
  <c r="A31" i="65"/>
  <c r="F30" i="65"/>
  <c r="A30" i="65"/>
  <c r="F29" i="65"/>
  <c r="A29" i="65"/>
  <c r="F28" i="65"/>
  <c r="A28" i="65"/>
  <c r="F27" i="65"/>
  <c r="A27" i="65"/>
  <c r="F26" i="65"/>
  <c r="A26" i="65"/>
  <c r="F25" i="65"/>
  <c r="A25" i="65"/>
  <c r="F24" i="65"/>
  <c r="A24" i="65"/>
  <c r="F23" i="65"/>
  <c r="A23" i="65"/>
  <c r="F22" i="65"/>
  <c r="A22" i="65"/>
  <c r="F21" i="65"/>
  <c r="A21" i="65"/>
  <c r="F20" i="65"/>
  <c r="A20" i="65"/>
  <c r="F19" i="65"/>
  <c r="A19" i="65"/>
  <c r="A17" i="65"/>
  <c r="A16" i="65"/>
  <c r="A15" i="65"/>
  <c r="A14" i="65"/>
  <c r="A13" i="65"/>
  <c r="A12" i="65"/>
  <c r="A11" i="65"/>
  <c r="A10" i="65"/>
  <c r="A9" i="65"/>
  <c r="A8" i="65"/>
  <c r="F7" i="65"/>
  <c r="D7" i="65"/>
  <c r="A7" i="65"/>
  <c r="A6" i="65"/>
  <c r="A5" i="65"/>
  <c r="A4" i="65"/>
  <c r="A3" i="65"/>
  <c r="A2" i="65"/>
  <c r="A1" i="65"/>
  <c r="F34" i="66"/>
  <c r="A34" i="66"/>
  <c r="F33" i="66"/>
  <c r="A33" i="66"/>
  <c r="F32" i="66"/>
  <c r="A32" i="66"/>
  <c r="F31" i="66"/>
  <c r="A31" i="66"/>
  <c r="F30" i="66"/>
  <c r="A30" i="66"/>
  <c r="F29" i="66"/>
  <c r="A29" i="66"/>
  <c r="F28" i="66"/>
  <c r="A28" i="66"/>
  <c r="F27" i="66"/>
  <c r="A27" i="66"/>
  <c r="F26" i="66"/>
  <c r="A26" i="66"/>
  <c r="F25" i="66"/>
  <c r="A25" i="66"/>
  <c r="F24" i="66"/>
  <c r="A24" i="66"/>
  <c r="F23" i="66"/>
  <c r="A23" i="66"/>
  <c r="F22" i="66"/>
  <c r="A22" i="66"/>
  <c r="F21" i="66"/>
  <c r="A21" i="66"/>
  <c r="F20" i="66"/>
  <c r="A20" i="66"/>
  <c r="F19" i="66"/>
  <c r="A19" i="66"/>
  <c r="A17" i="66"/>
  <c r="A16" i="66"/>
  <c r="A15" i="66"/>
  <c r="A14" i="66"/>
  <c r="A13" i="66"/>
  <c r="A12" i="66"/>
  <c r="A11" i="66"/>
  <c r="A10" i="66"/>
  <c r="A9" i="66"/>
  <c r="A8" i="66"/>
  <c r="F7" i="66"/>
  <c r="D7" i="66"/>
  <c r="A7" i="66"/>
  <c r="A6" i="66"/>
  <c r="A5" i="66"/>
  <c r="A4" i="66"/>
  <c r="A3" i="66"/>
  <c r="A2" i="66"/>
  <c r="A1" i="66"/>
  <c r="F34" i="68"/>
  <c r="A34" i="68"/>
  <c r="F33" i="68"/>
  <c r="A33" i="68"/>
  <c r="F32" i="68"/>
  <c r="A32" i="68"/>
  <c r="F31" i="68"/>
  <c r="A31" i="68"/>
  <c r="F30" i="68"/>
  <c r="A30" i="68"/>
  <c r="F29" i="68"/>
  <c r="A29" i="68"/>
  <c r="F28" i="68"/>
  <c r="A28" i="68"/>
  <c r="F27" i="68"/>
  <c r="A27" i="68"/>
  <c r="F26" i="68"/>
  <c r="A26" i="68"/>
  <c r="F25" i="68"/>
  <c r="A25" i="68"/>
  <c r="F24" i="68"/>
  <c r="A24" i="68"/>
  <c r="F23" i="68"/>
  <c r="A23" i="68"/>
  <c r="F22" i="68"/>
  <c r="A22" i="68"/>
  <c r="F21" i="68"/>
  <c r="A21" i="68"/>
  <c r="F20" i="68"/>
  <c r="A20" i="68"/>
  <c r="F19" i="68"/>
  <c r="A19" i="68"/>
  <c r="A17" i="68"/>
  <c r="A16" i="68"/>
  <c r="A15" i="68"/>
  <c r="A14" i="68"/>
  <c r="A13" i="68"/>
  <c r="A12" i="68"/>
  <c r="A11" i="68"/>
  <c r="A10" i="68"/>
  <c r="A9" i="68"/>
  <c r="A8" i="68"/>
  <c r="F7" i="68"/>
  <c r="D7" i="68"/>
  <c r="A7" i="68"/>
  <c r="A6" i="68"/>
  <c r="A5" i="68"/>
  <c r="A4" i="68"/>
  <c r="A3" i="68"/>
  <c r="A2" i="68"/>
  <c r="A1" i="68"/>
  <c r="D7" i="56"/>
  <c r="F7" i="56"/>
  <c r="A17" i="56"/>
  <c r="A16" i="56"/>
  <c r="A15" i="56"/>
  <c r="A14" i="56"/>
  <c r="A13" i="56"/>
  <c r="A12" i="56"/>
  <c r="A11" i="56"/>
  <c r="A10" i="56"/>
  <c r="A9" i="56"/>
  <c r="A8" i="56"/>
  <c r="A7" i="56"/>
  <c r="A6" i="56"/>
  <c r="A5" i="56"/>
  <c r="A4" i="56"/>
  <c r="A3" i="56"/>
  <c r="A2" i="56"/>
  <c r="A1" i="56"/>
  <c r="D7" i="54"/>
  <c r="F7" i="54"/>
  <c r="A17" i="54"/>
  <c r="A16" i="54"/>
  <c r="A15" i="54"/>
  <c r="A14" i="54"/>
  <c r="A13" i="54"/>
  <c r="A12" i="54"/>
  <c r="A11" i="54"/>
  <c r="A10" i="54"/>
  <c r="A9" i="54"/>
  <c r="A8" i="54"/>
  <c r="A7" i="54"/>
  <c r="A6" i="54"/>
  <c r="A5" i="54"/>
  <c r="A4" i="54"/>
  <c r="A3" i="54"/>
  <c r="A2" i="54"/>
  <c r="A1" i="54"/>
  <c r="D7" i="60"/>
  <c r="F7" i="60"/>
  <c r="A3" i="60"/>
  <c r="A4" i="60"/>
  <c r="A5" i="60"/>
  <c r="A6" i="60"/>
  <c r="A7" i="60"/>
  <c r="A8" i="60"/>
  <c r="A9" i="60"/>
  <c r="A10" i="60"/>
  <c r="A11" i="60"/>
  <c r="A12" i="60"/>
  <c r="A13" i="60"/>
  <c r="A14" i="60"/>
  <c r="A15" i="60"/>
  <c r="A16" i="60"/>
  <c r="A17" i="60"/>
  <c r="A2" i="60"/>
  <c r="A1" i="60"/>
  <c r="D7" i="61"/>
  <c r="F7" i="61"/>
  <c r="D7" i="62"/>
  <c r="F7" i="62"/>
  <c r="D7" i="63"/>
  <c r="F7" i="63"/>
  <c r="D7" i="64"/>
  <c r="F7" i="64"/>
  <c r="A17" i="64"/>
  <c r="A16" i="64"/>
  <c r="A15" i="64"/>
  <c r="A14" i="64"/>
  <c r="A13" i="64"/>
  <c r="A12" i="64"/>
  <c r="A11" i="64"/>
  <c r="A10" i="64"/>
  <c r="A9" i="64"/>
  <c r="A8" i="64"/>
  <c r="A7" i="64"/>
  <c r="A6" i="64"/>
  <c r="A5" i="64"/>
  <c r="A4" i="64"/>
  <c r="A3" i="64"/>
  <c r="A2" i="64"/>
  <c r="A1" i="64"/>
  <c r="A17" i="63"/>
  <c r="A16" i="63"/>
  <c r="A15" i="63"/>
  <c r="A14" i="63"/>
  <c r="A13" i="63"/>
  <c r="A12" i="63"/>
  <c r="A11" i="63"/>
  <c r="A10" i="63"/>
  <c r="A9" i="63"/>
  <c r="A8" i="63"/>
  <c r="A7" i="63"/>
  <c r="A6" i="63"/>
  <c r="A5" i="63"/>
  <c r="A4" i="63"/>
  <c r="A3" i="63"/>
  <c r="A2" i="63"/>
  <c r="A1" i="63"/>
  <c r="A17" i="62"/>
  <c r="A16" i="62"/>
  <c r="A15" i="62"/>
  <c r="A14" i="62"/>
  <c r="A13" i="62"/>
  <c r="A12" i="62"/>
  <c r="A11" i="62"/>
  <c r="A10" i="62"/>
  <c r="A9" i="62"/>
  <c r="A8" i="62"/>
  <c r="A7" i="62"/>
  <c r="A6" i="62"/>
  <c r="A5" i="62"/>
  <c r="A4" i="62"/>
  <c r="A3" i="62"/>
  <c r="A2" i="62"/>
  <c r="A1" i="62"/>
  <c r="A16" i="61"/>
  <c r="A17" i="61"/>
  <c r="A3" i="61"/>
  <c r="A4" i="61"/>
  <c r="A5" i="61"/>
  <c r="A6" i="61"/>
  <c r="A7" i="61"/>
  <c r="A8" i="61"/>
  <c r="A9" i="61"/>
  <c r="A10" i="61"/>
  <c r="A11" i="61"/>
  <c r="A12" i="61"/>
  <c r="A13" i="61"/>
  <c r="A14" i="61"/>
  <c r="A15" i="61"/>
  <c r="A2" i="61"/>
  <c r="A1" i="61"/>
  <c r="F34" i="64"/>
  <c r="A34" i="64"/>
  <c r="F33" i="64"/>
  <c r="A33" i="64"/>
  <c r="F32" i="64"/>
  <c r="A32" i="64"/>
  <c r="F31" i="64"/>
  <c r="A31" i="64"/>
  <c r="F30" i="64"/>
  <c r="A30" i="64"/>
  <c r="F29" i="64"/>
  <c r="A29" i="64"/>
  <c r="F28" i="64"/>
  <c r="A28" i="64"/>
  <c r="F27" i="64"/>
  <c r="A27" i="64"/>
  <c r="F26" i="64"/>
  <c r="A26" i="64"/>
  <c r="F25" i="64"/>
  <c r="A25" i="64"/>
  <c r="F24" i="64"/>
  <c r="A24" i="64"/>
  <c r="F23" i="64"/>
  <c r="A23" i="64"/>
  <c r="F22" i="64"/>
  <c r="A22" i="64"/>
  <c r="F21" i="64"/>
  <c r="A21" i="64"/>
  <c r="F20" i="64"/>
  <c r="A20" i="64"/>
  <c r="F19" i="64"/>
  <c r="A19" i="64"/>
  <c r="F34" i="63"/>
  <c r="A34" i="63"/>
  <c r="F33" i="63"/>
  <c r="A33" i="63"/>
  <c r="F32" i="63"/>
  <c r="A32" i="63"/>
  <c r="F31" i="63"/>
  <c r="A31" i="63"/>
  <c r="F30" i="63"/>
  <c r="A30" i="63"/>
  <c r="F29" i="63"/>
  <c r="A29" i="63"/>
  <c r="F28" i="63"/>
  <c r="A28" i="63"/>
  <c r="F27" i="63"/>
  <c r="A27" i="63"/>
  <c r="F26" i="63"/>
  <c r="A26" i="63"/>
  <c r="F25" i="63"/>
  <c r="A25" i="63"/>
  <c r="F24" i="63"/>
  <c r="A24" i="63"/>
  <c r="F23" i="63"/>
  <c r="A23" i="63"/>
  <c r="F22" i="63"/>
  <c r="A22" i="63"/>
  <c r="F21" i="63"/>
  <c r="A21" i="63"/>
  <c r="F20" i="63"/>
  <c r="A20" i="63"/>
  <c r="F19" i="63"/>
  <c r="A19" i="63"/>
  <c r="F34" i="62"/>
  <c r="A34" i="62"/>
  <c r="F33" i="62"/>
  <c r="A33" i="62"/>
  <c r="F32" i="62"/>
  <c r="A32" i="62"/>
  <c r="F31" i="62"/>
  <c r="A31" i="62"/>
  <c r="F30" i="62"/>
  <c r="A30" i="62"/>
  <c r="F29" i="62"/>
  <c r="A29" i="62"/>
  <c r="F28" i="62"/>
  <c r="A28" i="62"/>
  <c r="F27" i="62"/>
  <c r="A27" i="62"/>
  <c r="F26" i="62"/>
  <c r="A26" i="62"/>
  <c r="F25" i="62"/>
  <c r="A25" i="62"/>
  <c r="F24" i="62"/>
  <c r="A24" i="62"/>
  <c r="F23" i="62"/>
  <c r="A23" i="62"/>
  <c r="F22" i="62"/>
  <c r="A22" i="62"/>
  <c r="F21" i="62"/>
  <c r="A21" i="62"/>
  <c r="F20" i="62"/>
  <c r="A20" i="62"/>
  <c r="F19" i="62"/>
  <c r="A19" i="62"/>
  <c r="F34" i="61"/>
  <c r="A34" i="61"/>
  <c r="F33" i="61"/>
  <c r="A33" i="61"/>
  <c r="F32" i="61"/>
  <c r="A32" i="61"/>
  <c r="F31" i="61"/>
  <c r="A31" i="61"/>
  <c r="F30" i="61"/>
  <c r="A30" i="61"/>
  <c r="F29" i="61"/>
  <c r="A29" i="61"/>
  <c r="F28" i="61"/>
  <c r="A28" i="61"/>
  <c r="F27" i="61"/>
  <c r="A27" i="61"/>
  <c r="F26" i="61"/>
  <c r="A26" i="61"/>
  <c r="F25" i="61"/>
  <c r="A25" i="61"/>
  <c r="F24" i="61"/>
  <c r="A24" i="61"/>
  <c r="F23" i="61"/>
  <c r="A23" i="61"/>
  <c r="F22" i="61"/>
  <c r="A22" i="61"/>
  <c r="F21" i="61"/>
  <c r="A21" i="61"/>
  <c r="F20" i="61"/>
  <c r="A20" i="61"/>
  <c r="F19" i="61"/>
  <c r="A19" i="61"/>
  <c r="F34" i="60"/>
  <c r="A34" i="60"/>
  <c r="F33" i="60"/>
  <c r="A33" i="60"/>
  <c r="F32" i="60"/>
  <c r="A32" i="60"/>
  <c r="F31" i="60"/>
  <c r="A31" i="60"/>
  <c r="F30" i="60"/>
  <c r="A30" i="60"/>
  <c r="F29" i="60"/>
  <c r="A29" i="60"/>
  <c r="F28" i="60"/>
  <c r="A28" i="60"/>
  <c r="F27" i="60"/>
  <c r="A27" i="60"/>
  <c r="F26" i="60"/>
  <c r="A26" i="60"/>
  <c r="F25" i="60"/>
  <c r="A25" i="60"/>
  <c r="F24" i="60"/>
  <c r="A24" i="60"/>
  <c r="F23" i="60"/>
  <c r="A23" i="60"/>
  <c r="F22" i="60"/>
  <c r="A22" i="60"/>
  <c r="F21" i="60"/>
  <c r="A21" i="60"/>
  <c r="F20" i="60"/>
  <c r="A20" i="60"/>
  <c r="F19" i="60"/>
  <c r="A19" i="60"/>
  <c r="F34" i="59"/>
  <c r="A34" i="59"/>
  <c r="F33" i="59"/>
  <c r="A33" i="59"/>
  <c r="F32" i="59"/>
  <c r="A32" i="59"/>
  <c r="F31" i="59"/>
  <c r="A31" i="59"/>
  <c r="F30" i="59"/>
  <c r="A30" i="59"/>
  <c r="F29" i="59"/>
  <c r="A29" i="59"/>
  <c r="F28" i="59"/>
  <c r="A28" i="59"/>
  <c r="F27" i="59"/>
  <c r="A27" i="59"/>
  <c r="F26" i="59"/>
  <c r="A26" i="59"/>
  <c r="F25" i="59"/>
  <c r="A25" i="59"/>
  <c r="F24" i="59"/>
  <c r="A24" i="59"/>
  <c r="F23" i="59"/>
  <c r="A23" i="59"/>
  <c r="F22" i="59"/>
  <c r="A22" i="59"/>
  <c r="F21" i="59"/>
  <c r="A21" i="59"/>
  <c r="F20" i="59"/>
  <c r="A20" i="59"/>
  <c r="F19" i="59"/>
  <c r="A19" i="59"/>
  <c r="F34" i="58"/>
  <c r="A34" i="58"/>
  <c r="F33" i="58"/>
  <c r="A33" i="58"/>
  <c r="F32" i="58"/>
  <c r="A32" i="58"/>
  <c r="F31" i="58"/>
  <c r="A31" i="58"/>
  <c r="F30" i="58"/>
  <c r="A30" i="58"/>
  <c r="F29" i="58"/>
  <c r="A29" i="58"/>
  <c r="F28" i="58"/>
  <c r="A28" i="58"/>
  <c r="F27" i="58"/>
  <c r="A27" i="58"/>
  <c r="F26" i="58"/>
  <c r="A26" i="58"/>
  <c r="F25" i="58"/>
  <c r="A25" i="58"/>
  <c r="F24" i="58"/>
  <c r="A24" i="58"/>
  <c r="F23" i="58"/>
  <c r="A23" i="58"/>
  <c r="F22" i="58"/>
  <c r="A22" i="58"/>
  <c r="F21" i="58"/>
  <c r="A21" i="58"/>
  <c r="F20" i="58"/>
  <c r="A20" i="58"/>
  <c r="F19" i="58"/>
  <c r="A19" i="58"/>
  <c r="F34" i="57"/>
  <c r="A34" i="57"/>
  <c r="F33" i="57"/>
  <c r="A33" i="57"/>
  <c r="F32" i="57"/>
  <c r="A32" i="57"/>
  <c r="F31" i="57"/>
  <c r="A31" i="57"/>
  <c r="F30" i="57"/>
  <c r="A30" i="57"/>
  <c r="F29" i="57"/>
  <c r="A29" i="57"/>
  <c r="F28" i="57"/>
  <c r="A28" i="57"/>
  <c r="F27" i="57"/>
  <c r="A27" i="57"/>
  <c r="F26" i="57"/>
  <c r="A26" i="57"/>
  <c r="F25" i="57"/>
  <c r="A25" i="57"/>
  <c r="F24" i="57"/>
  <c r="A24" i="57"/>
  <c r="F23" i="57"/>
  <c r="A23" i="57"/>
  <c r="F22" i="57"/>
  <c r="A22" i="57"/>
  <c r="F21" i="57"/>
  <c r="A21" i="57"/>
  <c r="F20" i="57"/>
  <c r="A20" i="57"/>
  <c r="F19" i="57"/>
  <c r="A19" i="57"/>
  <c r="F34" i="56"/>
  <c r="A34" i="56"/>
  <c r="F33" i="56"/>
  <c r="A33" i="56"/>
  <c r="F32" i="56"/>
  <c r="A32" i="56"/>
  <c r="F31" i="56"/>
  <c r="A31" i="56"/>
  <c r="F30" i="56"/>
  <c r="A30" i="56"/>
  <c r="F29" i="56"/>
  <c r="A29" i="56"/>
  <c r="F28" i="56"/>
  <c r="A28" i="56"/>
  <c r="F27" i="56"/>
  <c r="A27" i="56"/>
  <c r="F26" i="56"/>
  <c r="A26" i="56"/>
  <c r="F25" i="56"/>
  <c r="A25" i="56"/>
  <c r="F24" i="56"/>
  <c r="A24" i="56"/>
  <c r="F23" i="56"/>
  <c r="A23" i="56"/>
  <c r="F22" i="56"/>
  <c r="A22" i="56"/>
  <c r="F21" i="56"/>
  <c r="A21" i="56"/>
  <c r="F20" i="56"/>
  <c r="A20" i="56"/>
  <c r="F19" i="56"/>
  <c r="A19" i="56"/>
  <c r="F34" i="55"/>
  <c r="A34" i="55"/>
  <c r="F33" i="55"/>
  <c r="A33" i="55"/>
  <c r="F32" i="55"/>
  <c r="A32" i="55"/>
  <c r="F31" i="55"/>
  <c r="A31" i="55"/>
  <c r="F30" i="55"/>
  <c r="A30" i="55"/>
  <c r="F29" i="55"/>
  <c r="A29" i="55"/>
  <c r="F28" i="55"/>
  <c r="A28" i="55"/>
  <c r="F27" i="55"/>
  <c r="A27" i="55"/>
  <c r="F26" i="55"/>
  <c r="A26" i="55"/>
  <c r="F25" i="55"/>
  <c r="A25" i="55"/>
  <c r="F24" i="55"/>
  <c r="A24" i="55"/>
  <c r="F23" i="55"/>
  <c r="A23" i="55"/>
  <c r="F22" i="55"/>
  <c r="A22" i="55"/>
  <c r="F21" i="55"/>
  <c r="A21" i="55"/>
  <c r="F20" i="55"/>
  <c r="A20" i="55"/>
  <c r="F19" i="55"/>
  <c r="A19" i="55"/>
  <c r="A34" i="54"/>
  <c r="A33" i="54"/>
  <c r="A32" i="54"/>
  <c r="A31" i="54"/>
  <c r="A30" i="54"/>
  <c r="A29" i="54"/>
  <c r="A28" i="54"/>
  <c r="A27" i="54"/>
  <c r="A26" i="54"/>
  <c r="A25" i="54"/>
  <c r="A24" i="54"/>
  <c r="A23" i="54"/>
  <c r="A22" i="54"/>
  <c r="A21" i="54"/>
  <c r="A20" i="54"/>
  <c r="A19" i="54"/>
  <c r="F19" i="54"/>
  <c r="J95" i="50"/>
  <c r="J32" i="50"/>
  <c r="J58" i="50"/>
  <c r="J59" i="50"/>
  <c r="J61" i="50"/>
  <c r="J78" i="50"/>
  <c r="J74" i="50"/>
  <c r="J75" i="50"/>
  <c r="J76" i="50"/>
  <c r="J13" i="50"/>
  <c r="J99" i="50"/>
  <c r="J79" i="50"/>
  <c r="J100" i="50"/>
  <c r="J83" i="50"/>
  <c r="J80" i="50"/>
  <c r="J81" i="50"/>
  <c r="J82" i="50"/>
  <c r="J86" i="50"/>
  <c r="J20" i="50"/>
  <c r="J87" i="50"/>
  <c r="J84" i="50"/>
  <c r="J85" i="50"/>
  <c r="J89" i="50"/>
  <c r="J88" i="50"/>
  <c r="J90" i="50"/>
  <c r="J25" i="50"/>
  <c r="J91" i="50"/>
  <c r="J92" i="50"/>
  <c r="J93" i="50"/>
  <c r="J101" i="50"/>
  <c r="J94" i="50"/>
  <c r="J98" i="50"/>
  <c r="J4" i="50"/>
  <c r="J14" i="50"/>
  <c r="F7" i="38"/>
  <c r="D7" i="38"/>
  <c r="F7" i="37"/>
  <c r="D7" i="37"/>
  <c r="F7" i="36"/>
  <c r="D7" i="36"/>
  <c r="F20" i="54"/>
  <c r="C32" i="43"/>
  <c r="B33" i="43"/>
  <c r="F33" i="43" s="1"/>
  <c r="E77" i="1"/>
  <c r="C77" i="1"/>
  <c r="B77" i="1"/>
  <c r="E33" i="34"/>
  <c r="E32" i="34"/>
  <c r="E31" i="34"/>
  <c r="F89" i="50" s="1"/>
  <c r="E89" i="50"/>
  <c r="C32" i="34"/>
  <c r="B33" i="34" s="1"/>
  <c r="C33" i="34" s="1"/>
  <c r="E86" i="50"/>
  <c r="F21" i="54"/>
  <c r="A13" i="49"/>
  <c r="A14" i="49"/>
  <c r="A15" i="49"/>
  <c r="A16" i="49"/>
  <c r="A17" i="49"/>
  <c r="A12" i="49"/>
  <c r="A11" i="49"/>
  <c r="A3" i="49"/>
  <c r="A4" i="49"/>
  <c r="A2" i="49"/>
  <c r="A1" i="49"/>
  <c r="F22" i="54"/>
  <c r="L95" i="50"/>
  <c r="F7" i="46"/>
  <c r="D7" i="46"/>
  <c r="A12" i="46"/>
  <c r="A13" i="46"/>
  <c r="A14" i="46"/>
  <c r="A15" i="46"/>
  <c r="A16" i="46"/>
  <c r="A17" i="46"/>
  <c r="A11" i="46"/>
  <c r="A3" i="46"/>
  <c r="A4" i="46"/>
  <c r="A5" i="46"/>
  <c r="A6" i="46"/>
  <c r="A7" i="46"/>
  <c r="A8" i="46"/>
  <c r="A9" i="46"/>
  <c r="A2" i="46"/>
  <c r="A1" i="46"/>
  <c r="L4" i="50"/>
  <c r="F7" i="47"/>
  <c r="D7" i="47"/>
  <c r="A12" i="47"/>
  <c r="A13" i="47"/>
  <c r="A14" i="47"/>
  <c r="A15" i="47"/>
  <c r="A16" i="47"/>
  <c r="A17" i="47"/>
  <c r="A11" i="47"/>
  <c r="A3" i="47"/>
  <c r="A4" i="47"/>
  <c r="A5" i="47"/>
  <c r="A6" i="47"/>
  <c r="A7" i="47"/>
  <c r="A8" i="47"/>
  <c r="A9" i="47"/>
  <c r="A2" i="47"/>
  <c r="A1" i="47"/>
  <c r="L98" i="50"/>
  <c r="A16" i="44"/>
  <c r="A17" i="44"/>
  <c r="F7" i="44"/>
  <c r="D7" i="44"/>
  <c r="L94" i="50"/>
  <c r="A16" i="43"/>
  <c r="A17" i="43"/>
  <c r="F7" i="43"/>
  <c r="D7" i="43"/>
  <c r="L93" i="50"/>
  <c r="F7" i="41"/>
  <c r="D7" i="41"/>
  <c r="A10" i="41"/>
  <c r="A12" i="41"/>
  <c r="A13" i="41"/>
  <c r="A14" i="41"/>
  <c r="A15" i="41"/>
  <c r="A16" i="41"/>
  <c r="A17" i="41"/>
  <c r="A11" i="41"/>
  <c r="A3" i="41"/>
  <c r="A4" i="41"/>
  <c r="A5" i="41"/>
  <c r="A6" i="41"/>
  <c r="A7" i="41"/>
  <c r="A8" i="41"/>
  <c r="A9" i="41"/>
  <c r="A2" i="41"/>
  <c r="M89" i="50"/>
  <c r="L89" i="50"/>
  <c r="K89" i="50"/>
  <c r="F7" i="34"/>
  <c r="D7" i="34"/>
  <c r="A16" i="34"/>
  <c r="A17" i="34"/>
  <c r="M87" i="50"/>
  <c r="L87" i="50"/>
  <c r="K87" i="50"/>
  <c r="F7" i="45"/>
  <c r="D7" i="45"/>
  <c r="A12" i="45"/>
  <c r="A13" i="45"/>
  <c r="A14" i="45"/>
  <c r="A15" i="45"/>
  <c r="A16" i="45"/>
  <c r="A17" i="45"/>
  <c r="A10" i="45"/>
  <c r="A11" i="45"/>
  <c r="A3" i="45"/>
  <c r="A4" i="45"/>
  <c r="A5" i="45"/>
  <c r="A6" i="45"/>
  <c r="A7" i="45"/>
  <c r="A8" i="45"/>
  <c r="A9" i="45"/>
  <c r="A2" i="45"/>
  <c r="A1" i="45"/>
  <c r="M20" i="50"/>
  <c r="L20" i="50"/>
  <c r="K20" i="50"/>
  <c r="F7" i="42"/>
  <c r="D7" i="42"/>
  <c r="A12" i="42"/>
  <c r="A13" i="42"/>
  <c r="A14" i="42"/>
  <c r="A15" i="42"/>
  <c r="A16" i="42"/>
  <c r="A17" i="42"/>
  <c r="A11" i="42"/>
  <c r="A10" i="42"/>
  <c r="A3" i="42"/>
  <c r="A4" i="42"/>
  <c r="A5" i="42"/>
  <c r="A6" i="42"/>
  <c r="A8" i="42"/>
  <c r="A9" i="42"/>
  <c r="A2" i="42"/>
  <c r="A1" i="42"/>
  <c r="M99" i="50"/>
  <c r="L99" i="50"/>
  <c r="K99" i="50"/>
  <c r="A12" i="33"/>
  <c r="A13" i="33"/>
  <c r="A14" i="33"/>
  <c r="A15" i="33"/>
  <c r="A16" i="33"/>
  <c r="A17" i="33"/>
  <c r="A11" i="33"/>
  <c r="A10" i="33"/>
  <c r="F7" i="33"/>
  <c r="D7" i="33"/>
  <c r="A6" i="33"/>
  <c r="A3" i="33"/>
  <c r="A4" i="33"/>
  <c r="A5" i="33"/>
  <c r="A8" i="33"/>
  <c r="A9" i="33"/>
  <c r="A2" i="33"/>
  <c r="A1" i="33"/>
  <c r="M13" i="50"/>
  <c r="L13" i="50"/>
  <c r="K13" i="50"/>
  <c r="A16" i="16"/>
  <c r="A17" i="16"/>
  <c r="F7" i="16"/>
  <c r="D7" i="16"/>
  <c r="M92" i="50"/>
  <c r="M88" i="50"/>
  <c r="M86" i="50"/>
  <c r="L92" i="50"/>
  <c r="L88" i="50"/>
  <c r="L86" i="50"/>
  <c r="K92" i="50"/>
  <c r="K88" i="50"/>
  <c r="K86" i="50"/>
  <c r="A16" i="24"/>
  <c r="A17" i="24"/>
  <c r="F7" i="24"/>
  <c r="D7" i="24"/>
  <c r="F23" i="54"/>
  <c r="D87" i="50"/>
  <c r="C87" i="50"/>
  <c r="B87" i="50"/>
  <c r="D20" i="50"/>
  <c r="C20" i="50"/>
  <c r="B20" i="50"/>
  <c r="C86" i="50"/>
  <c r="B86" i="50"/>
  <c r="D99" i="50"/>
  <c r="I99" i="50" s="1"/>
  <c r="C99" i="50"/>
  <c r="B99" i="50"/>
  <c r="D13" i="50"/>
  <c r="C13" i="50"/>
  <c r="B13" i="50"/>
  <c r="F7" i="39"/>
  <c r="D7" i="39"/>
  <c r="A16" i="39"/>
  <c r="A17" i="39"/>
  <c r="F7" i="35"/>
  <c r="D7" i="35"/>
  <c r="A16" i="35"/>
  <c r="A17" i="35"/>
  <c r="M85" i="50"/>
  <c r="L85" i="50"/>
  <c r="K85" i="50"/>
  <c r="D85" i="50"/>
  <c r="G85" i="50" s="1"/>
  <c r="C85" i="50"/>
  <c r="B85" i="50"/>
  <c r="M84" i="50"/>
  <c r="L84" i="50"/>
  <c r="K84" i="50"/>
  <c r="D84" i="50"/>
  <c r="I84" i="50"/>
  <c r="C84" i="50"/>
  <c r="B84" i="50"/>
  <c r="F7" i="31"/>
  <c r="D7" i="31"/>
  <c r="A16" i="31"/>
  <c r="A17" i="31"/>
  <c r="F7" i="30"/>
  <c r="D7" i="30"/>
  <c r="A16" i="30"/>
  <c r="A17" i="30"/>
  <c r="M95" i="50"/>
  <c r="K95" i="50"/>
  <c r="D95" i="50"/>
  <c r="C95" i="50"/>
  <c r="B95" i="50"/>
  <c r="M82" i="50"/>
  <c r="L82" i="50"/>
  <c r="K82" i="50"/>
  <c r="D82" i="50"/>
  <c r="G82" i="50" s="1"/>
  <c r="C82" i="50"/>
  <c r="B82" i="50"/>
  <c r="M81" i="50"/>
  <c r="L81" i="50"/>
  <c r="K81" i="50"/>
  <c r="D81" i="50"/>
  <c r="C81" i="50"/>
  <c r="B81" i="50"/>
  <c r="M80" i="50"/>
  <c r="L80" i="50"/>
  <c r="K80" i="50"/>
  <c r="D80" i="50"/>
  <c r="C80" i="50"/>
  <c r="B80" i="50"/>
  <c r="F7" i="23"/>
  <c r="D7" i="23"/>
  <c r="A16" i="23"/>
  <c r="A17" i="23"/>
  <c r="A16" i="22"/>
  <c r="A17" i="22"/>
  <c r="F7" i="22"/>
  <c r="D7" i="22"/>
  <c r="A16" i="21"/>
  <c r="A17" i="21"/>
  <c r="F7" i="21"/>
  <c r="D7" i="21"/>
  <c r="A16" i="20"/>
  <c r="A17" i="20"/>
  <c r="M83" i="50"/>
  <c r="L83" i="50"/>
  <c r="K83" i="50"/>
  <c r="D83" i="50"/>
  <c r="G83" i="50" s="1"/>
  <c r="C83" i="50"/>
  <c r="B83" i="50"/>
  <c r="M100" i="50"/>
  <c r="L100" i="50"/>
  <c r="K100" i="50"/>
  <c r="D100" i="50"/>
  <c r="G100" i="50" s="1"/>
  <c r="C100" i="50"/>
  <c r="B100" i="50"/>
  <c r="M79" i="50"/>
  <c r="L79" i="50"/>
  <c r="K79" i="50"/>
  <c r="D79" i="50"/>
  <c r="G79" i="50" s="1"/>
  <c r="C79" i="50"/>
  <c r="B79" i="50"/>
  <c r="F7" i="20"/>
  <c r="D7" i="20"/>
  <c r="A15" i="20"/>
  <c r="F7" i="19"/>
  <c r="D7" i="19"/>
  <c r="A15" i="19"/>
  <c r="A16" i="19"/>
  <c r="A17" i="19"/>
  <c r="A16" i="18"/>
  <c r="A17" i="18"/>
  <c r="F7" i="18"/>
  <c r="D7" i="18"/>
  <c r="L74" i="50"/>
  <c r="L75" i="50"/>
  <c r="M75" i="50"/>
  <c r="A16" i="14"/>
  <c r="A17" i="14"/>
  <c r="F7" i="14"/>
  <c r="D7" i="14"/>
  <c r="M74" i="50"/>
  <c r="A16" i="13"/>
  <c r="A17" i="13"/>
  <c r="F7" i="13"/>
  <c r="D7" i="13"/>
  <c r="M76" i="50"/>
  <c r="L76" i="50"/>
  <c r="K76" i="50"/>
  <c r="D76" i="50"/>
  <c r="C76" i="50"/>
  <c r="B76" i="50"/>
  <c r="K75" i="50"/>
  <c r="N75" i="50" s="1"/>
  <c r="O75" i="50" s="1"/>
  <c r="D75" i="50"/>
  <c r="G75" i="50" s="1"/>
  <c r="C75" i="50"/>
  <c r="B75" i="50"/>
  <c r="K74" i="50"/>
  <c r="D74" i="50"/>
  <c r="C74" i="50"/>
  <c r="B74" i="50"/>
  <c r="F7" i="15"/>
  <c r="D7" i="15"/>
  <c r="M78" i="50"/>
  <c r="L78" i="50"/>
  <c r="K78" i="50"/>
  <c r="D78" i="50"/>
  <c r="G78" i="50" s="1"/>
  <c r="C78" i="50"/>
  <c r="B78" i="50"/>
  <c r="F7" i="12"/>
  <c r="D7" i="12"/>
  <c r="L101" i="50"/>
  <c r="L91" i="50"/>
  <c r="L25" i="50"/>
  <c r="L90" i="50"/>
  <c r="L61" i="50"/>
  <c r="L59" i="50"/>
  <c r="L58" i="50"/>
  <c r="L32" i="50"/>
  <c r="L14" i="50"/>
  <c r="D7" i="11"/>
  <c r="F7" i="11"/>
  <c r="G81" i="50"/>
  <c r="F24" i="54"/>
  <c r="M61" i="50"/>
  <c r="K61" i="50"/>
  <c r="K58" i="50"/>
  <c r="A16" i="10"/>
  <c r="A17" i="10"/>
  <c r="F7" i="10"/>
  <c r="D7" i="10"/>
  <c r="M59" i="50"/>
  <c r="M58" i="50"/>
  <c r="D61" i="50"/>
  <c r="C61" i="50"/>
  <c r="B61" i="50"/>
  <c r="A15" i="9"/>
  <c r="A16" i="9"/>
  <c r="A17" i="9"/>
  <c r="A14" i="9"/>
  <c r="A15" i="8"/>
  <c r="A16" i="8"/>
  <c r="A17" i="8"/>
  <c r="F7" i="8"/>
  <c r="D7" i="8"/>
  <c r="A7" i="8"/>
  <c r="F7" i="7"/>
  <c r="D7" i="7"/>
  <c r="F7" i="9"/>
  <c r="D7" i="9"/>
  <c r="A15" i="7"/>
  <c r="A16" i="7"/>
  <c r="A17" i="7"/>
  <c r="A16" i="6"/>
  <c r="A17" i="6"/>
  <c r="A16" i="5"/>
  <c r="A17" i="5"/>
  <c r="A15" i="6"/>
  <c r="F7" i="6"/>
  <c r="D7" i="6"/>
  <c r="F7" i="5"/>
  <c r="D7" i="5"/>
  <c r="G61" i="50"/>
  <c r="F25" i="54"/>
  <c r="A7" i="5"/>
  <c r="M32" i="50"/>
  <c r="G60" i="50"/>
  <c r="K59" i="50"/>
  <c r="C59" i="50"/>
  <c r="B59" i="50"/>
  <c r="D58" i="50"/>
  <c r="G58" i="50" s="1"/>
  <c r="C58" i="50"/>
  <c r="B58" i="50"/>
  <c r="K32" i="50"/>
  <c r="G32" i="50"/>
  <c r="C32" i="50"/>
  <c r="B32" i="50"/>
  <c r="M101" i="50"/>
  <c r="K101" i="50"/>
  <c r="D101" i="50"/>
  <c r="C101" i="50"/>
  <c r="B101" i="50"/>
  <c r="M93" i="50"/>
  <c r="K93" i="50"/>
  <c r="D93" i="50"/>
  <c r="C93" i="50"/>
  <c r="B93" i="50"/>
  <c r="D92" i="50"/>
  <c r="I92" i="50"/>
  <c r="C92" i="50"/>
  <c r="B92" i="50"/>
  <c r="M91" i="50"/>
  <c r="K91" i="50"/>
  <c r="D91" i="50"/>
  <c r="G91" i="50" s="1"/>
  <c r="C91" i="50"/>
  <c r="B91" i="50"/>
  <c r="M25" i="50"/>
  <c r="K25" i="50"/>
  <c r="D25" i="50"/>
  <c r="I25" i="50" s="1"/>
  <c r="C25" i="50"/>
  <c r="B25" i="50"/>
  <c r="M90" i="50"/>
  <c r="N90" i="50" s="1"/>
  <c r="O90" i="50" s="1"/>
  <c r="K90" i="50"/>
  <c r="D90" i="50"/>
  <c r="I90" i="50"/>
  <c r="C90" i="50"/>
  <c r="B90" i="50"/>
  <c r="D88" i="50"/>
  <c r="C88" i="50"/>
  <c r="B88" i="50"/>
  <c r="D89" i="50"/>
  <c r="C89" i="50"/>
  <c r="B89" i="50"/>
  <c r="M14" i="50"/>
  <c r="K14" i="50"/>
  <c r="C14" i="50"/>
  <c r="B14" i="50"/>
  <c r="G101" i="50"/>
  <c r="G88" i="50"/>
  <c r="G90" i="50"/>
  <c r="F26" i="54"/>
  <c r="F49" i="1"/>
  <c r="F27" i="54"/>
  <c r="A10" i="43"/>
  <c r="A7" i="43"/>
  <c r="A6" i="43"/>
  <c r="A12" i="43"/>
  <c r="A13" i="43"/>
  <c r="A14" i="43"/>
  <c r="A15" i="43"/>
  <c r="A11" i="43"/>
  <c r="A9" i="43"/>
  <c r="A8" i="43"/>
  <c r="A3" i="43"/>
  <c r="A4" i="43"/>
  <c r="A5" i="43"/>
  <c r="A2" i="43"/>
  <c r="A1" i="43"/>
  <c r="M4" i="50"/>
  <c r="M98" i="50"/>
  <c r="N98" i="50" s="1"/>
  <c r="O98" i="50" s="1"/>
  <c r="M94" i="50"/>
  <c r="D4" i="50"/>
  <c r="D98" i="50"/>
  <c r="G98" i="50" s="1"/>
  <c r="D94" i="50"/>
  <c r="K4" i="50"/>
  <c r="N4" i="50" s="1"/>
  <c r="O4" i="50" s="1"/>
  <c r="P4" i="50" s="1"/>
  <c r="K98" i="50"/>
  <c r="K94" i="50"/>
  <c r="C4" i="50"/>
  <c r="C98" i="50"/>
  <c r="B4" i="50"/>
  <c r="B98" i="50"/>
  <c r="C94" i="50"/>
  <c r="B94" i="50"/>
  <c r="F28" i="54"/>
  <c r="E33" i="45"/>
  <c r="E33" i="43"/>
  <c r="F29" i="54"/>
  <c r="F30" i="54"/>
  <c r="F21" i="49"/>
  <c r="F23" i="49"/>
  <c r="F25" i="49"/>
  <c r="F26" i="49"/>
  <c r="F27" i="49"/>
  <c r="F28" i="49"/>
  <c r="F29" i="49"/>
  <c r="F30" i="49"/>
  <c r="F31" i="49"/>
  <c r="F32" i="49"/>
  <c r="F33" i="49"/>
  <c r="F34" i="49"/>
  <c r="F30" i="2"/>
  <c r="E30" i="2"/>
  <c r="D30" i="2"/>
  <c r="C30" i="2"/>
  <c r="A30" i="2"/>
  <c r="F31" i="54"/>
  <c r="F32" i="54"/>
  <c r="E32" i="44"/>
  <c r="D33" i="44" s="1"/>
  <c r="E33" i="44" s="1"/>
  <c r="E31" i="44"/>
  <c r="F98" i="50" s="1"/>
  <c r="I98" i="50" s="1"/>
  <c r="E27" i="44"/>
  <c r="E26" i="44"/>
  <c r="E22" i="44"/>
  <c r="E19" i="44"/>
  <c r="F33" i="54"/>
  <c r="E32" i="43"/>
  <c r="F34" i="54"/>
  <c r="A2" i="44"/>
  <c r="A3" i="44"/>
  <c r="A4" i="44"/>
  <c r="A5" i="44"/>
  <c r="A6" i="44"/>
  <c r="A7" i="44"/>
  <c r="A8" i="44"/>
  <c r="A9" i="44"/>
  <c r="A10" i="44"/>
  <c r="A11" i="44"/>
  <c r="A12" i="44"/>
  <c r="A13" i="44"/>
  <c r="A14" i="44"/>
  <c r="A15" i="44"/>
  <c r="A1" i="44"/>
  <c r="A34" i="49"/>
  <c r="A33" i="49"/>
  <c r="A32" i="49"/>
  <c r="A31" i="49"/>
  <c r="A30" i="49"/>
  <c r="A29" i="49"/>
  <c r="A28" i="49"/>
  <c r="A27" i="49"/>
  <c r="A26" i="49"/>
  <c r="A25" i="49"/>
  <c r="A24" i="49"/>
  <c r="A23" i="49"/>
  <c r="A22" i="49"/>
  <c r="A21" i="49"/>
  <c r="A20" i="49"/>
  <c r="A19" i="49"/>
  <c r="B19" i="3"/>
  <c r="C19" i="3" s="1"/>
  <c r="B20" i="3" s="1"/>
  <c r="E87" i="50"/>
  <c r="E32" i="45"/>
  <c r="E31" i="45"/>
  <c r="F87" i="50" s="1"/>
  <c r="E27" i="45"/>
  <c r="E26" i="45"/>
  <c r="N33" i="2"/>
  <c r="M33" i="2"/>
  <c r="L33" i="2"/>
  <c r="I33" i="2"/>
  <c r="H33" i="2"/>
  <c r="G33" i="2"/>
  <c r="F33" i="2"/>
  <c r="E33" i="2"/>
  <c r="D33" i="2"/>
  <c r="C33" i="2"/>
  <c r="F31" i="2"/>
  <c r="E31" i="2"/>
  <c r="D31" i="2"/>
  <c r="C31" i="2"/>
  <c r="A31" i="2"/>
  <c r="P31" i="2"/>
  <c r="N31" i="2"/>
  <c r="M31" i="2"/>
  <c r="L31" i="2"/>
  <c r="I31" i="2"/>
  <c r="H31" i="2"/>
  <c r="G31" i="2"/>
  <c r="E85" i="1"/>
  <c r="E84" i="1"/>
  <c r="C85" i="1"/>
  <c r="C84" i="1"/>
  <c r="C81" i="1"/>
  <c r="C80" i="1"/>
  <c r="B85" i="1"/>
  <c r="B84" i="1"/>
  <c r="B81" i="1"/>
  <c r="B80" i="1"/>
  <c r="A34" i="46"/>
  <c r="A33" i="46"/>
  <c r="A32" i="46"/>
  <c r="A31" i="46"/>
  <c r="A30" i="46"/>
  <c r="A29" i="46"/>
  <c r="A28" i="46"/>
  <c r="A27" i="46"/>
  <c r="A26" i="46"/>
  <c r="A25" i="46"/>
  <c r="A24" i="46"/>
  <c r="A23" i="46"/>
  <c r="A22" i="46"/>
  <c r="A21" i="46"/>
  <c r="A20" i="46"/>
  <c r="A19" i="46"/>
  <c r="A34" i="47"/>
  <c r="A33" i="47"/>
  <c r="A32" i="47"/>
  <c r="A31" i="47"/>
  <c r="A30" i="47"/>
  <c r="A29" i="47"/>
  <c r="A28" i="47"/>
  <c r="A27" i="47"/>
  <c r="A26" i="47"/>
  <c r="A25" i="47"/>
  <c r="A24" i="47"/>
  <c r="A23" i="47"/>
  <c r="A22" i="47"/>
  <c r="A21" i="47"/>
  <c r="A20" i="47"/>
  <c r="A19" i="47"/>
  <c r="F20" i="46"/>
  <c r="F21" i="46"/>
  <c r="F21" i="47"/>
  <c r="I30" i="2"/>
  <c r="H30" i="2"/>
  <c r="G30" i="2"/>
  <c r="P30" i="2"/>
  <c r="N30" i="2"/>
  <c r="M30" i="2"/>
  <c r="L30" i="2"/>
  <c r="E79" i="1"/>
  <c r="E78" i="1"/>
  <c r="C79" i="1"/>
  <c r="C78" i="1"/>
  <c r="B79" i="1"/>
  <c r="B78" i="1"/>
  <c r="E31" i="43"/>
  <c r="F94" i="50"/>
  <c r="I94" i="50" s="1"/>
  <c r="E27" i="43"/>
  <c r="E26" i="43"/>
  <c r="E24" i="43"/>
  <c r="D33" i="41"/>
  <c r="E33" i="41" s="1"/>
  <c r="E32" i="41"/>
  <c r="E31" i="41"/>
  <c r="F93" i="50" s="1"/>
  <c r="E26" i="41"/>
  <c r="F23" i="47"/>
  <c r="P15" i="2"/>
  <c r="N15" i="2"/>
  <c r="M15" i="2"/>
  <c r="L15" i="2"/>
  <c r="I15" i="2"/>
  <c r="H15" i="2"/>
  <c r="G15" i="2"/>
  <c r="F15" i="2"/>
  <c r="E15" i="2"/>
  <c r="D15" i="2"/>
  <c r="C15" i="2"/>
  <c r="A15" i="2"/>
  <c r="E51" i="1"/>
  <c r="E50" i="1"/>
  <c r="C51" i="1"/>
  <c r="C50" i="1"/>
  <c r="B51" i="1"/>
  <c r="B50" i="1"/>
  <c r="A34" i="45"/>
  <c r="A33" i="45"/>
  <c r="A32" i="45"/>
  <c r="A31" i="45"/>
  <c r="A30" i="45"/>
  <c r="A29" i="45"/>
  <c r="A28" i="45"/>
  <c r="A27" i="45"/>
  <c r="A26" i="45"/>
  <c r="A25" i="45"/>
  <c r="A24" i="45"/>
  <c r="A23" i="45"/>
  <c r="A22" i="45"/>
  <c r="A21" i="45"/>
  <c r="A20" i="45"/>
  <c r="F19" i="45"/>
  <c r="A19" i="45"/>
  <c r="F24" i="46"/>
  <c r="F20" i="45"/>
  <c r="F25" i="46"/>
  <c r="F21" i="45"/>
  <c r="C33" i="39"/>
  <c r="F26" i="46"/>
  <c r="F22" i="45"/>
  <c r="C31" i="39"/>
  <c r="E92" i="50" s="1"/>
  <c r="G92" i="50" s="1"/>
  <c r="F27" i="46"/>
  <c r="F23" i="45"/>
  <c r="G29" i="2"/>
  <c r="H29" i="2"/>
  <c r="I29" i="2"/>
  <c r="J29" i="2"/>
  <c r="L29" i="2"/>
  <c r="M29" i="2"/>
  <c r="N29" i="2"/>
  <c r="P29" i="2"/>
  <c r="P7" i="2"/>
  <c r="N7" i="2"/>
  <c r="M7" i="2"/>
  <c r="L7" i="2"/>
  <c r="I7" i="2"/>
  <c r="H7" i="2"/>
  <c r="G7" i="2"/>
  <c r="F7" i="2"/>
  <c r="E7" i="2"/>
  <c r="D7" i="2"/>
  <c r="C7" i="2"/>
  <c r="A7" i="2"/>
  <c r="F28" i="46"/>
  <c r="F24" i="45"/>
  <c r="C31" i="1"/>
  <c r="C30" i="1"/>
  <c r="F29" i="46"/>
  <c r="F25" i="45"/>
  <c r="F30" i="46"/>
  <c r="F26" i="45"/>
  <c r="E76" i="1"/>
  <c r="C76" i="1"/>
  <c r="B76" i="1"/>
  <c r="A34" i="44"/>
  <c r="A33" i="44"/>
  <c r="A32" i="44"/>
  <c r="A31" i="44"/>
  <c r="A30" i="44"/>
  <c r="A29" i="44"/>
  <c r="A28" i="44"/>
  <c r="A27" i="44"/>
  <c r="A26" i="44"/>
  <c r="A25" i="44"/>
  <c r="A24" i="44"/>
  <c r="A23" i="44"/>
  <c r="A22" i="44"/>
  <c r="A21" i="44"/>
  <c r="F20" i="44"/>
  <c r="A20" i="44"/>
  <c r="A19" i="44"/>
  <c r="A34" i="43"/>
  <c r="A33" i="43"/>
  <c r="A32" i="43"/>
  <c r="A31" i="43"/>
  <c r="A30" i="43"/>
  <c r="A29" i="43"/>
  <c r="A28" i="43"/>
  <c r="A27" i="43"/>
  <c r="A26" i="43"/>
  <c r="A25" i="43"/>
  <c r="A24" i="43"/>
  <c r="A23" i="43"/>
  <c r="A22" i="43"/>
  <c r="A21" i="43"/>
  <c r="A20" i="43"/>
  <c r="A19" i="43"/>
  <c r="F31" i="46"/>
  <c r="F84" i="1" s="1"/>
  <c r="F27" i="45"/>
  <c r="F20" i="43"/>
  <c r="F85" i="1"/>
  <c r="F81" i="1"/>
  <c r="F28" i="45"/>
  <c r="F21" i="44"/>
  <c r="F29" i="45"/>
  <c r="F21" i="43"/>
  <c r="F34" i="46"/>
  <c r="F34" i="47"/>
  <c r="F30" i="45"/>
  <c r="F23" i="44"/>
  <c r="F23" i="43"/>
  <c r="E33" i="35"/>
  <c r="E32" i="35"/>
  <c r="C32" i="35"/>
  <c r="E31" i="35"/>
  <c r="F88" i="50" s="1"/>
  <c r="I88" i="50" s="1"/>
  <c r="E23" i="41"/>
  <c r="F31" i="45"/>
  <c r="F51" i="1" s="1"/>
  <c r="F24" i="44"/>
  <c r="F24" i="43"/>
  <c r="F24" i="38"/>
  <c r="F25" i="38"/>
  <c r="F26" i="38"/>
  <c r="F27" i="38"/>
  <c r="F28" i="38"/>
  <c r="E24" i="38"/>
  <c r="F32" i="45"/>
  <c r="F25" i="44"/>
  <c r="F25" i="43"/>
  <c r="A3" i="24"/>
  <c r="A4" i="24"/>
  <c r="A5" i="24"/>
  <c r="A6" i="24"/>
  <c r="A7" i="24"/>
  <c r="A8" i="24"/>
  <c r="A9" i="24"/>
  <c r="A10" i="24"/>
  <c r="A11" i="24"/>
  <c r="A12" i="24"/>
  <c r="A13" i="24"/>
  <c r="A14" i="24"/>
  <c r="A15" i="24"/>
  <c r="A2" i="24"/>
  <c r="C27" i="31"/>
  <c r="F33" i="45"/>
  <c r="F26" i="44"/>
  <c r="F26" i="43"/>
  <c r="A1" i="35"/>
  <c r="F34" i="45"/>
  <c r="F27" i="44"/>
  <c r="F27" i="43"/>
  <c r="E31" i="1"/>
  <c r="E30" i="1"/>
  <c r="B31" i="1"/>
  <c r="B30" i="1"/>
  <c r="F28" i="43"/>
  <c r="E27" i="23"/>
  <c r="E26" i="23"/>
  <c r="F25" i="23"/>
  <c r="E25" i="23"/>
  <c r="E27" i="16"/>
  <c r="E26" i="16"/>
  <c r="F29" i="44"/>
  <c r="F29" i="43"/>
  <c r="P14" i="2"/>
  <c r="M14" i="2"/>
  <c r="L14" i="2"/>
  <c r="I14" i="2"/>
  <c r="H14" i="2"/>
  <c r="G14" i="2"/>
  <c r="F14" i="2"/>
  <c r="E14" i="2"/>
  <c r="D14" i="2"/>
  <c r="C14" i="2"/>
  <c r="A14" i="2"/>
  <c r="E49" i="1"/>
  <c r="E48" i="1"/>
  <c r="C47" i="1"/>
  <c r="C46" i="1"/>
  <c r="C45" i="1"/>
  <c r="C44" i="1"/>
  <c r="C48" i="1"/>
  <c r="C49" i="1"/>
  <c r="B49" i="1"/>
  <c r="B48" i="1"/>
  <c r="F30" i="44"/>
  <c r="F30" i="43"/>
  <c r="E33" i="23"/>
  <c r="F31" i="44"/>
  <c r="F79" i="1" s="1"/>
  <c r="F31" i="43"/>
  <c r="F76" i="1" s="1"/>
  <c r="E19" i="41"/>
  <c r="E22" i="41"/>
  <c r="F32" i="44"/>
  <c r="F32" i="43"/>
  <c r="P28" i="2"/>
  <c r="N28" i="2"/>
  <c r="M28" i="2"/>
  <c r="L28" i="2"/>
  <c r="K28" i="2"/>
  <c r="J28" i="2"/>
  <c r="I28" i="2"/>
  <c r="H28" i="2"/>
  <c r="G28" i="2"/>
  <c r="F28" i="2"/>
  <c r="E28" i="2"/>
  <c r="D28" i="2"/>
  <c r="C28" i="2"/>
  <c r="A28" i="2"/>
  <c r="P27" i="2"/>
  <c r="N27" i="2"/>
  <c r="M27" i="2"/>
  <c r="L27" i="2"/>
  <c r="J27" i="2"/>
  <c r="I27" i="2"/>
  <c r="H27" i="2"/>
  <c r="G27" i="2"/>
  <c r="F27" i="2"/>
  <c r="E27" i="2"/>
  <c r="D26" i="2"/>
  <c r="D27" i="2"/>
  <c r="C27" i="2"/>
  <c r="A27" i="2"/>
  <c r="F34" i="44"/>
  <c r="F34" i="43"/>
  <c r="E75" i="1"/>
  <c r="E74" i="1"/>
  <c r="B75" i="1"/>
  <c r="B74" i="1"/>
  <c r="B73" i="1"/>
  <c r="B72" i="1"/>
  <c r="B71" i="1"/>
  <c r="B70" i="1"/>
  <c r="B67" i="1"/>
  <c r="B69" i="1"/>
  <c r="B68" i="1"/>
  <c r="B66" i="1"/>
  <c r="B65" i="1"/>
  <c r="B64" i="1"/>
  <c r="B61" i="1"/>
  <c r="B60" i="1"/>
  <c r="C74" i="1"/>
  <c r="A34" i="40"/>
  <c r="A33" i="40"/>
  <c r="A32" i="40"/>
  <c r="A31" i="40"/>
  <c r="A30" i="40"/>
  <c r="A29" i="40"/>
  <c r="A28" i="40"/>
  <c r="A27" i="40"/>
  <c r="A26" i="40"/>
  <c r="A25" i="40"/>
  <c r="A24" i="40"/>
  <c r="A23" i="40"/>
  <c r="A22" i="40"/>
  <c r="A21" i="40"/>
  <c r="A20" i="40"/>
  <c r="A19" i="40"/>
  <c r="A34" i="41"/>
  <c r="A33" i="41"/>
  <c r="A32" i="41"/>
  <c r="A31" i="41"/>
  <c r="A30" i="41"/>
  <c r="A29" i="41"/>
  <c r="A28" i="41"/>
  <c r="A27" i="41"/>
  <c r="A26" i="41"/>
  <c r="A25" i="41"/>
  <c r="A24" i="41"/>
  <c r="A23" i="41"/>
  <c r="A22" i="41"/>
  <c r="A21" i="41"/>
  <c r="A20" i="41"/>
  <c r="A19" i="41"/>
  <c r="F19" i="40"/>
  <c r="F19" i="41"/>
  <c r="F21" i="40"/>
  <c r="F20" i="40"/>
  <c r="P26" i="2"/>
  <c r="N26" i="2"/>
  <c r="M26" i="2"/>
  <c r="L26" i="2"/>
  <c r="I26" i="2"/>
  <c r="H26" i="2"/>
  <c r="G26" i="2"/>
  <c r="F26" i="2"/>
  <c r="E26" i="2"/>
  <c r="C26" i="2"/>
  <c r="A26" i="2"/>
  <c r="F21" i="41"/>
  <c r="F22" i="40"/>
  <c r="F22" i="41"/>
  <c r="C33" i="31"/>
  <c r="C32" i="31"/>
  <c r="C26" i="31"/>
  <c r="E33" i="31"/>
  <c r="E32" i="31"/>
  <c r="E26" i="31"/>
  <c r="E27" i="31"/>
  <c r="E73" i="1"/>
  <c r="E72" i="1"/>
  <c r="C73" i="1"/>
  <c r="C72" i="1"/>
  <c r="E71" i="1"/>
  <c r="E70" i="1"/>
  <c r="E69" i="1"/>
  <c r="E68" i="1"/>
  <c r="E67" i="1"/>
  <c r="E66" i="1"/>
  <c r="E65" i="1"/>
  <c r="E64" i="1"/>
  <c r="C71" i="1"/>
  <c r="C70" i="1"/>
  <c r="C69" i="1"/>
  <c r="C68" i="1"/>
  <c r="C67" i="1"/>
  <c r="C66" i="1"/>
  <c r="C65" i="1"/>
  <c r="C64" i="1"/>
  <c r="C61" i="1"/>
  <c r="C60" i="1"/>
  <c r="E61" i="1"/>
  <c r="E60" i="1"/>
  <c r="F23" i="40"/>
  <c r="F23" i="41"/>
  <c r="F24" i="40"/>
  <c r="F24" i="41"/>
  <c r="A34" i="39"/>
  <c r="A33" i="39"/>
  <c r="A32" i="39"/>
  <c r="A31" i="39"/>
  <c r="A30" i="39"/>
  <c r="A29" i="39"/>
  <c r="A28" i="39"/>
  <c r="A27" i="39"/>
  <c r="A26" i="39"/>
  <c r="A25" i="39"/>
  <c r="A24" i="39"/>
  <c r="A23" i="39"/>
  <c r="A22" i="39"/>
  <c r="F21" i="39"/>
  <c r="A21" i="39"/>
  <c r="F20" i="39"/>
  <c r="A20" i="39"/>
  <c r="F19" i="39"/>
  <c r="A19" i="39"/>
  <c r="A15" i="39"/>
  <c r="A14" i="39"/>
  <c r="A13" i="39"/>
  <c r="A12" i="39"/>
  <c r="A11" i="39"/>
  <c r="A10" i="39"/>
  <c r="A9" i="39"/>
  <c r="A8" i="39"/>
  <c r="A7" i="39"/>
  <c r="A6" i="39"/>
  <c r="A5" i="39"/>
  <c r="A4" i="39"/>
  <c r="A3" i="39"/>
  <c r="A2" i="39"/>
  <c r="A1" i="39"/>
  <c r="P25" i="2"/>
  <c r="P24" i="2"/>
  <c r="P23" i="2"/>
  <c r="P22" i="2"/>
  <c r="P20" i="2"/>
  <c r="N25" i="2"/>
  <c r="N24" i="2"/>
  <c r="N23" i="2"/>
  <c r="N22" i="2"/>
  <c r="N20" i="2"/>
  <c r="M25" i="2"/>
  <c r="M24" i="2"/>
  <c r="M23" i="2"/>
  <c r="M22" i="2"/>
  <c r="M20" i="2"/>
  <c r="L25" i="2"/>
  <c r="L24" i="2"/>
  <c r="L23" i="2"/>
  <c r="L22" i="2"/>
  <c r="L20" i="2"/>
  <c r="K25" i="2"/>
  <c r="K24" i="2"/>
  <c r="K23" i="2"/>
  <c r="J25" i="2"/>
  <c r="J24" i="2"/>
  <c r="J23" i="2"/>
  <c r="I25" i="2"/>
  <c r="I24" i="2"/>
  <c r="I23" i="2"/>
  <c r="I22" i="2"/>
  <c r="I20" i="2"/>
  <c r="H25" i="2"/>
  <c r="H24" i="2"/>
  <c r="H23" i="2"/>
  <c r="H22" i="2"/>
  <c r="H20" i="2"/>
  <c r="G25" i="2"/>
  <c r="G24" i="2"/>
  <c r="G23" i="2"/>
  <c r="G22" i="2"/>
  <c r="G20" i="2"/>
  <c r="F25" i="40"/>
  <c r="F25" i="41"/>
  <c r="F22" i="39"/>
  <c r="F26" i="40"/>
  <c r="F26" i="41"/>
  <c r="F23" i="39"/>
  <c r="A15" i="38"/>
  <c r="A14" i="38"/>
  <c r="A13" i="38"/>
  <c r="A12" i="38"/>
  <c r="A11" i="38"/>
  <c r="A10" i="38"/>
  <c r="A9" i="38"/>
  <c r="A8" i="38"/>
  <c r="A7" i="38"/>
  <c r="A6" i="38"/>
  <c r="A5" i="38"/>
  <c r="A4" i="38"/>
  <c r="A3" i="38"/>
  <c r="A2" i="38"/>
  <c r="A1" i="38"/>
  <c r="A34" i="38"/>
  <c r="A33" i="38"/>
  <c r="A32" i="38"/>
  <c r="A31" i="38"/>
  <c r="A30" i="38"/>
  <c r="A29" i="38"/>
  <c r="A28" i="38"/>
  <c r="A27" i="38"/>
  <c r="A26" i="38"/>
  <c r="A25" i="38"/>
  <c r="A24" i="38"/>
  <c r="A23" i="38"/>
  <c r="A22" i="38"/>
  <c r="A21" i="38"/>
  <c r="F20" i="38"/>
  <c r="A20" i="38"/>
  <c r="F19" i="38"/>
  <c r="A19" i="38"/>
  <c r="A34" i="37"/>
  <c r="A33" i="37"/>
  <c r="A32" i="37"/>
  <c r="A31" i="37"/>
  <c r="A30" i="37"/>
  <c r="A29" i="37"/>
  <c r="A28" i="37"/>
  <c r="A27" i="37"/>
  <c r="A26" i="37"/>
  <c r="A25" i="37"/>
  <c r="A24" i="37"/>
  <c r="A23" i="37"/>
  <c r="A22" i="37"/>
  <c r="A21" i="37"/>
  <c r="A20" i="37"/>
  <c r="A19" i="37"/>
  <c r="A15" i="37"/>
  <c r="A14" i="37"/>
  <c r="A13" i="37"/>
  <c r="A12" i="37"/>
  <c r="A11" i="37"/>
  <c r="A10" i="37"/>
  <c r="A9" i="37"/>
  <c r="A8" i="37"/>
  <c r="A7" i="37"/>
  <c r="A6" i="37"/>
  <c r="A5" i="37"/>
  <c r="A4" i="37"/>
  <c r="A3" i="37"/>
  <c r="A2" i="37"/>
  <c r="A1" i="37"/>
  <c r="A34" i="36"/>
  <c r="A33" i="36"/>
  <c r="A32" i="36"/>
  <c r="A31" i="36"/>
  <c r="A30" i="36"/>
  <c r="A29" i="36"/>
  <c r="A28" i="36"/>
  <c r="A27" i="36"/>
  <c r="A26" i="36"/>
  <c r="A25" i="36"/>
  <c r="A24" i="36"/>
  <c r="A23" i="36"/>
  <c r="A22" i="36"/>
  <c r="A21" i="36"/>
  <c r="A20" i="36"/>
  <c r="A19" i="36"/>
  <c r="A15" i="36"/>
  <c r="A14" i="36"/>
  <c r="A13" i="36"/>
  <c r="A12" i="36"/>
  <c r="A11" i="36"/>
  <c r="A10" i="36"/>
  <c r="A9" i="36"/>
  <c r="A8" i="36"/>
  <c r="A7" i="36"/>
  <c r="A6" i="36"/>
  <c r="A5" i="36"/>
  <c r="A4" i="36"/>
  <c r="A3" i="36"/>
  <c r="A2" i="36"/>
  <c r="A1" i="36"/>
  <c r="A34" i="35"/>
  <c r="A33" i="35"/>
  <c r="A32" i="35"/>
  <c r="A31" i="35"/>
  <c r="A30" i="35"/>
  <c r="A29" i="35"/>
  <c r="A28" i="35"/>
  <c r="A27" i="35"/>
  <c r="A26" i="35"/>
  <c r="A25" i="35"/>
  <c r="A24" i="35"/>
  <c r="A23" i="35"/>
  <c r="A22" i="35"/>
  <c r="A21" i="35"/>
  <c r="A20" i="35"/>
  <c r="A19" i="35"/>
  <c r="A15" i="35"/>
  <c r="A14" i="35"/>
  <c r="A13" i="35"/>
  <c r="A12" i="35"/>
  <c r="A11" i="35"/>
  <c r="A10" i="35"/>
  <c r="A9" i="35"/>
  <c r="A8" i="35"/>
  <c r="A7" i="35"/>
  <c r="A6" i="35"/>
  <c r="A5" i="35"/>
  <c r="A4" i="35"/>
  <c r="A3" i="35"/>
  <c r="A2" i="35"/>
  <c r="A34" i="34"/>
  <c r="A33" i="34"/>
  <c r="A32" i="34"/>
  <c r="A31" i="34"/>
  <c r="A30" i="34"/>
  <c r="A29" i="34"/>
  <c r="A28" i="34"/>
  <c r="A27" i="34"/>
  <c r="A26" i="34"/>
  <c r="A25" i="34"/>
  <c r="A24" i="34"/>
  <c r="A23" i="34"/>
  <c r="A22" i="34"/>
  <c r="A21" i="34"/>
  <c r="A20" i="34"/>
  <c r="A19" i="34"/>
  <c r="A15" i="34"/>
  <c r="A14" i="34"/>
  <c r="A13" i="34"/>
  <c r="A12" i="34"/>
  <c r="A11" i="34"/>
  <c r="A10" i="34"/>
  <c r="A9" i="34"/>
  <c r="A8" i="34"/>
  <c r="A7" i="34"/>
  <c r="A6" i="34"/>
  <c r="A5" i="34"/>
  <c r="A4" i="34"/>
  <c r="A3" i="34"/>
  <c r="A2" i="34"/>
  <c r="A1" i="34"/>
  <c r="A19" i="3"/>
  <c r="A20" i="3"/>
  <c r="A21" i="3"/>
  <c r="A22" i="3"/>
  <c r="A23" i="3"/>
  <c r="A24" i="3"/>
  <c r="A25" i="3"/>
  <c r="A26" i="3"/>
  <c r="A27" i="3"/>
  <c r="A28" i="3"/>
  <c r="A29" i="3"/>
  <c r="A30" i="3"/>
  <c r="A31" i="3"/>
  <c r="A32" i="3"/>
  <c r="A33" i="3"/>
  <c r="A34" i="3"/>
  <c r="F19" i="35"/>
  <c r="F19" i="34"/>
  <c r="F27" i="40"/>
  <c r="F27" i="41"/>
  <c r="F24" i="39"/>
  <c r="F22" i="38"/>
  <c r="F21" i="38"/>
  <c r="F20" i="37"/>
  <c r="F19" i="37"/>
  <c r="F20" i="36"/>
  <c r="F19" i="36"/>
  <c r="F21" i="35"/>
  <c r="F20" i="35"/>
  <c r="F21" i="34"/>
  <c r="F20" i="34"/>
  <c r="E33" i="11"/>
  <c r="C33" i="11"/>
  <c r="F48" i="1"/>
  <c r="F28" i="40"/>
  <c r="F28" i="41"/>
  <c r="F25" i="39"/>
  <c r="F23" i="38"/>
  <c r="F21" i="37"/>
  <c r="F21" i="36"/>
  <c r="F22" i="35"/>
  <c r="F22" i="34"/>
  <c r="E31" i="17"/>
  <c r="F77" i="50" s="1"/>
  <c r="I77" i="50" s="1"/>
  <c r="C33" i="17"/>
  <c r="C32" i="17"/>
  <c r="E33" i="17"/>
  <c r="E32" i="17"/>
  <c r="E27" i="17"/>
  <c r="E26" i="17"/>
  <c r="F29" i="40"/>
  <c r="F29" i="41"/>
  <c r="F22" i="37"/>
  <c r="F22" i="36"/>
  <c r="F23" i="35"/>
  <c r="F23" i="34"/>
  <c r="C32" i="11"/>
  <c r="C31" i="11"/>
  <c r="E68" i="50"/>
  <c r="G68" i="50" s="1"/>
  <c r="E32" i="11"/>
  <c r="E31" i="11"/>
  <c r="F68" i="50" s="1"/>
  <c r="I68" i="50" s="1"/>
  <c r="E27" i="11"/>
  <c r="E28" i="11"/>
  <c r="F30" i="40"/>
  <c r="F30" i="41"/>
  <c r="F27" i="39"/>
  <c r="F23" i="37"/>
  <c r="F23" i="36"/>
  <c r="F24" i="35"/>
  <c r="A34" i="33"/>
  <c r="A33" i="33"/>
  <c r="A32" i="33"/>
  <c r="A31" i="33"/>
  <c r="A30" i="33"/>
  <c r="A29" i="33"/>
  <c r="A28" i="33"/>
  <c r="A27" i="33"/>
  <c r="A26" i="33"/>
  <c r="A25" i="33"/>
  <c r="A24" i="33"/>
  <c r="A23" i="33"/>
  <c r="A22" i="33"/>
  <c r="A21" i="33"/>
  <c r="A20" i="33"/>
  <c r="F19" i="33"/>
  <c r="A19" i="33"/>
  <c r="F31" i="40"/>
  <c r="F31" i="41"/>
  <c r="F74" i="1" s="1"/>
  <c r="F28" i="39"/>
  <c r="F24" i="36"/>
  <c r="F25" i="35"/>
  <c r="F25" i="34"/>
  <c r="F21" i="33"/>
  <c r="F20" i="33"/>
  <c r="F26" i="24"/>
  <c r="F27" i="24"/>
  <c r="F28" i="24"/>
  <c r="F32" i="40"/>
  <c r="F32" i="41"/>
  <c r="F29" i="39"/>
  <c r="F25" i="37"/>
  <c r="F25" i="36"/>
  <c r="F26" i="35"/>
  <c r="F26" i="34"/>
  <c r="F22" i="33"/>
  <c r="M13" i="29"/>
  <c r="L13" i="29"/>
  <c r="K13" i="29"/>
  <c r="J13" i="29"/>
  <c r="I13" i="29"/>
  <c r="H13" i="29"/>
  <c r="G13" i="29"/>
  <c r="F13" i="29"/>
  <c r="E13" i="29"/>
  <c r="D13" i="29"/>
  <c r="C13" i="29"/>
  <c r="B13" i="29"/>
  <c r="A13" i="29"/>
  <c r="M10" i="29"/>
  <c r="L10" i="29"/>
  <c r="K10" i="29"/>
  <c r="J10" i="29"/>
  <c r="I10" i="29"/>
  <c r="H10" i="29"/>
  <c r="G10" i="29"/>
  <c r="F10" i="29"/>
  <c r="E10" i="29"/>
  <c r="D10" i="29"/>
  <c r="C10" i="29"/>
  <c r="B10" i="29"/>
  <c r="A10" i="29"/>
  <c r="M9" i="29"/>
  <c r="L9" i="29"/>
  <c r="K9" i="29"/>
  <c r="J9" i="29"/>
  <c r="I9" i="29"/>
  <c r="H9" i="29"/>
  <c r="G9" i="29"/>
  <c r="F9" i="29"/>
  <c r="E9" i="29"/>
  <c r="D9" i="29"/>
  <c r="C9" i="29"/>
  <c r="B9" i="29"/>
  <c r="A9" i="29"/>
  <c r="M8" i="29"/>
  <c r="L8" i="29"/>
  <c r="K8" i="29"/>
  <c r="J8" i="29"/>
  <c r="I8" i="29"/>
  <c r="H8" i="29"/>
  <c r="G8" i="29"/>
  <c r="F8" i="29"/>
  <c r="E8" i="29"/>
  <c r="D8" i="29"/>
  <c r="C8" i="29"/>
  <c r="B8" i="29"/>
  <c r="A8" i="29"/>
  <c r="F33" i="40"/>
  <c r="F33" i="41"/>
  <c r="F30" i="39"/>
  <c r="F26" i="37"/>
  <c r="F26" i="36"/>
  <c r="F27" i="35"/>
  <c r="F27" i="34"/>
  <c r="F23" i="33"/>
  <c r="C13" i="2"/>
  <c r="C12" i="2"/>
  <c r="P13" i="2"/>
  <c r="P12" i="2"/>
  <c r="N13" i="2"/>
  <c r="N12" i="2"/>
  <c r="M13" i="2"/>
  <c r="M12" i="2"/>
  <c r="L13" i="2"/>
  <c r="L12" i="2"/>
  <c r="J12" i="2"/>
  <c r="I13" i="2"/>
  <c r="I12" i="2"/>
  <c r="H13" i="2"/>
  <c r="H12" i="2"/>
  <c r="G13" i="2"/>
  <c r="G12" i="2"/>
  <c r="F13" i="2"/>
  <c r="F12" i="2"/>
  <c r="E13" i="2"/>
  <c r="E12" i="2"/>
  <c r="D13" i="2"/>
  <c r="D12" i="2"/>
  <c r="A13" i="2"/>
  <c r="A12" i="2"/>
  <c r="E22" i="25"/>
  <c r="F34" i="40"/>
  <c r="F34" i="41"/>
  <c r="F29" i="38"/>
  <c r="F27" i="37"/>
  <c r="F27" i="36"/>
  <c r="F28" i="35"/>
  <c r="F28" i="34"/>
  <c r="F24" i="33"/>
  <c r="E21" i="15"/>
  <c r="C31" i="15"/>
  <c r="E76" i="50" s="1"/>
  <c r="G76" i="50" s="1"/>
  <c r="E22" i="26"/>
  <c r="F73" i="1"/>
  <c r="F72" i="1"/>
  <c r="F30" i="38"/>
  <c r="F28" i="37"/>
  <c r="F28" i="36"/>
  <c r="F29" i="35"/>
  <c r="F29" i="34"/>
  <c r="F25" i="33"/>
  <c r="F31" i="38"/>
  <c r="F70" i="1" s="1"/>
  <c r="F29" i="37"/>
  <c r="F29" i="36"/>
  <c r="F30" i="35"/>
  <c r="F30" i="34"/>
  <c r="F26" i="33"/>
  <c r="E23" i="31"/>
  <c r="F34" i="39"/>
  <c r="F71" i="1"/>
  <c r="F30" i="37"/>
  <c r="F30" i="36"/>
  <c r="F31" i="35"/>
  <c r="F65" i="1" s="1"/>
  <c r="F31" i="34"/>
  <c r="F60" i="1" s="1"/>
  <c r="F27" i="33"/>
  <c r="E32" i="22"/>
  <c r="C32" i="22"/>
  <c r="B53" i="1"/>
  <c r="E19" i="26"/>
  <c r="F61" i="1"/>
  <c r="F33" i="38"/>
  <c r="F31" i="37"/>
  <c r="F69" i="1" s="1"/>
  <c r="F31" i="36"/>
  <c r="F67" i="1" s="1"/>
  <c r="F32" i="35"/>
  <c r="F32" i="34"/>
  <c r="F28" i="33"/>
  <c r="F34" i="38"/>
  <c r="F32" i="36"/>
  <c r="F33" i="35"/>
  <c r="F29" i="33"/>
  <c r="D33" i="21"/>
  <c r="E33" i="21"/>
  <c r="B33" i="21"/>
  <c r="E24" i="16"/>
  <c r="E21" i="16"/>
  <c r="F33" i="37"/>
  <c r="F33" i="36"/>
  <c r="F34" i="35"/>
  <c r="F34" i="34"/>
  <c r="F30" i="33"/>
  <c r="D33" i="14"/>
  <c r="E33" i="14" s="1"/>
  <c r="B33" i="14"/>
  <c r="D33" i="15"/>
  <c r="E33" i="15" s="1"/>
  <c r="B33" i="15"/>
  <c r="C33" i="15" s="1"/>
  <c r="F34" i="37"/>
  <c r="F34" i="36"/>
  <c r="F31" i="33"/>
  <c r="F30" i="1" s="1"/>
  <c r="F32" i="33"/>
  <c r="F33" i="33"/>
  <c r="P3" i="2"/>
  <c r="P16" i="2"/>
  <c r="P17" i="2"/>
  <c r="P19" i="2"/>
  <c r="P18" i="2"/>
  <c r="P11" i="2"/>
  <c r="P10" i="2"/>
  <c r="P9" i="2"/>
  <c r="P8" i="2"/>
  <c r="P6" i="2"/>
  <c r="P5" i="2"/>
  <c r="P4" i="2"/>
  <c r="B59" i="1"/>
  <c r="B58" i="1"/>
  <c r="B57" i="1"/>
  <c r="B56" i="1"/>
  <c r="B52" i="1"/>
  <c r="B47" i="1"/>
  <c r="B46" i="1"/>
  <c r="B45" i="1"/>
  <c r="B44" i="1"/>
  <c r="B43" i="1"/>
  <c r="B42" i="1"/>
  <c r="B41" i="1"/>
  <c r="B40" i="1"/>
  <c r="B39" i="1"/>
  <c r="B38" i="1"/>
  <c r="B37" i="1"/>
  <c r="B36" i="1"/>
  <c r="B35" i="1"/>
  <c r="B34" i="1"/>
  <c r="B33" i="1"/>
  <c r="B32" i="1"/>
  <c r="B29" i="1"/>
  <c r="B28" i="1"/>
  <c r="B27" i="1"/>
  <c r="B26" i="1"/>
  <c r="B25" i="1"/>
  <c r="B24" i="1"/>
  <c r="B23" i="1"/>
  <c r="B22" i="1"/>
  <c r="B21" i="1"/>
  <c r="B20" i="1"/>
  <c r="B19" i="1"/>
  <c r="B18" i="1"/>
  <c r="B17" i="1"/>
  <c r="B16" i="1"/>
  <c r="B15" i="1"/>
  <c r="B14" i="1"/>
  <c r="B13" i="1"/>
  <c r="B12" i="1"/>
  <c r="B11" i="1"/>
  <c r="B10" i="1"/>
  <c r="B9" i="1"/>
  <c r="B8" i="1"/>
  <c r="B54" i="1"/>
  <c r="B55" i="1"/>
  <c r="B7" i="1"/>
  <c r="B6" i="1"/>
  <c r="F34" i="33"/>
  <c r="N17" i="2"/>
  <c r="M17" i="2"/>
  <c r="L17" i="2"/>
  <c r="I17" i="2"/>
  <c r="H17" i="2"/>
  <c r="G17" i="2"/>
  <c r="F17" i="2"/>
  <c r="E17" i="2"/>
  <c r="D17" i="2"/>
  <c r="C17" i="2"/>
  <c r="E22" i="11"/>
  <c r="E19" i="11"/>
  <c r="C19" i="11"/>
  <c r="E33" i="30"/>
  <c r="E32" i="30"/>
  <c r="C32" i="30"/>
  <c r="E22" i="30"/>
  <c r="E59" i="1"/>
  <c r="E58" i="1"/>
  <c r="C58" i="1"/>
  <c r="C59" i="1"/>
  <c r="E57" i="1"/>
  <c r="E56" i="1"/>
  <c r="C56" i="1"/>
  <c r="C57" i="1"/>
  <c r="A34" i="31"/>
  <c r="A33" i="31"/>
  <c r="A32" i="31"/>
  <c r="A31" i="31"/>
  <c r="A30" i="31"/>
  <c r="A29" i="31"/>
  <c r="A28" i="31"/>
  <c r="A27" i="31"/>
  <c r="A26" i="31"/>
  <c r="A25" i="31"/>
  <c r="A24" i="31"/>
  <c r="A23" i="31"/>
  <c r="A22" i="31"/>
  <c r="A21" i="31"/>
  <c r="A20" i="31"/>
  <c r="F19" i="31"/>
  <c r="A19" i="31"/>
  <c r="F20" i="31"/>
  <c r="C33" i="10"/>
  <c r="C33" i="21"/>
  <c r="E33" i="18"/>
  <c r="C33" i="23"/>
  <c r="C33" i="22"/>
  <c r="E33" i="22"/>
  <c r="E22" i="22"/>
  <c r="E21" i="22"/>
  <c r="F22" i="31"/>
  <c r="F21" i="31"/>
  <c r="N16" i="2"/>
  <c r="M16" i="2"/>
  <c r="L16" i="2"/>
  <c r="J16" i="2"/>
  <c r="I16" i="2"/>
  <c r="H16" i="2"/>
  <c r="G16" i="2"/>
  <c r="F16" i="2"/>
  <c r="E16" i="2"/>
  <c r="D16" i="2"/>
  <c r="C16" i="2"/>
  <c r="A16" i="2"/>
  <c r="A34" i="30"/>
  <c r="A33" i="30"/>
  <c r="A32" i="30"/>
  <c r="A31" i="30"/>
  <c r="A30" i="30"/>
  <c r="A29" i="30"/>
  <c r="A28" i="30"/>
  <c r="A27" i="30"/>
  <c r="A26" i="30"/>
  <c r="A25" i="30"/>
  <c r="A24" i="30"/>
  <c r="A23" i="30"/>
  <c r="A22" i="30"/>
  <c r="A21" i="30"/>
  <c r="F20" i="30"/>
  <c r="A20" i="30"/>
  <c r="F19" i="30"/>
  <c r="A19" i="30"/>
  <c r="F23" i="31"/>
  <c r="F22" i="30"/>
  <c r="F21" i="30"/>
  <c r="F24" i="31"/>
  <c r="F25" i="31"/>
  <c r="F23" i="30"/>
  <c r="M12" i="29"/>
  <c r="L12" i="29"/>
  <c r="K12" i="29"/>
  <c r="J12" i="29"/>
  <c r="I12" i="29"/>
  <c r="H12" i="29"/>
  <c r="G12" i="29"/>
  <c r="F12" i="29"/>
  <c r="E12" i="29"/>
  <c r="D12" i="29"/>
  <c r="C12" i="29"/>
  <c r="B12" i="29"/>
  <c r="A12" i="29"/>
  <c r="M11" i="29"/>
  <c r="L11" i="29"/>
  <c r="K11" i="29"/>
  <c r="J11" i="29"/>
  <c r="I11" i="29"/>
  <c r="H11" i="29"/>
  <c r="G11" i="29"/>
  <c r="F11" i="29"/>
  <c r="E11" i="29"/>
  <c r="D11" i="29"/>
  <c r="C11" i="29"/>
  <c r="B11" i="29"/>
  <c r="A11" i="29"/>
  <c r="M7" i="29"/>
  <c r="L7" i="29"/>
  <c r="K7" i="29"/>
  <c r="J7" i="29"/>
  <c r="I7" i="29"/>
  <c r="H7" i="29"/>
  <c r="G7" i="29"/>
  <c r="F7" i="29"/>
  <c r="E7" i="29"/>
  <c r="D7" i="29"/>
  <c r="C7" i="29"/>
  <c r="B7" i="29"/>
  <c r="A7" i="29"/>
  <c r="M6" i="29"/>
  <c r="L6" i="29"/>
  <c r="K6" i="29"/>
  <c r="J6" i="29"/>
  <c r="I6" i="29"/>
  <c r="H6" i="29"/>
  <c r="G6" i="29"/>
  <c r="F6" i="29"/>
  <c r="E6" i="29"/>
  <c r="D6" i="29"/>
  <c r="C6" i="29"/>
  <c r="B6" i="29"/>
  <c r="A6" i="29"/>
  <c r="M5" i="29"/>
  <c r="L5" i="29"/>
  <c r="K5" i="29"/>
  <c r="J5" i="29"/>
  <c r="I5" i="29"/>
  <c r="H5" i="29"/>
  <c r="G5" i="29"/>
  <c r="F5" i="29"/>
  <c r="E5" i="29"/>
  <c r="D5" i="29"/>
  <c r="C5" i="29"/>
  <c r="B5" i="29"/>
  <c r="A5" i="29"/>
  <c r="M4" i="29"/>
  <c r="L4" i="29"/>
  <c r="K4" i="29"/>
  <c r="J4" i="29"/>
  <c r="I4" i="29"/>
  <c r="H4" i="29"/>
  <c r="G4" i="29"/>
  <c r="F4" i="29"/>
  <c r="E4" i="29"/>
  <c r="D4" i="29"/>
  <c r="C4" i="29"/>
  <c r="B4" i="29"/>
  <c r="A4" i="29"/>
  <c r="M3" i="29"/>
  <c r="L3" i="29"/>
  <c r="K3" i="29"/>
  <c r="J3" i="29"/>
  <c r="I3" i="29"/>
  <c r="H3" i="29"/>
  <c r="G3" i="29"/>
  <c r="F3" i="29"/>
  <c r="E3" i="29"/>
  <c r="D3" i="29"/>
  <c r="C3" i="29"/>
  <c r="B3" i="29"/>
  <c r="A3" i="29"/>
  <c r="E34" i="13"/>
  <c r="E33" i="13"/>
  <c r="F24" i="30"/>
  <c r="E32" i="23"/>
  <c r="C32" i="23"/>
  <c r="E31" i="23"/>
  <c r="F82" i="50" s="1"/>
  <c r="E21" i="23"/>
  <c r="C21" i="23"/>
  <c r="E31" i="22"/>
  <c r="F81" i="50"/>
  <c r="I81" i="50" s="1"/>
  <c r="E27" i="22"/>
  <c r="F26" i="31"/>
  <c r="F25" i="30"/>
  <c r="E23" i="22"/>
  <c r="E20" i="22"/>
  <c r="E33" i="9"/>
  <c r="C33" i="9"/>
  <c r="E33" i="8"/>
  <c r="C33" i="8"/>
  <c r="E33" i="7"/>
  <c r="C33" i="7"/>
  <c r="E26" i="22"/>
  <c r="C20" i="22"/>
  <c r="F27" i="31"/>
  <c r="F28" i="31"/>
  <c r="F26" i="30"/>
  <c r="F86" i="50"/>
  <c r="I86" i="50" s="1"/>
  <c r="F27" i="30"/>
  <c r="E47" i="1"/>
  <c r="E46" i="1"/>
  <c r="E45" i="1"/>
  <c r="E44" i="1"/>
  <c r="C32" i="18"/>
  <c r="E32" i="18"/>
  <c r="E31" i="18"/>
  <c r="F79" i="50"/>
  <c r="I79" i="50" s="1"/>
  <c r="F29" i="31"/>
  <c r="F30" i="31"/>
  <c r="F28" i="30"/>
  <c r="C32" i="14"/>
  <c r="E27" i="14"/>
  <c r="E26" i="14"/>
  <c r="C32" i="15"/>
  <c r="F29" i="30"/>
  <c r="F34" i="24"/>
  <c r="A34" i="24"/>
  <c r="F33" i="24"/>
  <c r="A33" i="24"/>
  <c r="F32" i="24"/>
  <c r="A32" i="24"/>
  <c r="F31" i="24"/>
  <c r="F47" i="1" s="1"/>
  <c r="A31" i="24"/>
  <c r="A30" i="24"/>
  <c r="A29" i="24"/>
  <c r="A28" i="24"/>
  <c r="A27" i="24"/>
  <c r="A26" i="24"/>
  <c r="A25" i="24"/>
  <c r="A24" i="24"/>
  <c r="F23" i="24"/>
  <c r="A23" i="24"/>
  <c r="A22" i="24"/>
  <c r="F21" i="24"/>
  <c r="A21" i="24"/>
  <c r="F20" i="24"/>
  <c r="A20" i="24"/>
  <c r="F19" i="24"/>
  <c r="A19" i="24"/>
  <c r="F34" i="23"/>
  <c r="A34" i="23"/>
  <c r="F33" i="23"/>
  <c r="A33" i="23"/>
  <c r="F32" i="23"/>
  <c r="A32" i="23"/>
  <c r="F31" i="23"/>
  <c r="F45" i="1" s="1"/>
  <c r="A31" i="23"/>
  <c r="F30" i="23"/>
  <c r="A30" i="23"/>
  <c r="A29" i="23"/>
  <c r="A28" i="23"/>
  <c r="F27" i="23"/>
  <c r="A27" i="23"/>
  <c r="F26" i="23"/>
  <c r="A26" i="23"/>
  <c r="A25" i="23"/>
  <c r="A24" i="23"/>
  <c r="F23" i="23"/>
  <c r="A23" i="23"/>
  <c r="F22" i="23"/>
  <c r="A22" i="23"/>
  <c r="F21" i="23"/>
  <c r="A21" i="23"/>
  <c r="F20" i="23"/>
  <c r="A20" i="23"/>
  <c r="F19" i="23"/>
  <c r="A19" i="23"/>
  <c r="N19" i="2"/>
  <c r="M19" i="2"/>
  <c r="L19" i="2"/>
  <c r="K19" i="2"/>
  <c r="J19" i="2"/>
  <c r="I19" i="2"/>
  <c r="H19" i="2"/>
  <c r="G19" i="2"/>
  <c r="F19" i="2"/>
  <c r="E19" i="2"/>
  <c r="D19" i="2"/>
  <c r="C19" i="2"/>
  <c r="N18" i="2"/>
  <c r="M18" i="2"/>
  <c r="L18" i="2"/>
  <c r="K18" i="2"/>
  <c r="J18" i="2"/>
  <c r="I18" i="2"/>
  <c r="H18" i="2"/>
  <c r="G18" i="2"/>
  <c r="F18" i="2"/>
  <c r="E18" i="2"/>
  <c r="D18" i="2"/>
  <c r="C18" i="2"/>
  <c r="N9" i="2"/>
  <c r="M9" i="2"/>
  <c r="L9" i="2"/>
  <c r="I9" i="2"/>
  <c r="H9" i="2"/>
  <c r="G9" i="2"/>
  <c r="F9" i="2"/>
  <c r="E9" i="2"/>
  <c r="D9" i="2"/>
  <c r="C9" i="2"/>
  <c r="N11" i="2"/>
  <c r="M11" i="2"/>
  <c r="L11" i="2"/>
  <c r="J11" i="2"/>
  <c r="I11" i="2"/>
  <c r="H11" i="2"/>
  <c r="G11" i="2"/>
  <c r="F11" i="2"/>
  <c r="E11" i="2"/>
  <c r="D11" i="2"/>
  <c r="C11" i="2"/>
  <c r="N10" i="2"/>
  <c r="M10" i="2"/>
  <c r="L10" i="2"/>
  <c r="I10" i="2"/>
  <c r="H10" i="2"/>
  <c r="G10" i="2"/>
  <c r="F10" i="2"/>
  <c r="E10" i="2"/>
  <c r="D10" i="2"/>
  <c r="C10" i="2"/>
  <c r="N8" i="2"/>
  <c r="M8" i="2"/>
  <c r="L8" i="2"/>
  <c r="K8" i="2"/>
  <c r="I8" i="2"/>
  <c r="H8" i="2"/>
  <c r="G8" i="2"/>
  <c r="F8" i="2"/>
  <c r="E8" i="2"/>
  <c r="D8" i="2"/>
  <c r="C8" i="2"/>
  <c r="N6" i="2"/>
  <c r="M6" i="2"/>
  <c r="L6" i="2"/>
  <c r="I6" i="2"/>
  <c r="H6" i="2"/>
  <c r="G6" i="2"/>
  <c r="F6" i="2"/>
  <c r="E6" i="2"/>
  <c r="D6" i="2"/>
  <c r="C6" i="2"/>
  <c r="N5" i="2"/>
  <c r="M5" i="2"/>
  <c r="L5" i="2"/>
  <c r="J5" i="2"/>
  <c r="I5" i="2"/>
  <c r="H5" i="2"/>
  <c r="G5" i="2"/>
  <c r="F5" i="2"/>
  <c r="E5" i="2"/>
  <c r="D5" i="2"/>
  <c r="C5" i="2"/>
  <c r="N4" i="2"/>
  <c r="M4" i="2"/>
  <c r="L4" i="2"/>
  <c r="J4" i="2"/>
  <c r="I4" i="2"/>
  <c r="H4" i="2"/>
  <c r="G4" i="2"/>
  <c r="F4" i="2"/>
  <c r="E4" i="2"/>
  <c r="D4" i="2"/>
  <c r="C4" i="2"/>
  <c r="N3" i="2"/>
  <c r="M3" i="2"/>
  <c r="L3" i="2"/>
  <c r="J3" i="2"/>
  <c r="I3" i="2"/>
  <c r="H3" i="2"/>
  <c r="G3" i="2"/>
  <c r="F3" i="2"/>
  <c r="E3" i="2"/>
  <c r="D3" i="2"/>
  <c r="C3" i="2"/>
  <c r="A19" i="2"/>
  <c r="A18" i="2"/>
  <c r="A9" i="2"/>
  <c r="A11" i="2"/>
  <c r="A8" i="2"/>
  <c r="A6" i="2"/>
  <c r="A5" i="2"/>
  <c r="A4" i="2"/>
  <c r="A3" i="2"/>
  <c r="E43" i="1"/>
  <c r="C43" i="1"/>
  <c r="E42" i="1"/>
  <c r="C42" i="1"/>
  <c r="E41" i="1"/>
  <c r="C41" i="1"/>
  <c r="E40" i="1"/>
  <c r="C40" i="1"/>
  <c r="F46" i="1"/>
  <c r="F31" i="31"/>
  <c r="F58" i="1" s="1"/>
  <c r="F32" i="31"/>
  <c r="F30" i="30"/>
  <c r="B18" i="26"/>
  <c r="C18" i="26"/>
  <c r="D18" i="26"/>
  <c r="E18" i="26"/>
  <c r="F18" i="26"/>
  <c r="G18" i="26"/>
  <c r="H18" i="26"/>
  <c r="I18" i="26"/>
  <c r="A18" i="26"/>
  <c r="B18" i="25"/>
  <c r="C18" i="25"/>
  <c r="D18" i="25"/>
  <c r="E18" i="25"/>
  <c r="F18" i="25"/>
  <c r="G18" i="25"/>
  <c r="H18" i="25"/>
  <c r="I18" i="25"/>
  <c r="A18" i="25"/>
  <c r="B18" i="22"/>
  <c r="C18" i="22"/>
  <c r="D18" i="22"/>
  <c r="E18" i="22"/>
  <c r="F18" i="22"/>
  <c r="G18" i="22"/>
  <c r="H18" i="22"/>
  <c r="I18" i="22"/>
  <c r="A18" i="22"/>
  <c r="B18" i="21"/>
  <c r="C18" i="21"/>
  <c r="D18" i="21"/>
  <c r="E18" i="21"/>
  <c r="F18" i="21"/>
  <c r="G18" i="21"/>
  <c r="H18" i="21"/>
  <c r="I18" i="21"/>
  <c r="A18" i="21"/>
  <c r="B18" i="20"/>
  <c r="C18" i="20"/>
  <c r="D18" i="20"/>
  <c r="E18" i="20"/>
  <c r="F18" i="20"/>
  <c r="G18" i="20"/>
  <c r="H18" i="20"/>
  <c r="I18" i="20"/>
  <c r="A18" i="20"/>
  <c r="B18" i="19"/>
  <c r="C18" i="19"/>
  <c r="D18" i="19"/>
  <c r="E18" i="19"/>
  <c r="F18" i="19"/>
  <c r="G18" i="19"/>
  <c r="H18" i="19"/>
  <c r="I18" i="19"/>
  <c r="A18" i="19"/>
  <c r="B18" i="18"/>
  <c r="C18" i="18"/>
  <c r="D18" i="18"/>
  <c r="E18" i="18"/>
  <c r="F18" i="18"/>
  <c r="G18" i="18"/>
  <c r="H18" i="18"/>
  <c r="I18" i="18"/>
  <c r="A18" i="18"/>
  <c r="B18" i="17"/>
  <c r="C18" i="17"/>
  <c r="D18" i="17"/>
  <c r="E18" i="17"/>
  <c r="F18" i="17"/>
  <c r="G18" i="17"/>
  <c r="H18" i="17"/>
  <c r="I18" i="17"/>
  <c r="A18" i="17"/>
  <c r="B18" i="16"/>
  <c r="C18" i="16"/>
  <c r="D18" i="16"/>
  <c r="E18" i="16"/>
  <c r="F18" i="16"/>
  <c r="G18" i="16"/>
  <c r="H18" i="16"/>
  <c r="I18" i="16"/>
  <c r="A18" i="16"/>
  <c r="B18" i="15"/>
  <c r="C18" i="15"/>
  <c r="D18" i="15"/>
  <c r="E18" i="15"/>
  <c r="F18" i="15"/>
  <c r="G18" i="15"/>
  <c r="H18" i="15"/>
  <c r="I18" i="15"/>
  <c r="A18" i="15"/>
  <c r="B18" i="14"/>
  <c r="C18" i="14"/>
  <c r="D18" i="14"/>
  <c r="E18" i="14"/>
  <c r="F18" i="14"/>
  <c r="G18" i="14"/>
  <c r="H18" i="14"/>
  <c r="I18" i="14"/>
  <c r="A18" i="14"/>
  <c r="B18" i="13"/>
  <c r="C18" i="13"/>
  <c r="D18" i="13"/>
  <c r="E18" i="13"/>
  <c r="F18" i="13"/>
  <c r="G18" i="13"/>
  <c r="H18" i="13"/>
  <c r="I18" i="13"/>
  <c r="A18" i="13"/>
  <c r="B18" i="12"/>
  <c r="C18" i="12"/>
  <c r="D18" i="12"/>
  <c r="E18" i="12"/>
  <c r="F18" i="12"/>
  <c r="G18" i="12"/>
  <c r="H18" i="12"/>
  <c r="I18" i="12"/>
  <c r="A18" i="12"/>
  <c r="B18" i="11"/>
  <c r="C18" i="11"/>
  <c r="D18" i="11"/>
  <c r="E18" i="11"/>
  <c r="F18" i="11"/>
  <c r="G18" i="11"/>
  <c r="H18" i="11"/>
  <c r="I18" i="11"/>
  <c r="A18" i="11"/>
  <c r="B18" i="10"/>
  <c r="C18" i="10"/>
  <c r="D18" i="10"/>
  <c r="E18" i="10"/>
  <c r="F18" i="10"/>
  <c r="G18" i="10"/>
  <c r="H18" i="10"/>
  <c r="I18" i="10"/>
  <c r="A18" i="10"/>
  <c r="B18" i="9"/>
  <c r="C18" i="9"/>
  <c r="D18" i="9"/>
  <c r="E18" i="9"/>
  <c r="F18" i="9"/>
  <c r="G18" i="9"/>
  <c r="H18" i="9"/>
  <c r="I18" i="9"/>
  <c r="A18" i="9"/>
  <c r="B18" i="8"/>
  <c r="C18" i="8"/>
  <c r="D18" i="8"/>
  <c r="E18" i="8"/>
  <c r="F18" i="8"/>
  <c r="G18" i="8"/>
  <c r="H18" i="8"/>
  <c r="I18" i="8"/>
  <c r="A18" i="8"/>
  <c r="B18" i="7"/>
  <c r="C18" i="7"/>
  <c r="D18" i="7"/>
  <c r="E18" i="7"/>
  <c r="F18" i="7"/>
  <c r="G18" i="7"/>
  <c r="H18" i="7"/>
  <c r="I18" i="7"/>
  <c r="A18" i="7"/>
  <c r="B18" i="6"/>
  <c r="C18" i="6"/>
  <c r="D18" i="6"/>
  <c r="E18" i="6"/>
  <c r="F18" i="6"/>
  <c r="G18" i="6"/>
  <c r="H18" i="6"/>
  <c r="I18" i="6"/>
  <c r="A18" i="6"/>
  <c r="B18" i="5"/>
  <c r="C18" i="5"/>
  <c r="D18" i="5"/>
  <c r="E18" i="5"/>
  <c r="F18" i="5"/>
  <c r="G18" i="5"/>
  <c r="H18" i="5"/>
  <c r="I18" i="5"/>
  <c r="A18" i="5"/>
  <c r="F59" i="1"/>
  <c r="F31" i="30"/>
  <c r="F57" i="1" s="1"/>
  <c r="F22" i="7"/>
  <c r="E22" i="7"/>
  <c r="E20" i="17"/>
  <c r="E19" i="17"/>
  <c r="E23" i="17"/>
  <c r="C32" i="10"/>
  <c r="C32" i="7"/>
  <c r="C32" i="8"/>
  <c r="C32" i="9"/>
  <c r="F56" i="1"/>
  <c r="F33" i="31"/>
  <c r="F34" i="31"/>
  <c r="F32" i="30"/>
  <c r="E55" i="1"/>
  <c r="E54" i="1"/>
  <c r="E53" i="1"/>
  <c r="E52" i="1"/>
  <c r="C55" i="1"/>
  <c r="C54" i="1"/>
  <c r="C53" i="1"/>
  <c r="C52" i="1"/>
  <c r="F33" i="30"/>
  <c r="A34" i="26"/>
  <c r="F33" i="26"/>
  <c r="A33" i="26"/>
  <c r="F32" i="26"/>
  <c r="A32" i="26"/>
  <c r="F31" i="26"/>
  <c r="F55" i="1" s="1"/>
  <c r="A31" i="26"/>
  <c r="F30" i="26"/>
  <c r="A30" i="26"/>
  <c r="F29" i="26"/>
  <c r="A29" i="26"/>
  <c r="F28" i="26"/>
  <c r="A28" i="26"/>
  <c r="F27" i="26"/>
  <c r="A27" i="26"/>
  <c r="F26" i="26"/>
  <c r="A26" i="26"/>
  <c r="F25" i="26"/>
  <c r="A25" i="26"/>
  <c r="F24" i="26"/>
  <c r="A24" i="26"/>
  <c r="F23" i="26"/>
  <c r="A23" i="26"/>
  <c r="F22" i="26"/>
  <c r="A22" i="26"/>
  <c r="F21" i="26"/>
  <c r="A21" i="26"/>
  <c r="F20" i="26"/>
  <c r="A20" i="26"/>
  <c r="F19" i="26"/>
  <c r="A19" i="26"/>
  <c r="A34" i="25"/>
  <c r="A33" i="25"/>
  <c r="F32" i="25"/>
  <c r="A32" i="25"/>
  <c r="F31" i="25"/>
  <c r="F53" i="1" s="1"/>
  <c r="A31" i="25"/>
  <c r="F30" i="25"/>
  <c r="A30" i="25"/>
  <c r="F29" i="25"/>
  <c r="A29" i="25"/>
  <c r="F28" i="25"/>
  <c r="A28" i="25"/>
  <c r="F27" i="25"/>
  <c r="A27" i="25"/>
  <c r="F26" i="25"/>
  <c r="A26" i="25"/>
  <c r="F25" i="25"/>
  <c r="A25" i="25"/>
  <c r="F24" i="25"/>
  <c r="A24" i="25"/>
  <c r="F23" i="25"/>
  <c r="A23" i="25"/>
  <c r="F22" i="25"/>
  <c r="A22" i="25"/>
  <c r="F21" i="25"/>
  <c r="A21" i="25"/>
  <c r="F20" i="25"/>
  <c r="A20" i="25"/>
  <c r="F19" i="25"/>
  <c r="A19" i="25"/>
  <c r="E32" i="20"/>
  <c r="E26" i="20"/>
  <c r="E31" i="21"/>
  <c r="F80" i="50" s="1"/>
  <c r="I80" i="50" s="1"/>
  <c r="C32" i="21"/>
  <c r="E32" i="21"/>
  <c r="F33" i="25"/>
  <c r="F34" i="30"/>
  <c r="F34" i="25"/>
  <c r="F34" i="26"/>
  <c r="E26" i="19"/>
  <c r="E22" i="19"/>
  <c r="E20" i="18"/>
  <c r="E26" i="18"/>
  <c r="E39" i="1"/>
  <c r="E38" i="1"/>
  <c r="E37" i="1"/>
  <c r="E36" i="1"/>
  <c r="E35" i="1"/>
  <c r="E34" i="1"/>
  <c r="C39" i="1"/>
  <c r="C38" i="1"/>
  <c r="C37" i="1"/>
  <c r="C36" i="1"/>
  <c r="C35" i="1"/>
  <c r="F34" i="20"/>
  <c r="A34" i="20"/>
  <c r="F33" i="20"/>
  <c r="A33" i="20"/>
  <c r="F32" i="20"/>
  <c r="A32" i="20"/>
  <c r="F31" i="20"/>
  <c r="F38" i="1" s="1"/>
  <c r="A31" i="20"/>
  <c r="F30" i="20"/>
  <c r="A30" i="20"/>
  <c r="F29" i="20"/>
  <c r="A29" i="20"/>
  <c r="F28" i="20"/>
  <c r="A28" i="20"/>
  <c r="F27" i="20"/>
  <c r="A27" i="20"/>
  <c r="F26" i="20"/>
  <c r="A26" i="20"/>
  <c r="F25" i="20"/>
  <c r="A25" i="20"/>
  <c r="F24" i="20"/>
  <c r="A24" i="20"/>
  <c r="F23" i="20"/>
  <c r="A23" i="20"/>
  <c r="F22" i="20"/>
  <c r="A22" i="20"/>
  <c r="F21" i="20"/>
  <c r="A21" i="20"/>
  <c r="F20" i="20"/>
  <c r="A20" i="20"/>
  <c r="F19" i="20"/>
  <c r="A19" i="20"/>
  <c r="F34" i="19"/>
  <c r="A34" i="19"/>
  <c r="F33" i="19"/>
  <c r="A33" i="19"/>
  <c r="F32" i="19"/>
  <c r="A32" i="19"/>
  <c r="F31" i="19"/>
  <c r="F36" i="1" s="1"/>
  <c r="F37" i="1"/>
  <c r="A31" i="19"/>
  <c r="F30" i="19"/>
  <c r="A30" i="19"/>
  <c r="F29" i="19"/>
  <c r="A29" i="19"/>
  <c r="F28" i="19"/>
  <c r="A28" i="19"/>
  <c r="F27" i="19"/>
  <c r="A27" i="19"/>
  <c r="F26" i="19"/>
  <c r="A26" i="19"/>
  <c r="F25" i="19"/>
  <c r="A25" i="19"/>
  <c r="F24" i="19"/>
  <c r="A24" i="19"/>
  <c r="F23" i="19"/>
  <c r="A23" i="19"/>
  <c r="F22" i="19"/>
  <c r="A22" i="19"/>
  <c r="F21" i="19"/>
  <c r="A21" i="19"/>
  <c r="F20" i="19"/>
  <c r="A20" i="19"/>
  <c r="F19" i="19"/>
  <c r="A19" i="19"/>
  <c r="F34" i="18"/>
  <c r="A34" i="18"/>
  <c r="F33" i="18"/>
  <c r="A33" i="18"/>
  <c r="F32" i="18"/>
  <c r="A32" i="18"/>
  <c r="F31" i="18"/>
  <c r="F35" i="1" s="1"/>
  <c r="A31" i="18"/>
  <c r="F30" i="18"/>
  <c r="A30" i="18"/>
  <c r="F29" i="18"/>
  <c r="A29" i="18"/>
  <c r="F28" i="18"/>
  <c r="A28" i="18"/>
  <c r="F27" i="18"/>
  <c r="A27" i="18"/>
  <c r="F26" i="18"/>
  <c r="A26" i="18"/>
  <c r="F25" i="18"/>
  <c r="A25" i="18"/>
  <c r="F24" i="18"/>
  <c r="A24" i="18"/>
  <c r="F23" i="18"/>
  <c r="A23" i="18"/>
  <c r="F22" i="18"/>
  <c r="A22" i="18"/>
  <c r="F21" i="18"/>
  <c r="A21" i="18"/>
  <c r="F20" i="18"/>
  <c r="A20" i="18"/>
  <c r="F19" i="18"/>
  <c r="A19" i="18"/>
  <c r="C34" i="1"/>
  <c r="C32" i="13"/>
  <c r="E32" i="13"/>
  <c r="E28" i="13"/>
  <c r="E26" i="13"/>
  <c r="E20" i="13"/>
  <c r="E22" i="13"/>
  <c r="F34" i="22"/>
  <c r="A34" i="22"/>
  <c r="F33" i="22"/>
  <c r="A33" i="22"/>
  <c r="F32" i="22"/>
  <c r="A32" i="22"/>
  <c r="F31" i="22"/>
  <c r="A31" i="22"/>
  <c r="F30" i="22"/>
  <c r="A30" i="22"/>
  <c r="F29" i="22"/>
  <c r="A29" i="22"/>
  <c r="F28" i="22"/>
  <c r="A28" i="22"/>
  <c r="F27" i="22"/>
  <c r="A27" i="22"/>
  <c r="F26" i="22"/>
  <c r="A26" i="22"/>
  <c r="F25" i="22"/>
  <c r="A25" i="22"/>
  <c r="F24" i="22"/>
  <c r="A24" i="22"/>
  <c r="F23" i="22"/>
  <c r="A23" i="22"/>
  <c r="F22" i="22"/>
  <c r="A22" i="22"/>
  <c r="F21" i="22"/>
  <c r="A21" i="22"/>
  <c r="F20" i="22"/>
  <c r="A20" i="22"/>
  <c r="F19" i="22"/>
  <c r="A19" i="22"/>
  <c r="E27" i="21"/>
  <c r="E26" i="21"/>
  <c r="E21" i="21"/>
  <c r="E20" i="21"/>
  <c r="E22" i="21"/>
  <c r="E21" i="17"/>
  <c r="C33" i="1"/>
  <c r="E33" i="1"/>
  <c r="E32" i="1"/>
  <c r="C32" i="1"/>
  <c r="F34" i="17"/>
  <c r="A34" i="17"/>
  <c r="F33" i="17"/>
  <c r="A33" i="17"/>
  <c r="F32" i="17"/>
  <c r="A32" i="17"/>
  <c r="F31" i="17"/>
  <c r="F33" i="1" s="1"/>
  <c r="A31" i="17"/>
  <c r="F30" i="17"/>
  <c r="A30" i="17"/>
  <c r="F29" i="17"/>
  <c r="A29" i="17"/>
  <c r="A28" i="17"/>
  <c r="F27" i="17"/>
  <c r="A27" i="17"/>
  <c r="F26" i="17"/>
  <c r="A26" i="17"/>
  <c r="F25" i="17"/>
  <c r="A25" i="17"/>
  <c r="F24" i="17"/>
  <c r="A24" i="17"/>
  <c r="F23" i="17"/>
  <c r="A23" i="17"/>
  <c r="F22" i="17"/>
  <c r="A22" i="17"/>
  <c r="F21" i="17"/>
  <c r="A21" i="17"/>
  <c r="F20" i="17"/>
  <c r="A20" i="17"/>
  <c r="F19" i="17"/>
  <c r="A19" i="17"/>
  <c r="C29" i="1"/>
  <c r="E29" i="1"/>
  <c r="E28" i="1"/>
  <c r="C28" i="1"/>
  <c r="F34" i="16"/>
  <c r="A34" i="16"/>
  <c r="A33" i="16"/>
  <c r="A32" i="16"/>
  <c r="A31" i="16"/>
  <c r="A30" i="16"/>
  <c r="A29" i="16"/>
  <c r="A28" i="16"/>
  <c r="F27" i="16"/>
  <c r="A27" i="16"/>
  <c r="F26" i="16"/>
  <c r="A26" i="16"/>
  <c r="A25" i="16"/>
  <c r="F24" i="16"/>
  <c r="A24" i="16"/>
  <c r="F23" i="16"/>
  <c r="A23" i="16"/>
  <c r="F22" i="16"/>
  <c r="A22" i="16"/>
  <c r="F21" i="16"/>
  <c r="A21" i="16"/>
  <c r="F20" i="16"/>
  <c r="A20" i="16"/>
  <c r="F19" i="16"/>
  <c r="A19" i="16"/>
  <c r="E31" i="15"/>
  <c r="F76" i="50"/>
  <c r="I76" i="50" s="1"/>
  <c r="E31" i="14"/>
  <c r="F75" i="50"/>
  <c r="I75" i="50" s="1"/>
  <c r="E22" i="14"/>
  <c r="E22" i="15"/>
  <c r="E32" i="15"/>
  <c r="E27" i="15"/>
  <c r="E26" i="15"/>
  <c r="E32" i="14"/>
  <c r="E21" i="14"/>
  <c r="C27" i="1"/>
  <c r="C26" i="1"/>
  <c r="C25" i="1"/>
  <c r="C24" i="1"/>
  <c r="E27" i="1"/>
  <c r="E26" i="1"/>
  <c r="E25" i="1"/>
  <c r="E24" i="1"/>
  <c r="F34" i="15"/>
  <c r="A34" i="15"/>
  <c r="A33" i="15"/>
  <c r="F32" i="15"/>
  <c r="A32" i="15"/>
  <c r="F31" i="15"/>
  <c r="F27" i="1"/>
  <c r="A31" i="15"/>
  <c r="F30" i="15"/>
  <c r="A30" i="15"/>
  <c r="F29" i="15"/>
  <c r="A29" i="15"/>
  <c r="F28" i="15"/>
  <c r="A28" i="15"/>
  <c r="F27" i="15"/>
  <c r="A27" i="15"/>
  <c r="F26" i="15"/>
  <c r="A26" i="15"/>
  <c r="F25" i="15"/>
  <c r="A25" i="15"/>
  <c r="F24" i="15"/>
  <c r="A24" i="15"/>
  <c r="F23" i="15"/>
  <c r="A23" i="15"/>
  <c r="F22" i="15"/>
  <c r="A22" i="15"/>
  <c r="F21" i="15"/>
  <c r="A21" i="15"/>
  <c r="F20" i="15"/>
  <c r="A20" i="15"/>
  <c r="F19" i="15"/>
  <c r="A19" i="15"/>
  <c r="F34" i="14"/>
  <c r="A34" i="14"/>
  <c r="A33" i="14"/>
  <c r="F32" i="14"/>
  <c r="A32" i="14"/>
  <c r="F31" i="14"/>
  <c r="F24" i="1" s="1"/>
  <c r="F25" i="1"/>
  <c r="A31" i="14"/>
  <c r="F30" i="14"/>
  <c r="A30" i="14"/>
  <c r="F29" i="14"/>
  <c r="A29" i="14"/>
  <c r="F28" i="14"/>
  <c r="A28" i="14"/>
  <c r="F27" i="14"/>
  <c r="A27" i="14"/>
  <c r="F26" i="14"/>
  <c r="A26" i="14"/>
  <c r="F25" i="14"/>
  <c r="A25" i="14"/>
  <c r="F24" i="14"/>
  <c r="A24" i="14"/>
  <c r="F23" i="14"/>
  <c r="A23" i="14"/>
  <c r="F22" i="14"/>
  <c r="A22" i="14"/>
  <c r="F21" i="14"/>
  <c r="A21" i="14"/>
  <c r="F20" i="14"/>
  <c r="A20" i="14"/>
  <c r="F19" i="14"/>
  <c r="A19" i="14"/>
  <c r="F42" i="1"/>
  <c r="F43" i="1"/>
  <c r="F26" i="1"/>
  <c r="C31" i="13"/>
  <c r="E74" i="50" s="1"/>
  <c r="G74" i="50" s="1"/>
  <c r="E31" i="13"/>
  <c r="F74" i="50" s="1"/>
  <c r="I74" i="50" s="1"/>
  <c r="E27" i="13"/>
  <c r="E20" i="5"/>
  <c r="E23" i="1"/>
  <c r="E22" i="1"/>
  <c r="C23" i="1"/>
  <c r="C22" i="1"/>
  <c r="F34" i="13"/>
  <c r="A34" i="13"/>
  <c r="F33" i="13"/>
  <c r="A33" i="13"/>
  <c r="F32" i="13"/>
  <c r="A32" i="13"/>
  <c r="F31" i="13"/>
  <c r="F23" i="1" s="1"/>
  <c r="A31" i="13"/>
  <c r="F30" i="13"/>
  <c r="A30" i="13"/>
  <c r="F29" i="13"/>
  <c r="A29" i="13"/>
  <c r="F28" i="13"/>
  <c r="A28" i="13"/>
  <c r="F27" i="13"/>
  <c r="A27" i="13"/>
  <c r="F26" i="13"/>
  <c r="A26" i="13"/>
  <c r="F25" i="13"/>
  <c r="A25" i="13"/>
  <c r="F24" i="13"/>
  <c r="A24" i="13"/>
  <c r="F23" i="13"/>
  <c r="A23" i="13"/>
  <c r="F22" i="13"/>
  <c r="A22" i="13"/>
  <c r="F21" i="13"/>
  <c r="A21" i="13"/>
  <c r="F20" i="13"/>
  <c r="A20" i="13"/>
  <c r="F19" i="13"/>
  <c r="A19" i="13"/>
  <c r="A20" i="12"/>
  <c r="A21" i="12"/>
  <c r="A22" i="12"/>
  <c r="A23" i="12"/>
  <c r="A24" i="12"/>
  <c r="A25" i="12"/>
  <c r="A26" i="12"/>
  <c r="A27" i="12"/>
  <c r="A28" i="12"/>
  <c r="A29" i="12"/>
  <c r="A30" i="12"/>
  <c r="A31" i="12"/>
  <c r="A32" i="12"/>
  <c r="A33" i="12"/>
  <c r="A34" i="12"/>
  <c r="A19" i="12"/>
  <c r="A20" i="11"/>
  <c r="A21" i="11"/>
  <c r="A22" i="11"/>
  <c r="A23" i="11"/>
  <c r="A24" i="11"/>
  <c r="A25" i="11"/>
  <c r="A26" i="11"/>
  <c r="A27" i="11"/>
  <c r="A28" i="11"/>
  <c r="A29" i="11"/>
  <c r="A30" i="11"/>
  <c r="A31" i="11"/>
  <c r="A32" i="11"/>
  <c r="A33" i="11"/>
  <c r="A34" i="11"/>
  <c r="A19" i="11"/>
  <c r="E21" i="1"/>
  <c r="E20" i="1"/>
  <c r="C21" i="1"/>
  <c r="C20" i="1"/>
  <c r="F34" i="12"/>
  <c r="F33" i="12"/>
  <c r="F32" i="12"/>
  <c r="F31" i="12"/>
  <c r="F20" i="1" s="1"/>
  <c r="F30" i="12"/>
  <c r="F29" i="12"/>
  <c r="F28" i="12"/>
  <c r="F27" i="12"/>
  <c r="F26" i="12"/>
  <c r="F25" i="12"/>
  <c r="F24" i="12"/>
  <c r="F23" i="12"/>
  <c r="F22" i="12"/>
  <c r="F21" i="12"/>
  <c r="F20" i="12"/>
  <c r="F19" i="12"/>
  <c r="E19" i="1"/>
  <c r="E18" i="1"/>
  <c r="E17" i="1"/>
  <c r="E16" i="1"/>
  <c r="E15" i="1"/>
  <c r="E14" i="1"/>
  <c r="C19" i="1"/>
  <c r="C18" i="1"/>
  <c r="F34" i="11"/>
  <c r="F33" i="11"/>
  <c r="F32" i="11"/>
  <c r="F31" i="11"/>
  <c r="F18" i="1" s="1"/>
  <c r="F30" i="11"/>
  <c r="F29" i="11"/>
  <c r="F28" i="11"/>
  <c r="F27" i="11"/>
  <c r="F26" i="11"/>
  <c r="F25" i="11"/>
  <c r="F24" i="11"/>
  <c r="F23" i="11"/>
  <c r="F22" i="11"/>
  <c r="F21" i="11"/>
  <c r="F20" i="11"/>
  <c r="F19" i="11"/>
  <c r="E31" i="10"/>
  <c r="F61" i="50" s="1"/>
  <c r="I61" i="50" s="1"/>
  <c r="E33" i="10"/>
  <c r="E32" i="10"/>
  <c r="E26" i="10"/>
  <c r="E24" i="10"/>
  <c r="E22" i="10"/>
  <c r="A20" i="10"/>
  <c r="A21" i="10"/>
  <c r="A22" i="10"/>
  <c r="A23" i="10"/>
  <c r="A24" i="10"/>
  <c r="A25" i="10"/>
  <c r="A26" i="10"/>
  <c r="A27" i="10"/>
  <c r="A28" i="10"/>
  <c r="A29" i="10"/>
  <c r="A30" i="10"/>
  <c r="A31" i="10"/>
  <c r="A32" i="10"/>
  <c r="A33" i="10"/>
  <c r="A34" i="10"/>
  <c r="A19" i="10"/>
  <c r="A20" i="5"/>
  <c r="A21" i="5"/>
  <c r="A22" i="5"/>
  <c r="A23" i="5"/>
  <c r="A24" i="5"/>
  <c r="A25" i="5"/>
  <c r="A26" i="5"/>
  <c r="A27" i="5"/>
  <c r="A28" i="5"/>
  <c r="A29" i="5"/>
  <c r="A30" i="5"/>
  <c r="A31" i="5"/>
  <c r="A32" i="5"/>
  <c r="A33" i="5"/>
  <c r="A34" i="5"/>
  <c r="A19" i="5"/>
  <c r="A20" i="6"/>
  <c r="A21" i="6"/>
  <c r="A22" i="6"/>
  <c r="A23" i="6"/>
  <c r="A24" i="6"/>
  <c r="A25" i="6"/>
  <c r="A26" i="6"/>
  <c r="A27" i="6"/>
  <c r="A28" i="6"/>
  <c r="A29" i="6"/>
  <c r="A30" i="6"/>
  <c r="A31" i="6"/>
  <c r="A32" i="6"/>
  <c r="A33" i="6"/>
  <c r="A34" i="6"/>
  <c r="A19" i="6"/>
  <c r="A20" i="21"/>
  <c r="A21" i="21"/>
  <c r="A22" i="21"/>
  <c r="A23" i="21"/>
  <c r="A24" i="21"/>
  <c r="A25" i="21"/>
  <c r="A26" i="21"/>
  <c r="A27" i="21"/>
  <c r="A28" i="21"/>
  <c r="A29" i="21"/>
  <c r="A30" i="21"/>
  <c r="A31" i="21"/>
  <c r="A32" i="21"/>
  <c r="A33" i="21"/>
  <c r="A34" i="21"/>
  <c r="A19" i="21"/>
  <c r="A20" i="7"/>
  <c r="A21" i="7"/>
  <c r="A22" i="7"/>
  <c r="A23" i="7"/>
  <c r="A24" i="7"/>
  <c r="A25" i="7"/>
  <c r="A26" i="7"/>
  <c r="A27" i="7"/>
  <c r="A28" i="7"/>
  <c r="A29" i="7"/>
  <c r="A30" i="7"/>
  <c r="A31" i="7"/>
  <c r="A32" i="7"/>
  <c r="A33" i="7"/>
  <c r="A34" i="7"/>
  <c r="A19" i="7"/>
  <c r="A20" i="8"/>
  <c r="A21" i="8"/>
  <c r="A22" i="8"/>
  <c r="A23" i="8"/>
  <c r="A24" i="8"/>
  <c r="A25" i="8"/>
  <c r="A26" i="8"/>
  <c r="A27" i="8"/>
  <c r="A28" i="8"/>
  <c r="A29" i="8"/>
  <c r="A30" i="8"/>
  <c r="A31" i="8"/>
  <c r="A32" i="8"/>
  <c r="A33" i="8"/>
  <c r="A34" i="8"/>
  <c r="A19" i="8"/>
  <c r="A19" i="9"/>
  <c r="A20" i="9"/>
  <c r="A21" i="9"/>
  <c r="A22" i="9"/>
  <c r="A23" i="9"/>
  <c r="A24" i="9"/>
  <c r="A25" i="9"/>
  <c r="A26" i="9"/>
  <c r="A27" i="9"/>
  <c r="A28" i="9"/>
  <c r="A29" i="9"/>
  <c r="A30" i="9"/>
  <c r="A31" i="9"/>
  <c r="A32" i="9"/>
  <c r="A33" i="9"/>
  <c r="A34" i="9"/>
  <c r="C17" i="1"/>
  <c r="C16" i="1"/>
  <c r="C15" i="1"/>
  <c r="E32" i="9"/>
  <c r="E31" i="9"/>
  <c r="F60" i="50" s="1"/>
  <c r="I60" i="50" s="1"/>
  <c r="E26" i="9"/>
  <c r="C14" i="1"/>
  <c r="C13" i="1"/>
  <c r="C12" i="1"/>
  <c r="E32" i="8"/>
  <c r="E31" i="8"/>
  <c r="F59" i="50" s="1"/>
  <c r="I59" i="50" s="1"/>
  <c r="E26" i="8"/>
  <c r="C11" i="1"/>
  <c r="F34" i="9"/>
  <c r="F33" i="9"/>
  <c r="F32" i="9"/>
  <c r="F31" i="9"/>
  <c r="F30" i="9"/>
  <c r="F29" i="9"/>
  <c r="F28" i="9"/>
  <c r="F27" i="9"/>
  <c r="F26" i="9"/>
  <c r="F25" i="9"/>
  <c r="F24" i="9"/>
  <c r="F23" i="9"/>
  <c r="F22" i="9"/>
  <c r="F21" i="9"/>
  <c r="F20" i="9"/>
  <c r="F19" i="9"/>
  <c r="E26" i="7"/>
  <c r="F34" i="8"/>
  <c r="F33" i="8"/>
  <c r="F32" i="8"/>
  <c r="F31" i="8"/>
  <c r="F13" i="1"/>
  <c r="F30" i="8"/>
  <c r="F29" i="8"/>
  <c r="F28" i="8"/>
  <c r="F27" i="8"/>
  <c r="F26" i="8"/>
  <c r="F25" i="8"/>
  <c r="F24" i="8"/>
  <c r="F23" i="8"/>
  <c r="F22" i="8"/>
  <c r="F21" i="8"/>
  <c r="F20" i="8"/>
  <c r="F19" i="8"/>
  <c r="E32" i="7"/>
  <c r="E31" i="7"/>
  <c r="F58" i="50" s="1"/>
  <c r="I58" i="50" s="1"/>
  <c r="E13" i="1"/>
  <c r="E12" i="1"/>
  <c r="F34" i="10"/>
  <c r="F33" i="10"/>
  <c r="F32" i="10"/>
  <c r="F31" i="10"/>
  <c r="F16" i="1" s="1"/>
  <c r="F30" i="10"/>
  <c r="F29" i="10"/>
  <c r="F28" i="10"/>
  <c r="F27" i="10"/>
  <c r="F26" i="10"/>
  <c r="F25" i="10"/>
  <c r="F24" i="10"/>
  <c r="F23" i="10"/>
  <c r="F22" i="10"/>
  <c r="F21" i="10"/>
  <c r="F20" i="10"/>
  <c r="F19" i="10"/>
  <c r="F34" i="21"/>
  <c r="F33" i="21"/>
  <c r="F32" i="21"/>
  <c r="F31" i="21"/>
  <c r="F41" i="1" s="1"/>
  <c r="F30" i="21"/>
  <c r="F29" i="21"/>
  <c r="F28" i="21"/>
  <c r="F27" i="21"/>
  <c r="F26" i="21"/>
  <c r="F25" i="21"/>
  <c r="F24" i="21"/>
  <c r="F23" i="21"/>
  <c r="F22" i="21"/>
  <c r="F21" i="21"/>
  <c r="F20" i="21"/>
  <c r="F19" i="21"/>
  <c r="C10" i="1"/>
  <c r="E11" i="1"/>
  <c r="E10" i="1"/>
  <c r="F34" i="7"/>
  <c r="F33" i="7"/>
  <c r="F32" i="7"/>
  <c r="F31" i="7"/>
  <c r="F11" i="1" s="1"/>
  <c r="F10" i="1"/>
  <c r="F30" i="7"/>
  <c r="F29" i="7"/>
  <c r="F28" i="7"/>
  <c r="F27" i="7"/>
  <c r="F26" i="7"/>
  <c r="F25" i="7"/>
  <c r="F24" i="7"/>
  <c r="F23" i="7"/>
  <c r="F21" i="7"/>
  <c r="F20" i="7"/>
  <c r="F19" i="7"/>
  <c r="F40" i="1"/>
  <c r="F12" i="1"/>
  <c r="F15" i="1"/>
  <c r="F14" i="1"/>
  <c r="E28" i="6"/>
  <c r="E31" i="6"/>
  <c r="F32" i="50" s="1"/>
  <c r="I32" i="50" s="1"/>
  <c r="E27" i="6"/>
  <c r="E26" i="6"/>
  <c r="E22" i="6"/>
  <c r="F19" i="6"/>
  <c r="F20" i="6"/>
  <c r="F21" i="6"/>
  <c r="F22" i="6"/>
  <c r="F23" i="6"/>
  <c r="F24" i="6"/>
  <c r="F25" i="6"/>
  <c r="F26" i="6"/>
  <c r="F27" i="6"/>
  <c r="F28" i="6"/>
  <c r="F29" i="6"/>
  <c r="F30" i="6"/>
  <c r="F31" i="6"/>
  <c r="F9" i="1" s="1"/>
  <c r="F32" i="6"/>
  <c r="F33" i="6"/>
  <c r="F34" i="6"/>
  <c r="E9" i="1"/>
  <c r="E8" i="1"/>
  <c r="C9" i="1"/>
  <c r="C8" i="1"/>
  <c r="C7" i="1"/>
  <c r="C6" i="1"/>
  <c r="E19" i="5"/>
  <c r="F20" i="5"/>
  <c r="F21" i="5"/>
  <c r="F23" i="5"/>
  <c r="F24" i="5"/>
  <c r="F25" i="5"/>
  <c r="F26" i="5"/>
  <c r="F27" i="5"/>
  <c r="F28" i="5"/>
  <c r="F29" i="5"/>
  <c r="F30" i="5"/>
  <c r="F31" i="5"/>
  <c r="F7" i="1" s="1"/>
  <c r="F32" i="5"/>
  <c r="F33" i="5"/>
  <c r="F34" i="5"/>
  <c r="F19" i="5"/>
  <c r="E34" i="5"/>
  <c r="E33" i="5"/>
  <c r="E32" i="5"/>
  <c r="E27" i="5"/>
  <c r="E28" i="5"/>
  <c r="E29" i="5"/>
  <c r="E30" i="5"/>
  <c r="E26" i="5"/>
  <c r="E25" i="5"/>
  <c r="E24" i="5"/>
  <c r="E23" i="5"/>
  <c r="E31" i="5"/>
  <c r="F14" i="50" s="1"/>
  <c r="I14" i="50" s="1"/>
  <c r="E7" i="1"/>
  <c r="E6" i="1"/>
  <c r="P1" i="2"/>
  <c r="A15" i="15"/>
  <c r="A15" i="12"/>
  <c r="A15" i="10"/>
  <c r="A15" i="16"/>
  <c r="A15" i="26"/>
  <c r="A15" i="17"/>
  <c r="A15" i="18"/>
  <c r="A15" i="13"/>
  <c r="A15" i="5"/>
  <c r="A15" i="31"/>
  <c r="A15" i="25"/>
  <c r="A15" i="21"/>
  <c r="A15" i="14"/>
  <c r="A15" i="30"/>
  <c r="A15" i="11"/>
  <c r="A15" i="22"/>
  <c r="A15" i="23"/>
  <c r="A11" i="31"/>
  <c r="A11" i="21"/>
  <c r="A11" i="20"/>
  <c r="A11" i="5"/>
  <c r="A11" i="7"/>
  <c r="A11" i="19"/>
  <c r="A11" i="23"/>
  <c r="A11" i="26"/>
  <c r="A11" i="13"/>
  <c r="A11" i="18"/>
  <c r="A11" i="12"/>
  <c r="A11" i="15"/>
  <c r="A11" i="25"/>
  <c r="A11" i="17"/>
  <c r="L1" i="2"/>
  <c r="A11" i="22"/>
  <c r="A11" i="11"/>
  <c r="A11" i="14"/>
  <c r="A11" i="9"/>
  <c r="A11" i="30"/>
  <c r="A11" i="6"/>
  <c r="K2" i="29"/>
  <c r="A11" i="10"/>
  <c r="A11" i="16"/>
  <c r="A11" i="8"/>
  <c r="A7" i="30"/>
  <c r="A7" i="25"/>
  <c r="A7" i="6"/>
  <c r="A7" i="14"/>
  <c r="H1" i="2"/>
  <c r="G2" i="29"/>
  <c r="A7" i="22"/>
  <c r="A7" i="9"/>
  <c r="A7" i="11"/>
  <c r="A7" i="17"/>
  <c r="A7" i="10"/>
  <c r="A7" i="23"/>
  <c r="A7" i="13"/>
  <c r="A7" i="19"/>
  <c r="A7" i="21"/>
  <c r="A7" i="15"/>
  <c r="A7" i="31"/>
  <c r="A7" i="7"/>
  <c r="A7" i="26"/>
  <c r="A7" i="12"/>
  <c r="A7" i="20"/>
  <c r="A7" i="18"/>
  <c r="A3" i="26"/>
  <c r="A3" i="20"/>
  <c r="A3" i="5"/>
  <c r="A3" i="7"/>
  <c r="A3" i="19"/>
  <c r="A3" i="12"/>
  <c r="A3" i="31"/>
  <c r="C2" i="29"/>
  <c r="A3" i="13"/>
  <c r="A3" i="18"/>
  <c r="A3" i="21"/>
  <c r="A3" i="15"/>
  <c r="A3" i="10"/>
  <c r="D1" i="2"/>
  <c r="A3" i="16"/>
  <c r="A3" i="6"/>
  <c r="A3" i="30"/>
  <c r="A3" i="9"/>
  <c r="A3" i="8"/>
  <c r="A3" i="22"/>
  <c r="A3" i="14"/>
  <c r="A3" i="25"/>
  <c r="A3" i="11"/>
  <c r="A3" i="17"/>
  <c r="A3" i="23"/>
  <c r="A10" i="30"/>
  <c r="A10" i="21"/>
  <c r="A10" i="14"/>
  <c r="A10" i="12"/>
  <c r="A10" i="20"/>
  <c r="A10" i="11"/>
  <c r="A10" i="23"/>
  <c r="A10" i="25"/>
  <c r="A10" i="19"/>
  <c r="A10" i="26"/>
  <c r="A10" i="16"/>
  <c r="A10" i="6"/>
  <c r="A10" i="8"/>
  <c r="A10" i="7"/>
  <c r="K1" i="2"/>
  <c r="A10" i="17"/>
  <c r="A10" i="22"/>
  <c r="A10" i="9"/>
  <c r="A10" i="15"/>
  <c r="A10" i="31"/>
  <c r="A10" i="18"/>
  <c r="J2" i="29"/>
  <c r="A10" i="13"/>
  <c r="A10" i="10"/>
  <c r="A10" i="5"/>
  <c r="A2" i="26"/>
  <c r="A2" i="22"/>
  <c r="A2" i="9"/>
  <c r="A2" i="11"/>
  <c r="A2" i="15"/>
  <c r="A2" i="8"/>
  <c r="C1" i="2"/>
  <c r="A2" i="23"/>
  <c r="A2" i="16"/>
  <c r="A2" i="21"/>
  <c r="A2" i="19"/>
  <c r="A2" i="12"/>
  <c r="A2" i="31"/>
  <c r="A2" i="25"/>
  <c r="A2" i="14"/>
  <c r="B2" i="29"/>
  <c r="A2" i="18"/>
  <c r="A2" i="10"/>
  <c r="A2" i="30"/>
  <c r="A2" i="17"/>
  <c r="A2" i="20"/>
  <c r="A2" i="6"/>
  <c r="A2" i="13"/>
  <c r="A2" i="5"/>
  <c r="A2" i="7"/>
  <c r="N1" i="2"/>
  <c r="M2" i="29"/>
  <c r="A13" i="6"/>
  <c r="A13" i="16"/>
  <c r="A13" i="25"/>
  <c r="A13" i="15"/>
  <c r="A13" i="31"/>
  <c r="A13" i="11"/>
  <c r="A13" i="22"/>
  <c r="A13" i="9"/>
  <c r="A13" i="19"/>
  <c r="A13" i="12"/>
  <c r="A13" i="30"/>
  <c r="A13" i="26"/>
  <c r="A13" i="21"/>
  <c r="A13" i="8"/>
  <c r="A13" i="23"/>
  <c r="A13" i="20"/>
  <c r="A13" i="17"/>
  <c r="A13" i="7"/>
  <c r="A13" i="10"/>
  <c r="A13" i="13"/>
  <c r="A13" i="5"/>
  <c r="A13" i="18"/>
  <c r="A13" i="14"/>
  <c r="A9" i="31"/>
  <c r="A9" i="21"/>
  <c r="A9" i="6"/>
  <c r="A9" i="20"/>
  <c r="A9" i="5"/>
  <c r="A9" i="14"/>
  <c r="A9" i="8"/>
  <c r="J1" i="2"/>
  <c r="I2" i="29"/>
  <c r="A9" i="11"/>
  <c r="A9" i="26"/>
  <c r="A9" i="13"/>
  <c r="A9" i="17"/>
  <c r="A9" i="10"/>
  <c r="A9" i="18"/>
  <c r="A9" i="16"/>
  <c r="A9" i="12"/>
  <c r="A9" i="30"/>
  <c r="A9" i="7"/>
  <c r="A9" i="9"/>
  <c r="A9" i="22"/>
  <c r="A9" i="23"/>
  <c r="A9" i="25"/>
  <c r="A9" i="15"/>
  <c r="A9" i="19"/>
  <c r="A5" i="31"/>
  <c r="A5" i="11"/>
  <c r="A5" i="19"/>
  <c r="A5" i="13"/>
  <c r="A5" i="17"/>
  <c r="A5" i="10"/>
  <c r="A5" i="30"/>
  <c r="E2" i="29"/>
  <c r="A5" i="6"/>
  <c r="A5" i="20"/>
  <c r="A5" i="5"/>
  <c r="A5" i="14"/>
  <c r="A5" i="8"/>
  <c r="A5" i="23"/>
  <c r="A5" i="22"/>
  <c r="A5" i="15"/>
  <c r="A5" i="18"/>
  <c r="A5" i="16"/>
  <c r="A5" i="26"/>
  <c r="A5" i="25"/>
  <c r="A5" i="7"/>
  <c r="A5" i="12"/>
  <c r="A5" i="21"/>
  <c r="A5" i="9"/>
  <c r="F1" i="2"/>
  <c r="A1" i="30"/>
  <c r="A1" i="15"/>
  <c r="A1" i="8"/>
  <c r="A1" i="25"/>
  <c r="A1" i="10"/>
  <c r="A1" i="13"/>
  <c r="A1" i="7"/>
  <c r="A1" i="26"/>
  <c r="A1" i="19"/>
  <c r="A1" i="22"/>
  <c r="A1" i="17"/>
  <c r="A1" i="18"/>
  <c r="A1" i="9"/>
  <c r="A1" i="31"/>
  <c r="A1" i="5"/>
  <c r="A1" i="6"/>
  <c r="A1" i="23"/>
  <c r="A1" i="21"/>
  <c r="A2" i="29"/>
  <c r="A1" i="14"/>
  <c r="A1" i="20"/>
  <c r="A1" i="2"/>
  <c r="A1" i="11"/>
  <c r="A1" i="12"/>
  <c r="A12" i="23"/>
  <c r="A12" i="12"/>
  <c r="A12" i="20"/>
  <c r="A12" i="14"/>
  <c r="A12" i="6"/>
  <c r="A12" i="7"/>
  <c r="A12" i="30"/>
  <c r="A12" i="19"/>
  <c r="A12" i="26"/>
  <c r="A12" i="21"/>
  <c r="A12" i="16"/>
  <c r="A12" i="13"/>
  <c r="A12" i="5"/>
  <c r="M1" i="2"/>
  <c r="A12" i="8"/>
  <c r="A12" i="10"/>
  <c r="A12" i="22"/>
  <c r="A12" i="18"/>
  <c r="A12" i="31"/>
  <c r="A12" i="25"/>
  <c r="A12" i="9"/>
  <c r="A12" i="15"/>
  <c r="A12" i="17"/>
  <c r="A12" i="11"/>
  <c r="L2" i="29"/>
  <c r="A8" i="30"/>
  <c r="A8" i="12"/>
  <c r="A8" i="20"/>
  <c r="A8" i="10"/>
  <c r="A8" i="23"/>
  <c r="A8" i="19"/>
  <c r="A8" i="26"/>
  <c r="A8" i="17"/>
  <c r="A8" i="16"/>
  <c r="A8" i="7"/>
  <c r="A8" i="21"/>
  <c r="A8" i="25"/>
  <c r="A8" i="11"/>
  <c r="A8" i="6"/>
  <c r="H2" i="29"/>
  <c r="A8" i="14"/>
  <c r="A8" i="5"/>
  <c r="A8" i="15"/>
  <c r="A8" i="18"/>
  <c r="A8" i="31"/>
  <c r="A8" i="9"/>
  <c r="A8" i="8"/>
  <c r="A8" i="22"/>
  <c r="I1" i="2"/>
  <c r="A8" i="13"/>
  <c r="E1" i="2"/>
  <c r="A4" i="23"/>
  <c r="A4" i="15"/>
  <c r="A4" i="20"/>
  <c r="A4" i="10"/>
  <c r="A4" i="7"/>
  <c r="D2" i="29"/>
  <c r="A4" i="8"/>
  <c r="A4" i="14"/>
  <c r="A4" i="6"/>
  <c r="A4" i="31"/>
  <c r="A4" i="22"/>
  <c r="A4" i="13"/>
  <c r="A4" i="5"/>
  <c r="A4" i="21"/>
  <c r="A4" i="25"/>
  <c r="A4" i="9"/>
  <c r="A4" i="12"/>
  <c r="A4" i="11"/>
  <c r="A4" i="26"/>
  <c r="A4" i="17"/>
  <c r="A4" i="30"/>
  <c r="A4" i="18"/>
  <c r="A4" i="19"/>
  <c r="A4" i="16"/>
  <c r="A14" i="31"/>
  <c r="O1" i="2"/>
  <c r="A14" i="21"/>
  <c r="A14" i="19"/>
  <c r="A14" i="26"/>
  <c r="A14" i="13"/>
  <c r="A14" i="5"/>
  <c r="A14" i="17"/>
  <c r="A14" i="12"/>
  <c r="A14" i="16"/>
  <c r="A14" i="20"/>
  <c r="A14" i="30"/>
  <c r="A14" i="14"/>
  <c r="A14" i="8"/>
  <c r="A14" i="11"/>
  <c r="A14" i="15"/>
  <c r="A14" i="7"/>
  <c r="A14" i="23"/>
  <c r="A14" i="22"/>
  <c r="A14" i="6"/>
  <c r="A14" i="25"/>
  <c r="A14" i="18"/>
  <c r="A14" i="10"/>
  <c r="G1" i="2"/>
  <c r="A6" i="23"/>
  <c r="A6" i="25"/>
  <c r="A6" i="19"/>
  <c r="A6" i="22"/>
  <c r="A6" i="13"/>
  <c r="A6" i="5"/>
  <c r="A6" i="31"/>
  <c r="A6" i="15"/>
  <c r="A6" i="18"/>
  <c r="A6" i="7"/>
  <c r="A6" i="26"/>
  <c r="A6" i="17"/>
  <c r="A6" i="12"/>
  <c r="A6" i="16"/>
  <c r="A6" i="21"/>
  <c r="A6" i="20"/>
  <c r="A6" i="14"/>
  <c r="A6" i="11"/>
  <c r="A6" i="30"/>
  <c r="A6" i="10"/>
  <c r="A6" i="9"/>
  <c r="F2" i="29"/>
  <c r="A6" i="8"/>
  <c r="A6" i="6"/>
  <c r="G24" i="171"/>
  <c r="G22" i="171"/>
  <c r="F23" i="157" l="1"/>
  <c r="I89" i="50"/>
  <c r="N9" i="50"/>
  <c r="O9" i="50" s="1"/>
  <c r="N23" i="50"/>
  <c r="O23" i="50" s="1"/>
  <c r="N97" i="50"/>
  <c r="O97" i="50" s="1"/>
  <c r="N26" i="50"/>
  <c r="O26" i="50" s="1"/>
  <c r="P33" i="41"/>
  <c r="F39" i="1"/>
  <c r="N49" i="50"/>
  <c r="O49" i="50" s="1"/>
  <c r="N66" i="50"/>
  <c r="O66" i="50" s="1"/>
  <c r="G72" i="50"/>
  <c r="I41" i="50"/>
  <c r="I13" i="50"/>
  <c r="N61" i="50"/>
  <c r="O61" i="50" s="1"/>
  <c r="N74" i="50"/>
  <c r="O74" i="50" s="1"/>
  <c r="N80" i="50"/>
  <c r="O80" i="50" s="1"/>
  <c r="N84" i="50"/>
  <c r="O84" i="50" s="1"/>
  <c r="N8" i="50"/>
  <c r="O8" i="50" s="1"/>
  <c r="G7" i="50"/>
  <c r="F64" i="1"/>
  <c r="I4" i="50"/>
  <c r="N85" i="50"/>
  <c r="O85" i="50" s="1"/>
  <c r="A21" i="161"/>
  <c r="A21" i="194"/>
  <c r="N13" i="50"/>
  <c r="O13" i="50" s="1"/>
  <c r="P13" i="50" s="1"/>
  <c r="N89" i="50"/>
  <c r="O89" i="50" s="1"/>
  <c r="P89" i="50" s="1"/>
  <c r="G43" i="50"/>
  <c r="E23" i="74"/>
  <c r="D26" i="74" s="1"/>
  <c r="F26" i="74" s="1"/>
  <c r="N7" i="50"/>
  <c r="O7" i="50" s="1"/>
  <c r="N18" i="50"/>
  <c r="O18" i="50" s="1"/>
  <c r="N51" i="50"/>
  <c r="O51" i="50" s="1"/>
  <c r="P51" i="50" s="1"/>
  <c r="N52" i="50"/>
  <c r="O52" i="50" s="1"/>
  <c r="P52" i="50" s="1"/>
  <c r="N57" i="50"/>
  <c r="O57" i="50" s="1"/>
  <c r="N60" i="50"/>
  <c r="O60" i="50" s="1"/>
  <c r="P60" i="50" s="1"/>
  <c r="N72" i="50"/>
  <c r="O72" i="50" s="1"/>
  <c r="N73" i="50"/>
  <c r="O73" i="50" s="1"/>
  <c r="G33" i="50"/>
  <c r="N99" i="50"/>
  <c r="O99" i="50" s="1"/>
  <c r="N58" i="50"/>
  <c r="O58" i="50" s="1"/>
  <c r="P58" i="50" s="1"/>
  <c r="P55" i="50"/>
  <c r="I28" i="50"/>
  <c r="I65" i="50"/>
  <c r="I24" i="50"/>
  <c r="I85" i="50"/>
  <c r="N25" i="50"/>
  <c r="O25" i="50" s="1"/>
  <c r="G3" i="50"/>
  <c r="G14" i="50"/>
  <c r="N33" i="50"/>
  <c r="O33" i="50" s="1"/>
  <c r="N37" i="50"/>
  <c r="O37" i="50" s="1"/>
  <c r="N43" i="50"/>
  <c r="O43" i="50" s="1"/>
  <c r="I17" i="50"/>
  <c r="I19" i="50"/>
  <c r="I48" i="50"/>
  <c r="P61" i="50"/>
  <c r="E26" i="74"/>
  <c r="P90" i="50"/>
  <c r="N42" i="50"/>
  <c r="O42" i="50" s="1"/>
  <c r="P65" i="50"/>
  <c r="I47" i="50"/>
  <c r="F32" i="46"/>
  <c r="C33" i="43"/>
  <c r="N6" i="50"/>
  <c r="O6" i="50" s="1"/>
  <c r="P42" i="50"/>
  <c r="N21" i="50"/>
  <c r="O21" i="50" s="1"/>
  <c r="N38" i="50"/>
  <c r="O38" i="50" s="1"/>
  <c r="P38" i="50" s="1"/>
  <c r="N40" i="50"/>
  <c r="O40" i="50" s="1"/>
  <c r="N41" i="50"/>
  <c r="O41" i="50" s="1"/>
  <c r="P41" i="50" s="1"/>
  <c r="I44" i="50"/>
  <c r="N62" i="50"/>
  <c r="O62" i="50" s="1"/>
  <c r="I20" i="50"/>
  <c r="I42" i="169"/>
  <c r="G42" i="169" s="1"/>
  <c r="I36" i="171"/>
  <c r="F33" i="47"/>
  <c r="P56" i="50"/>
  <c r="F22" i="1"/>
  <c r="P74" i="50"/>
  <c r="F32" i="1"/>
  <c r="F33" i="14"/>
  <c r="F75" i="1"/>
  <c r="N92" i="50"/>
  <c r="O92" i="50" s="1"/>
  <c r="P92" i="50" s="1"/>
  <c r="N87" i="50"/>
  <c r="O87" i="50" s="1"/>
  <c r="P87" i="50" s="1"/>
  <c r="N79" i="50"/>
  <c r="O79" i="50" s="1"/>
  <c r="N11" i="50"/>
  <c r="O11" i="50" s="1"/>
  <c r="N22" i="50"/>
  <c r="O22" i="50" s="1"/>
  <c r="P26" i="50"/>
  <c r="N36" i="50"/>
  <c r="O36" i="50" s="1"/>
  <c r="G57" i="50"/>
  <c r="G44" i="50"/>
  <c r="N91" i="50"/>
  <c r="O91" i="50" s="1"/>
  <c r="P91" i="50" s="1"/>
  <c r="F19" i="1"/>
  <c r="F34" i="1"/>
  <c r="I82" i="50"/>
  <c r="I91" i="50"/>
  <c r="N101" i="50"/>
  <c r="O101" i="50" s="1"/>
  <c r="P101" i="50" s="1"/>
  <c r="N78" i="50"/>
  <c r="O78" i="50" s="1"/>
  <c r="N76" i="50"/>
  <c r="O76" i="50" s="1"/>
  <c r="P76" i="50" s="1"/>
  <c r="N83" i="50"/>
  <c r="O83" i="50" s="1"/>
  <c r="P83" i="50" s="1"/>
  <c r="N82" i="50"/>
  <c r="O82" i="50" s="1"/>
  <c r="P82" i="50" s="1"/>
  <c r="N86" i="50"/>
  <c r="O86" i="50" s="1"/>
  <c r="P86" i="50" s="1"/>
  <c r="N32" i="50"/>
  <c r="O32" i="50" s="1"/>
  <c r="P32" i="50" s="1"/>
  <c r="G46" i="50"/>
  <c r="N29" i="50"/>
  <c r="O29" i="50" s="1"/>
  <c r="G8" i="50"/>
  <c r="P8" i="50" s="1"/>
  <c r="G18" i="50"/>
  <c r="P18" i="50" s="1"/>
  <c r="G28" i="50"/>
  <c r="P28" i="50" s="1"/>
  <c r="G84" i="50"/>
  <c r="G94" i="50"/>
  <c r="N30" i="50"/>
  <c r="O30" i="50" s="1"/>
  <c r="I38" i="50"/>
  <c r="N53" i="50"/>
  <c r="O53" i="50" s="1"/>
  <c r="P53" i="50" s="1"/>
  <c r="I69" i="50"/>
  <c r="P72" i="50"/>
  <c r="G73" i="50"/>
  <c r="P73" i="50" s="1"/>
  <c r="I62" i="50"/>
  <c r="P9" i="50"/>
  <c r="P49" i="50"/>
  <c r="F33" i="15"/>
  <c r="I87" i="50"/>
  <c r="I93" i="50"/>
  <c r="G6" i="50"/>
  <c r="I10" i="50"/>
  <c r="N5" i="50"/>
  <c r="O5" i="50" s="1"/>
  <c r="P5" i="50" s="1"/>
  <c r="P40" i="50"/>
  <c r="N17" i="50"/>
  <c r="O17" i="50" s="1"/>
  <c r="P17" i="50" s="1"/>
  <c r="P37" i="50"/>
  <c r="N46" i="50"/>
  <c r="O46" i="50" s="1"/>
  <c r="G54" i="50"/>
  <c r="N54" i="50"/>
  <c r="O54" i="50" s="1"/>
  <c r="N44" i="50"/>
  <c r="O44" i="50" s="1"/>
  <c r="I15" i="50"/>
  <c r="I35" i="50"/>
  <c r="I63" i="50"/>
  <c r="F44" i="1"/>
  <c r="F50" i="1"/>
  <c r="N14" i="50"/>
  <c r="O14" i="50" s="1"/>
  <c r="P14" i="50" s="1"/>
  <c r="N93" i="50"/>
  <c r="O93" i="50" s="1"/>
  <c r="N100" i="50"/>
  <c r="O100" i="50" s="1"/>
  <c r="N81" i="50"/>
  <c r="O81" i="50" s="1"/>
  <c r="N88" i="50"/>
  <c r="O88" i="50" s="1"/>
  <c r="P88" i="50" s="1"/>
  <c r="I95" i="50"/>
  <c r="G10" i="50"/>
  <c r="N12" i="50"/>
  <c r="O12" i="50" s="1"/>
  <c r="G31" i="50"/>
  <c r="N69" i="50"/>
  <c r="O69" i="50" s="1"/>
  <c r="P69" i="50" s="1"/>
  <c r="G70" i="50"/>
  <c r="I3" i="50"/>
  <c r="I16" i="50"/>
  <c r="I26" i="50"/>
  <c r="I36" i="50"/>
  <c r="I53" i="50"/>
  <c r="I64" i="50"/>
  <c r="H35" i="168"/>
  <c r="F35" i="168" s="1"/>
  <c r="P98" i="50"/>
  <c r="N20" i="50"/>
  <c r="O20" i="50" s="1"/>
  <c r="P20" i="50" s="1"/>
  <c r="N15" i="50"/>
  <c r="O15" i="50" s="1"/>
  <c r="P15" i="50" s="1"/>
  <c r="N94" i="50"/>
  <c r="O94" i="50" s="1"/>
  <c r="G25" i="50"/>
  <c r="P25" i="50" s="1"/>
  <c r="G99" i="50"/>
  <c r="P99" i="50" s="1"/>
  <c r="P79" i="50"/>
  <c r="G80" i="50"/>
  <c r="P80" i="50" s="1"/>
  <c r="N27" i="50"/>
  <c r="O27" i="50" s="1"/>
  <c r="P27" i="50" s="1"/>
  <c r="N39" i="50"/>
  <c r="O39" i="50" s="1"/>
  <c r="P39" i="50" s="1"/>
  <c r="G45" i="50"/>
  <c r="P62" i="50"/>
  <c r="N63" i="50"/>
  <c r="O63" i="50" s="1"/>
  <c r="N68" i="50"/>
  <c r="O68" i="50" s="1"/>
  <c r="P68" i="50" s="1"/>
  <c r="N67" i="50"/>
  <c r="O67" i="50" s="1"/>
  <c r="P67" i="50" s="1"/>
  <c r="N71" i="50"/>
  <c r="O71" i="50" s="1"/>
  <c r="A21" i="158"/>
  <c r="E23" i="73"/>
  <c r="D26" i="73" s="1"/>
  <c r="E26" i="73" s="1"/>
  <c r="D27" i="73" s="1"/>
  <c r="A21" i="152"/>
  <c r="A21" i="184"/>
  <c r="A21" i="185"/>
  <c r="A21" i="165"/>
  <c r="A21" i="169"/>
  <c r="A21" i="166"/>
  <c r="A21" i="170"/>
  <c r="A21" i="172"/>
  <c r="A21" i="173"/>
  <c r="A21" i="171"/>
  <c r="A21" i="175"/>
  <c r="A21" i="176"/>
  <c r="A21" i="174"/>
  <c r="H35" i="161"/>
  <c r="F24" i="171"/>
  <c r="H35" i="166"/>
  <c r="F35" i="166" s="1"/>
  <c r="I36" i="152"/>
  <c r="I36" i="160"/>
  <c r="G36" i="160" s="1"/>
  <c r="H35" i="165"/>
  <c r="F35" i="165" s="1"/>
  <c r="H35" i="174"/>
  <c r="F35" i="174" s="1"/>
  <c r="F6" i="176"/>
  <c r="G53" i="2"/>
  <c r="E26" i="176"/>
  <c r="D27" i="176" s="1"/>
  <c r="D19" i="3"/>
  <c r="E19" i="3" s="1"/>
  <c r="D20" i="3" s="1"/>
  <c r="E20" i="3" s="1"/>
  <c r="D21" i="3" s="1"/>
  <c r="E21" i="3" s="1"/>
  <c r="D22" i="3" s="1"/>
  <c r="E22" i="3" s="1"/>
  <c r="D23" i="3" s="1"/>
  <c r="E23" i="3" s="1"/>
  <c r="D24" i="3" s="1"/>
  <c r="C20" i="3"/>
  <c r="B21" i="3" s="1"/>
  <c r="P100" i="50"/>
  <c r="P81" i="50"/>
  <c r="P75" i="50"/>
  <c r="P84" i="50"/>
  <c r="P94" i="50"/>
  <c r="F17" i="1"/>
  <c r="F54" i="1"/>
  <c r="F31" i="1"/>
  <c r="C33" i="14"/>
  <c r="F77" i="1"/>
  <c r="F33" i="44"/>
  <c r="N95" i="50"/>
  <c r="O95" i="50" s="1"/>
  <c r="P95" i="50" s="1"/>
  <c r="N10" i="50"/>
  <c r="O10" i="50" s="1"/>
  <c r="P10" i="50" s="1"/>
  <c r="P63" i="50"/>
  <c r="N64" i="50"/>
  <c r="O64" i="50" s="1"/>
  <c r="P64" i="50" s="1"/>
  <c r="G66" i="50"/>
  <c r="P66" i="50" s="1"/>
  <c r="H35" i="74"/>
  <c r="F35" i="74" s="1"/>
  <c r="F26" i="73"/>
  <c r="F23" i="153"/>
  <c r="E23" i="153"/>
  <c r="D26" i="153" s="1"/>
  <c r="G71" i="50"/>
  <c r="P71" i="50" s="1"/>
  <c r="I71" i="50"/>
  <c r="F23" i="176"/>
  <c r="F21" i="1"/>
  <c r="F66" i="1"/>
  <c r="F78" i="1"/>
  <c r="G93" i="50"/>
  <c r="P93" i="50" s="1"/>
  <c r="G97" i="50"/>
  <c r="P97" i="50" s="1"/>
  <c r="I97" i="50"/>
  <c r="P19" i="50"/>
  <c r="P29" i="50"/>
  <c r="P70" i="50"/>
  <c r="F23" i="158"/>
  <c r="E23" i="158"/>
  <c r="D26" i="158" s="1"/>
  <c r="G22" i="159"/>
  <c r="E26" i="157"/>
  <c r="D27" i="157" s="1"/>
  <c r="F26" i="157"/>
  <c r="F29" i="1"/>
  <c r="F33" i="46"/>
  <c r="I100" i="50"/>
  <c r="P85" i="50"/>
  <c r="P36" i="50"/>
  <c r="G23" i="50"/>
  <c r="P23" i="50" s="1"/>
  <c r="I23" i="50"/>
  <c r="P35" i="50"/>
  <c r="G50" i="50"/>
  <c r="P50" i="50" s="1"/>
  <c r="I50" i="50"/>
  <c r="P57" i="50"/>
  <c r="I101" i="50"/>
  <c r="G27" i="170"/>
  <c r="F23" i="166"/>
  <c r="N59" i="50"/>
  <c r="O59" i="50" s="1"/>
  <c r="P59" i="50" s="1"/>
  <c r="E26" i="173"/>
  <c r="D27" i="173" s="1"/>
  <c r="F26" i="173"/>
  <c r="F52" i="1"/>
  <c r="F68" i="1"/>
  <c r="G22" i="50"/>
  <c r="P22" i="50" s="1"/>
  <c r="I22" i="50"/>
  <c r="P45" i="50"/>
  <c r="P48" i="50"/>
  <c r="I45" i="50"/>
  <c r="I72" i="50"/>
  <c r="I83" i="50"/>
  <c r="P7" i="50"/>
  <c r="F6" i="1"/>
  <c r="F8" i="1"/>
  <c r="I78" i="50"/>
  <c r="P3" i="50"/>
  <c r="P34" i="50"/>
  <c r="N16" i="50"/>
  <c r="O16" i="50" s="1"/>
  <c r="P16" i="50" s="1"/>
  <c r="G21" i="50"/>
  <c r="P21" i="50" s="1"/>
  <c r="I21" i="50"/>
  <c r="P43" i="50"/>
  <c r="F24" i="172"/>
  <c r="E27" i="172" s="1"/>
  <c r="G24" i="172"/>
  <c r="F33" i="34"/>
  <c r="P78" i="50"/>
  <c r="P6" i="50"/>
  <c r="N24" i="50"/>
  <c r="O24" i="50" s="1"/>
  <c r="P24" i="50" s="1"/>
  <c r="N31" i="50"/>
  <c r="O31" i="50" s="1"/>
  <c r="P31" i="50" s="1"/>
  <c r="N77" i="50"/>
  <c r="O77" i="50" s="1"/>
  <c r="P77" i="50" s="1"/>
  <c r="G30" i="50"/>
  <c r="P30" i="50" s="1"/>
  <c r="I30" i="50"/>
  <c r="F23" i="173"/>
  <c r="F23" i="175"/>
  <c r="G11" i="50"/>
  <c r="P11" i="50" s="1"/>
  <c r="G12" i="50"/>
  <c r="P12" i="50" s="1"/>
  <c r="A21" i="157"/>
  <c r="E33" i="47"/>
  <c r="A21" i="73"/>
  <c r="B24" i="159"/>
  <c r="A21" i="74"/>
  <c r="A21" i="153"/>
  <c r="G36" i="152" l="1"/>
  <c r="F93" i="1" s="1"/>
  <c r="P54" i="50"/>
  <c r="P33" i="50"/>
  <c r="P46" i="50"/>
  <c r="P44" i="50"/>
  <c r="F88" i="1"/>
  <c r="F89" i="1"/>
  <c r="G27" i="171"/>
  <c r="F107" i="1"/>
  <c r="F106" i="1"/>
  <c r="F105" i="1"/>
  <c r="F104" i="1"/>
  <c r="F102" i="1"/>
  <c r="F103" i="1"/>
  <c r="F101" i="1"/>
  <c r="F100" i="1"/>
  <c r="F92" i="1"/>
  <c r="F120" i="1"/>
  <c r="F121" i="1"/>
  <c r="E27" i="176"/>
  <c r="D31" i="176" s="1"/>
  <c r="E31" i="176" s="1"/>
  <c r="F20" i="3"/>
  <c r="F19" i="3"/>
  <c r="F22" i="176"/>
  <c r="F26" i="153"/>
  <c r="E26" i="153"/>
  <c r="D27" i="153" s="1"/>
  <c r="E24" i="3"/>
  <c r="D25" i="3" s="1"/>
  <c r="I36" i="170"/>
  <c r="F27" i="73"/>
  <c r="E27" i="73"/>
  <c r="D31" i="73" s="1"/>
  <c r="G24" i="159"/>
  <c r="C24" i="159"/>
  <c r="F27" i="172"/>
  <c r="E28" i="172" s="1"/>
  <c r="G27" i="172"/>
  <c r="E27" i="173"/>
  <c r="D31" i="173" s="1"/>
  <c r="F27" i="173"/>
  <c r="G28" i="169"/>
  <c r="G36" i="171"/>
  <c r="G32" i="171"/>
  <c r="E26" i="175"/>
  <c r="F26" i="175"/>
  <c r="F26" i="158"/>
  <c r="E26" i="158"/>
  <c r="D27" i="158" s="1"/>
  <c r="F27" i="161"/>
  <c r="E27" i="157"/>
  <c r="D31" i="157" s="1"/>
  <c r="F27" i="157"/>
  <c r="G28" i="171"/>
  <c r="F21" i="3"/>
  <c r="C21" i="3"/>
  <c r="B22" i="3" s="1"/>
  <c r="F113" i="1" l="1"/>
  <c r="F112" i="1"/>
  <c r="E31" i="173"/>
  <c r="H35" i="173" s="1"/>
  <c r="F31" i="173"/>
  <c r="E31" i="157"/>
  <c r="H35" i="157" s="1"/>
  <c r="F35" i="157" s="1"/>
  <c r="F31" i="157"/>
  <c r="B27" i="159"/>
  <c r="C27" i="159" s="1"/>
  <c r="F27" i="175"/>
  <c r="G28" i="172"/>
  <c r="F28" i="172"/>
  <c r="E32" i="172" s="1"/>
  <c r="E25" i="3"/>
  <c r="D26" i="3" s="1"/>
  <c r="F31" i="161"/>
  <c r="E27" i="158"/>
  <c r="D31" i="158" s="1"/>
  <c r="F27" i="158"/>
  <c r="F31" i="73"/>
  <c r="E31" i="73"/>
  <c r="F27" i="153"/>
  <c r="E27" i="153"/>
  <c r="D31" i="153" s="1"/>
  <c r="C22" i="3"/>
  <c r="B23" i="3" s="1"/>
  <c r="F22" i="3"/>
  <c r="F97" i="1" l="1"/>
  <c r="F96" i="1"/>
  <c r="F26" i="176"/>
  <c r="G32" i="172"/>
  <c r="F32" i="172"/>
  <c r="I36" i="172" s="1"/>
  <c r="G36" i="172" s="1"/>
  <c r="E31" i="153"/>
  <c r="H35" i="153" s="1"/>
  <c r="F35" i="153" s="1"/>
  <c r="F31" i="153"/>
  <c r="F31" i="175"/>
  <c r="H35" i="175"/>
  <c r="F35" i="175" s="1"/>
  <c r="E26" i="3"/>
  <c r="D27" i="3" s="1"/>
  <c r="F27" i="159"/>
  <c r="C23" i="3"/>
  <c r="B24" i="3" s="1"/>
  <c r="F23" i="3"/>
  <c r="F96" i="50"/>
  <c r="I96" i="50" s="1"/>
  <c r="H35" i="73"/>
  <c r="F35" i="73" s="1"/>
  <c r="F31" i="158"/>
  <c r="E31" i="158"/>
  <c r="H35" i="158" s="1"/>
  <c r="F35" i="158" s="1"/>
  <c r="G32" i="169"/>
  <c r="E28" i="159" l="1"/>
  <c r="B28" i="159" s="1"/>
  <c r="C28" i="159" s="1"/>
  <c r="B32" i="159" s="1"/>
  <c r="C32" i="159" s="1"/>
  <c r="F91" i="1"/>
  <c r="F90" i="1"/>
  <c r="F94" i="1"/>
  <c r="F95" i="1"/>
  <c r="F87" i="1"/>
  <c r="F86" i="1"/>
  <c r="F123" i="1"/>
  <c r="F122" i="1"/>
  <c r="F108" i="1"/>
  <c r="F109" i="1"/>
  <c r="G27" i="159"/>
  <c r="F27" i="176"/>
  <c r="H35" i="176"/>
  <c r="F35" i="176" s="1"/>
  <c r="F31" i="176"/>
  <c r="F63" i="1"/>
  <c r="F62" i="1"/>
  <c r="E27" i="3"/>
  <c r="D28" i="3" s="1"/>
  <c r="C24" i="3"/>
  <c r="B25" i="3" s="1"/>
  <c r="F24" i="3"/>
  <c r="F28" i="159" l="1"/>
  <c r="E32" i="159" s="1"/>
  <c r="F32" i="159" s="1"/>
  <c r="I36" i="159" s="1"/>
  <c r="F125" i="1"/>
  <c r="F124" i="1"/>
  <c r="G28" i="159"/>
  <c r="C25" i="3"/>
  <c r="B26" i="3" s="1"/>
  <c r="F25" i="3"/>
  <c r="E28" i="3"/>
  <c r="D29" i="3" s="1"/>
  <c r="G32" i="159" l="1"/>
  <c r="F35" i="173"/>
  <c r="C26" i="3"/>
  <c r="B27" i="3" s="1"/>
  <c r="F26" i="3"/>
  <c r="E29" i="3"/>
  <c r="D30" i="3" s="1"/>
  <c r="F114" i="1" l="1"/>
  <c r="F115" i="1"/>
  <c r="F117" i="1"/>
  <c r="F116" i="1"/>
  <c r="G36" i="159"/>
  <c r="F35" i="161"/>
  <c r="E30" i="3"/>
  <c r="D31" i="3" s="1"/>
  <c r="C27" i="3"/>
  <c r="B28" i="3" s="1"/>
  <c r="F27" i="3"/>
  <c r="F99" i="1" l="1"/>
  <c r="F98" i="1"/>
  <c r="C28" i="3"/>
  <c r="B29" i="3" s="1"/>
  <c r="F28" i="3"/>
  <c r="E31" i="3"/>
  <c r="D32" i="3" s="1"/>
  <c r="E32" i="3" l="1"/>
  <c r="D33" i="3" s="1"/>
  <c r="C29" i="3"/>
  <c r="B30" i="3" s="1"/>
  <c r="F29" i="3"/>
  <c r="C30" i="3" l="1"/>
  <c r="B31" i="3" s="1"/>
  <c r="F30" i="3"/>
  <c r="E33" i="3"/>
  <c r="D34" i="3" s="1"/>
  <c r="E34" i="3" l="1"/>
  <c r="C31" i="3"/>
  <c r="B32" i="3" s="1"/>
  <c r="F31" i="3"/>
  <c r="C32" i="3" l="1"/>
  <c r="B33" i="3" s="1"/>
  <c r="F32" i="3"/>
  <c r="C33" i="3" l="1"/>
  <c r="B34" i="3" s="1"/>
  <c r="F33" i="3"/>
  <c r="C34" i="3" l="1"/>
  <c r="F34" i="3"/>
  <c r="G28" i="170"/>
  <c r="C28" i="170"/>
  <c r="C32" i="170" l="1"/>
  <c r="G36" i="170" s="1"/>
  <c r="G32" i="170"/>
  <c r="F110" i="1" l="1"/>
  <c r="F11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Scott Barfield-McGinnis</author>
    <author>Chris Larson</author>
    <author>Scott Barfield</author>
  </authors>
  <commentList>
    <comment ref="E22" authorId="0" shapeId="0" xr:uid="{00000000-0006-0000-0100-000001000000}">
      <text>
        <r>
          <rPr>
            <b/>
            <sz val="9"/>
            <color indexed="81"/>
            <rFont val="Tahoma"/>
            <family val="2"/>
          </rPr>
          <t>Enter SC SAR date here</t>
        </r>
      </text>
    </comment>
    <comment ref="A23" authorId="1" shapeId="0" xr:uid="{00000000-0006-0000-0100-000002000000}">
      <text>
        <r>
          <rPr>
            <b/>
            <sz val="9"/>
            <color indexed="81"/>
            <rFont val="Tahoma"/>
            <family val="2"/>
          </rPr>
          <t>Chris Larson:</t>
        </r>
        <r>
          <rPr>
            <sz val="9"/>
            <color indexed="81"/>
            <rFont val="Tahoma"/>
            <family val="2"/>
          </rPr>
          <t xml:space="preserve">
PROPOSED ADD for SAR DT phase</t>
        </r>
      </text>
    </comment>
    <comment ref="G36" authorId="2" shapeId="0" xr:uid="{00000000-0006-0000-0100-000003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F35" authorId="0" shapeId="0" xr:uid="{00000000-0006-0000-7400-000001000000}">
      <text>
        <r>
          <rPr>
            <sz val="9"/>
            <color indexed="81"/>
            <rFont val="Tahoma"/>
            <family val="2"/>
          </rPr>
          <t>PMOS looks at this date to ascertain what is creating a delta between the Actual Final Ballot end date and the Calculated CF Date.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B6" authorId="0" shapeId="0" xr:uid="{00000000-0006-0000-7500-000001000000}">
      <text>
        <r>
          <rPr>
            <sz val="9"/>
            <color indexed="81"/>
            <rFont val="Tahoma"/>
            <family val="2"/>
          </rPr>
          <t>Order becomes in effect 60 days after publication in the Federal Register. Published on October 26, 2018, 60 days is 12/25/2018. Deadline is 24 months after publication.</t>
        </r>
      </text>
    </comment>
    <comment ref="D22" authorId="0" shapeId="0" xr:uid="{00000000-0006-0000-7500-000002000000}">
      <text>
        <r>
          <rPr>
            <b/>
            <sz val="9"/>
            <color indexed="81"/>
            <rFont val="Tahoma"/>
            <family val="2"/>
          </rPr>
          <t>Enter SC SAR date here</t>
        </r>
      </text>
    </comment>
    <comment ref="F35" authorId="1" shapeId="0" xr:uid="{00000000-0006-0000-7500-000003000000}">
      <text>
        <r>
          <rPr>
            <sz val="9"/>
            <color indexed="81"/>
            <rFont val="Tahoma"/>
            <family val="2"/>
          </rPr>
          <t>PMOS looks at this date to ascertain what is creating a delta between the Actual Final Ballot end date and the Calculated CF Date.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E22" authorId="0" shapeId="0" xr:uid="{00000000-0006-0000-7600-000001000000}">
      <text>
        <r>
          <rPr>
            <b/>
            <sz val="9"/>
            <color indexed="81"/>
            <rFont val="Tahoma"/>
            <family val="2"/>
          </rPr>
          <t>Enter SC SAR date here</t>
        </r>
      </text>
    </comment>
    <comment ref="G36" authorId="1" shapeId="0" xr:uid="{00000000-0006-0000-7600-000002000000}">
      <text>
        <r>
          <rPr>
            <sz val="9"/>
            <color indexed="81"/>
            <rFont val="Tahoma"/>
            <family val="2"/>
          </rPr>
          <t>PMOS looks at this date to ascertain what is creating a delta between the Actual Final Ballot end date and the Calculated CF Date.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D22" authorId="0" shapeId="0" xr:uid="{00000000-0006-0000-7700-000001000000}">
      <text>
        <r>
          <rPr>
            <b/>
            <sz val="9"/>
            <color indexed="81"/>
            <rFont val="Tahoma"/>
            <family val="2"/>
          </rPr>
          <t>Enter SC SAR date here</t>
        </r>
      </text>
    </comment>
    <comment ref="F35" authorId="1" shapeId="0" xr:uid="{00000000-0006-0000-7700-000002000000}">
      <text>
        <r>
          <rPr>
            <sz val="9"/>
            <color indexed="81"/>
            <rFont val="Tahoma"/>
            <family val="2"/>
          </rPr>
          <t>PMOS looks at this date to ascertain what is creating a delta between the Actual Final Ballot end date and the Calculated CF Date.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B22" authorId="0" shapeId="0" xr:uid="{00000000-0006-0000-7800-000001000000}">
      <text>
        <r>
          <rPr>
            <b/>
            <sz val="9"/>
            <color indexed="81"/>
            <rFont val="Tahoma"/>
            <family val="2"/>
          </rPr>
          <t>Enter SC SAR date here</t>
        </r>
      </text>
    </comment>
    <comment ref="D22" authorId="0" shapeId="0" xr:uid="{00000000-0006-0000-7800-000002000000}">
      <text>
        <r>
          <rPr>
            <b/>
            <sz val="9"/>
            <color indexed="81"/>
            <rFont val="Tahoma"/>
            <family val="2"/>
          </rPr>
          <t>Enter SC SAR date here</t>
        </r>
      </text>
    </comment>
    <comment ref="F35" authorId="1" shapeId="0" xr:uid="{00000000-0006-0000-7800-000003000000}">
      <text>
        <r>
          <rPr>
            <sz val="9"/>
            <color indexed="81"/>
            <rFont val="Tahoma"/>
            <family val="2"/>
          </rPr>
          <t>PMOS looks at this date to ascertain what is creating a delta between the Actual Final Ballot end date and the Calculated CF Date.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D22" authorId="0" shapeId="0" xr:uid="{00000000-0006-0000-7900-000001000000}">
      <text>
        <r>
          <rPr>
            <b/>
            <sz val="9"/>
            <color indexed="81"/>
            <rFont val="Tahoma"/>
            <family val="2"/>
          </rPr>
          <t>Enter SC SAR date here</t>
        </r>
      </text>
    </comment>
    <comment ref="F35" authorId="1" shapeId="0" xr:uid="{00000000-0006-0000-7900-000002000000}">
      <text>
        <r>
          <rPr>
            <sz val="9"/>
            <color indexed="81"/>
            <rFont val="Tahoma"/>
            <family val="2"/>
          </rPr>
          <t xml:space="preserve">PMOS looks at this date to ascertain what is creating a delta between the Actual Final Ballot end date and the Calculated CF Date and make adjustments.
Green +/- 0-45 days
Yellow +/- 45-90 days
Red +/- 90 or more days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Scott Barfield-McGinnis</author>
    <author>Jamie Calderon</author>
    <author>Scott Barfield</author>
    <author>Elsa Prince</author>
  </authors>
  <commentList>
    <comment ref="E22" authorId="0" shapeId="0" xr:uid="{00000000-0006-0000-7A00-000001000000}">
      <text>
        <r>
          <rPr>
            <b/>
            <sz val="9"/>
            <color indexed="81"/>
            <rFont val="Tahoma"/>
            <family val="2"/>
          </rPr>
          <t>Enter SC SAR date here</t>
        </r>
      </text>
    </comment>
    <comment ref="D28" authorId="1" shapeId="0" xr:uid="{A094B588-B224-4C67-971E-769CC51CBC3A}">
      <text>
        <r>
          <rPr>
            <b/>
            <sz val="9"/>
            <color indexed="81"/>
            <rFont val="Tahoma"/>
            <charset val="1"/>
          </rPr>
          <t>Jamie Calderon:</t>
        </r>
        <r>
          <rPr>
            <sz val="9"/>
            <color indexed="81"/>
            <rFont val="Tahoma"/>
            <charset val="1"/>
          </rPr>
          <t xml:space="preserve">
PRC-024-4 and PRC-029-1 respectively</t>
        </r>
      </text>
    </comment>
    <comment ref="D29" authorId="1" shapeId="0" xr:uid="{95DAAF82-35EE-48C7-BA60-F7965C1BF0C6}">
      <text>
        <r>
          <rPr>
            <b/>
            <sz val="9"/>
            <color indexed="81"/>
            <rFont val="Tahoma"/>
            <charset val="1"/>
          </rPr>
          <t>Jamie Calderon:</t>
        </r>
        <r>
          <rPr>
            <sz val="9"/>
            <color indexed="81"/>
            <rFont val="Tahoma"/>
            <charset val="1"/>
          </rPr>
          <t xml:space="preserve">
PRC-029-1</t>
        </r>
      </text>
    </comment>
    <comment ref="D30" authorId="1" shapeId="0" xr:uid="{81CFE843-224D-404E-91CF-1EB000F39B2C}">
      <text>
        <r>
          <rPr>
            <b/>
            <sz val="9"/>
            <color indexed="81"/>
            <rFont val="Tahoma"/>
            <charset val="1"/>
          </rPr>
          <t>Jamie Calderon:</t>
        </r>
        <r>
          <rPr>
            <sz val="9"/>
            <color indexed="81"/>
            <rFont val="Tahoma"/>
            <charset val="1"/>
          </rPr>
          <t xml:space="preserve">
PRC-029-1 only. Standard will not go to final ballot; consistent with process outlined in Rule 321 of the NERC RoP.</t>
        </r>
      </text>
    </comment>
    <comment ref="D32" authorId="1" shapeId="0" xr:uid="{64AE4159-CF97-4F46-80F0-DB8CE54635C5}">
      <text>
        <r>
          <rPr>
            <b/>
            <sz val="9"/>
            <color indexed="81"/>
            <rFont val="Tahoma"/>
            <charset val="1"/>
          </rPr>
          <t>Jamie Calderon:</t>
        </r>
        <r>
          <rPr>
            <sz val="9"/>
            <color indexed="81"/>
            <rFont val="Tahoma"/>
            <charset val="1"/>
          </rPr>
          <t xml:space="preserve">
PRC-024-4 only</t>
        </r>
      </text>
    </comment>
    <comment ref="G36" authorId="2" shapeId="0" xr:uid="{00000000-0006-0000-7A00-000002000000}">
      <text>
        <r>
          <rPr>
            <sz val="9"/>
            <color indexed="81"/>
            <rFont val="Tahoma"/>
            <family val="2"/>
          </rPr>
          <t xml:space="preserve">PMOS looks at this date to ascertain what is creating a delta between the Actual Final Ballot end date and the Calculated CF Date and make adjustments.
Green +/- 0-45 days
Yellow +/- 45-90 days
Red +/- 90 or more days
</t>
        </r>
      </text>
    </comment>
    <comment ref="I36" authorId="3" shapeId="0" xr:uid="{00000000-0006-0000-7A00-000003000000}">
      <text>
        <r>
          <rPr>
            <b/>
            <sz val="9"/>
            <color indexed="81"/>
            <rFont val="Tahoma"/>
            <family val="2"/>
          </rPr>
          <t>Elsa Prince:</t>
        </r>
        <r>
          <rPr>
            <sz val="9"/>
            <color indexed="81"/>
            <rFont val="Tahoma"/>
            <family val="2"/>
          </rPr>
          <t xml:space="preserve">
CF Date adjusts Baseline Final Ballot End Date.
Delete this comment when activating project.</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B19" authorId="0" shapeId="0" xr:uid="{00000000-0006-0000-7B00-000001000000}">
      <text>
        <r>
          <rPr>
            <sz val="9"/>
            <color indexed="81"/>
            <rFont val="Tahoma"/>
            <family val="2"/>
          </rPr>
          <t xml:space="preserve">Add the new project, then goto the dashboard and construct the project with conditional formatting.
Change only this date as needed for testing conditional formatting of new projects.
Delete this note wihen finished and associated dates, then fill in with appropriate project dates.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D22" authorId="0" shapeId="0" xr:uid="{00000000-0006-0000-7C00-000001000000}">
      <text>
        <r>
          <rPr>
            <b/>
            <sz val="9"/>
            <color indexed="81"/>
            <rFont val="Tahoma"/>
            <family val="2"/>
          </rPr>
          <t>Enter SC SAR date here</t>
        </r>
      </text>
    </comment>
    <comment ref="F35" authorId="1" shapeId="0" xr:uid="{00000000-0006-0000-7C00-000002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F35" authorId="0" shapeId="0" xr:uid="{00000000-0006-0000-7D00-000001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Scott Barfield</author>
    <author>Scott Barfield-McGinnis</author>
  </authors>
  <commentList>
    <comment ref="B4" authorId="0" shapeId="0" xr:uid="{00000000-0006-0000-0300-000001000000}">
      <text>
        <r>
          <rPr>
            <sz val="9"/>
            <color indexed="81"/>
            <rFont val="Tahoma"/>
            <family val="2"/>
          </rPr>
          <t>Data Freshness Indicator:
Green &lt; 14 days since update
Yellow &gt;= 15 days since update
Red &gt; 30 days since update</t>
        </r>
      </text>
    </comment>
    <comment ref="F4" authorId="0" shapeId="0" xr:uid="{00000000-0006-0000-0300-000002000000}">
      <text>
        <r>
          <rPr>
            <sz val="8"/>
            <color indexed="81"/>
            <rFont val="Tahoma"/>
            <family val="2"/>
          </rPr>
          <t>Date driven off Final Ballot date.</t>
        </r>
      </text>
    </comment>
    <comment ref="E79" authorId="1" shapeId="0" xr:uid="{00000000-0006-0000-0300-000003000000}">
      <text>
        <r>
          <rPr>
            <b/>
            <sz val="9"/>
            <color indexed="81"/>
            <rFont val="Tahoma"/>
            <family val="2"/>
          </rPr>
          <t>NOTE: THIS PROJECT HAS A COMPRESSED TIME LINE.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D22" authorId="0" shapeId="0" xr:uid="{00000000-0006-0000-7E00-000001000000}">
      <text>
        <r>
          <rPr>
            <b/>
            <sz val="9"/>
            <color indexed="81"/>
            <rFont val="Tahoma"/>
            <family val="2"/>
          </rPr>
          <t>Enter SC SAR date here</t>
        </r>
      </text>
    </comment>
    <comment ref="F35" authorId="1" shapeId="0" xr:uid="{00000000-0006-0000-7E00-000002000000}">
      <text>
        <r>
          <rPr>
            <sz val="9"/>
            <color indexed="81"/>
            <rFont val="Tahoma"/>
            <family val="2"/>
          </rPr>
          <t xml:space="preserve">PMOS looks at this date to ascertain what is creating a delta between the Actual Final Ballot end date and the Calculated CF Date and make adjustments.
Green +/- 0-45 days
Yellow +/- 45-90 days
Red +/- 90 or more days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E22" authorId="0" shapeId="0" xr:uid="{00000000-0006-0000-7F00-000001000000}">
      <text>
        <r>
          <rPr>
            <b/>
            <sz val="9"/>
            <color indexed="81"/>
            <rFont val="Tahoma"/>
            <family val="2"/>
          </rPr>
          <t>Enter SC SAR date here</t>
        </r>
      </text>
    </comment>
    <comment ref="G42" authorId="1" shapeId="0" xr:uid="{00000000-0006-0000-7F00-000002000000}">
      <text>
        <r>
          <rPr>
            <sz val="9"/>
            <color indexed="81"/>
            <rFont val="Tahoma"/>
            <family val="2"/>
          </rPr>
          <t xml:space="preserve">PMOS looks at this date to ascertain what is creating a delta between the Actual Final Ballot end date and the Calculated CF Date and make adjustments.
Green +/- 0-45 days
Yellow +/- 45-90 days
Red +/- 90 or more days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E22" authorId="0" shapeId="0" xr:uid="{00000000-0006-0000-8000-000001000000}">
      <text>
        <r>
          <rPr>
            <b/>
            <sz val="9"/>
            <color indexed="81"/>
            <rFont val="Tahoma"/>
            <family val="2"/>
          </rPr>
          <t>Enter SC SAR date here</t>
        </r>
      </text>
    </comment>
    <comment ref="G36" authorId="1" shapeId="0" xr:uid="{00000000-0006-0000-8000-000002000000}">
      <text>
        <r>
          <rPr>
            <sz val="9"/>
            <color indexed="81"/>
            <rFont val="Tahoma"/>
            <family val="2"/>
          </rPr>
          <t xml:space="preserve">PMOS looks at this date to ascertain what is creating a delta between the Actual Final Ballot end date and the Calculated CF Date and make adjustments.
Green +/- 0-45 days
Yellow +/- 45-90 days
Red +/- 90 or more days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G36" authorId="0" shapeId="0" xr:uid="{00000000-0006-0000-8100-000001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E22" authorId="0" shapeId="0" xr:uid="{00000000-0006-0000-8200-000001000000}">
      <text>
        <r>
          <rPr>
            <b/>
            <sz val="9"/>
            <color indexed="81"/>
            <rFont val="Tahoma"/>
            <family val="2"/>
          </rPr>
          <t>Enter SC SAR date here</t>
        </r>
      </text>
    </comment>
    <comment ref="G36" authorId="1" shapeId="0" xr:uid="{00000000-0006-0000-8200-000002000000}">
      <text>
        <r>
          <rPr>
            <sz val="9"/>
            <color indexed="81"/>
            <rFont val="Tahoma"/>
            <family val="2"/>
          </rPr>
          <t xml:space="preserve">PMOS looks at this date to ascertain what is creating a delta between the Actual Final Ballot end date and the Calculated CF Date and make adjustments.
Green +/- 0-45 days
Yellow +/- 45-90 days
Red +/- 90 or more days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D22" authorId="0" shapeId="0" xr:uid="{00000000-0006-0000-8300-000001000000}">
      <text>
        <r>
          <rPr>
            <b/>
            <sz val="9"/>
            <color indexed="81"/>
            <rFont val="Tahoma"/>
            <family val="2"/>
          </rPr>
          <t>Enter SC SAR date here</t>
        </r>
      </text>
    </comment>
    <comment ref="F35" authorId="1" shapeId="0" xr:uid="{00000000-0006-0000-8300-000002000000}">
      <text>
        <r>
          <rPr>
            <sz val="9"/>
            <color indexed="81"/>
            <rFont val="Tahoma"/>
            <family val="2"/>
          </rPr>
          <t xml:space="preserve">PMOS looks at this date to ascertain what is creating a delta between the Actual Final Ballot end date and the Calculated CF Date and make adjustments.
Green +/- 0-45 days
Yellow +/- 45-90 days
Red +/- 90 or more days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E22" authorId="0" shapeId="0" xr:uid="{00000000-0006-0000-8400-000001000000}">
      <text>
        <r>
          <rPr>
            <b/>
            <sz val="9"/>
            <color indexed="81"/>
            <rFont val="Tahoma"/>
            <family val="2"/>
          </rPr>
          <t>Enter SC SAR date here</t>
        </r>
      </text>
    </comment>
    <comment ref="G36" authorId="1" shapeId="0" xr:uid="{00000000-0006-0000-8400-000002000000}">
      <text>
        <r>
          <rPr>
            <sz val="9"/>
            <color indexed="81"/>
            <rFont val="Tahoma"/>
            <family val="2"/>
          </rPr>
          <t xml:space="preserve">PMOS looks at this date to ascertain what is creating a delta between the Actual Final Ballot end date and the Calculated CF Date and make adjustments.
Green +/- 0-45 days
Yellow +/- 45-90 days
Red +/- 90 or more days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F35" authorId="0" shapeId="0" xr:uid="{00000000-0006-0000-8500-000001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D22" authorId="0" shapeId="0" xr:uid="{00000000-0006-0000-8600-000001000000}">
      <text>
        <r>
          <rPr>
            <b/>
            <sz val="9"/>
            <color indexed="81"/>
            <rFont val="Tahoma"/>
            <family val="2"/>
          </rPr>
          <t>Enter SC SAR date here</t>
        </r>
      </text>
    </comment>
    <comment ref="F35" authorId="1" shapeId="0" xr:uid="{00000000-0006-0000-8600-000002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F35" authorId="0" shapeId="0" xr:uid="{00000000-0006-0000-8700-000001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P1" authorId="0" shapeId="0" xr:uid="{00000000-0006-0000-0400-000001000000}">
      <text>
        <r>
          <rPr>
            <b/>
            <sz val="9"/>
            <color indexed="81"/>
            <rFont val="Tahoma"/>
            <family val="2"/>
          </rPr>
          <t>Data Freshness Indicator:
Green &lt; 14 days since update
Yellow &gt;= 15 days since update
Red &gt; 30 days since update</t>
        </r>
        <r>
          <rPr>
            <sz val="9"/>
            <color indexed="81"/>
            <rFont val="Tahoma"/>
            <family val="2"/>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F35" authorId="0" shapeId="0" xr:uid="{00000000-0006-0000-8800-000001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tc={C68AB712-F2FF-4767-9D68-06FABCFA4ED4}</author>
    <author>Scott Barfield</author>
  </authors>
  <commentList>
    <comment ref="C28" authorId="0" shapeId="0" xr:uid="{C68AB712-F2FF-4767-9D68-06FABCFA4ED4}">
      <text>
        <t>[Threaded comment]
Your version of Excel allows you to read this threaded comment; however, any edits to it will get removed if the file is opened in a newer version of Excel. Learn more: https://go.microsoft.com/fwlink/?linkid=870924
Comment:
    Waiver</t>
      </text>
    </comment>
    <comment ref="F35" authorId="1" shapeId="0" xr:uid="{00000000-0006-0000-8900-000001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G36" authorId="0" shapeId="0" xr:uid="{00000000-0006-0000-8A00-000001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F35" authorId="0" shapeId="0" xr:uid="{00000000-0006-0000-8B00-000001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G36" authorId="0" shapeId="0" xr:uid="{00000000-0006-0000-8C00-000001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E22" authorId="0" shapeId="0" xr:uid="{00000000-0006-0000-8D00-000001000000}">
      <text>
        <r>
          <rPr>
            <b/>
            <sz val="9"/>
            <color indexed="81"/>
            <rFont val="Tahoma"/>
            <family val="2"/>
          </rPr>
          <t>Enter SC SAR date here</t>
        </r>
      </text>
    </comment>
    <comment ref="G36" authorId="1" shapeId="0" xr:uid="{00000000-0006-0000-8D00-000002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E22" authorId="0" shapeId="0" xr:uid="{00000000-0006-0000-8E00-000001000000}">
      <text>
        <r>
          <rPr>
            <b/>
            <sz val="9"/>
            <color indexed="81"/>
            <rFont val="Tahoma"/>
            <family val="2"/>
          </rPr>
          <t>Enter SC SAR date here</t>
        </r>
      </text>
    </comment>
    <comment ref="G36" authorId="1" shapeId="0" xr:uid="{00000000-0006-0000-8E00-000002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G36" authorId="0" shapeId="0" xr:uid="{00000000-0006-0000-8F00-000002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E22" authorId="0" shapeId="0" xr:uid="{00000000-0006-0000-9000-000001000000}">
      <text>
        <r>
          <rPr>
            <b/>
            <sz val="9"/>
            <color indexed="81"/>
            <rFont val="Tahoma"/>
            <family val="2"/>
          </rPr>
          <t>Enter SC SAR date here</t>
        </r>
      </text>
    </comment>
    <comment ref="G36" authorId="1" shapeId="0" xr:uid="{00000000-0006-0000-9000-000003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E22" authorId="0" shapeId="0" xr:uid="{00000000-0006-0000-9100-000001000000}">
      <text>
        <r>
          <rPr>
            <b/>
            <sz val="9"/>
            <color indexed="81"/>
            <rFont val="Tahoma"/>
            <family val="2"/>
          </rPr>
          <t>Enter SC SAR date here</t>
        </r>
      </text>
    </comment>
    <comment ref="G36" authorId="1" shapeId="0" xr:uid="{00000000-0006-0000-9100-000003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Scott Barfield-McGinnis</author>
  </authors>
  <commentList>
    <comment ref="E2" authorId="0" shapeId="0" xr:uid="{00000000-0006-0000-0900-000001000000}">
      <text>
        <r>
          <rPr>
            <b/>
            <sz val="9"/>
            <color indexed="81"/>
            <rFont val="Tahoma"/>
            <family val="2"/>
          </rPr>
          <t>Green-Below the average
Brownish - Average
Red-Above the average</t>
        </r>
        <r>
          <rPr>
            <sz val="9"/>
            <color indexed="81"/>
            <rFont val="Tahoma"/>
            <family val="2"/>
          </rPr>
          <t xml:space="preserve">
</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G36" authorId="0" shapeId="0" xr:uid="{00000000-0006-0000-9200-000002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G36" authorId="0" shapeId="0" xr:uid="{00000000-0006-0000-9300-000002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E22" authorId="0" shapeId="0" xr:uid="{00000000-0006-0000-9400-000001000000}">
      <text>
        <r>
          <rPr>
            <b/>
            <sz val="9"/>
            <color indexed="81"/>
            <rFont val="Tahoma"/>
            <family val="2"/>
          </rPr>
          <t>Enter SC SAR date here</t>
        </r>
      </text>
    </comment>
    <comment ref="G36" authorId="1" shapeId="0" xr:uid="{00000000-0006-0000-9400-000003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E22" authorId="0" shapeId="0" xr:uid="{00000000-0006-0000-9500-000001000000}">
      <text>
        <r>
          <rPr>
            <b/>
            <sz val="9"/>
            <color indexed="81"/>
            <rFont val="Tahoma"/>
            <family val="2"/>
          </rPr>
          <t>Enter SC SAR date here</t>
        </r>
      </text>
    </comment>
    <comment ref="G36" authorId="1" shapeId="0" xr:uid="{00000000-0006-0000-9500-000003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E22" authorId="0" shapeId="0" xr:uid="{00000000-0006-0000-9600-000001000000}">
      <text>
        <r>
          <rPr>
            <b/>
            <sz val="9"/>
            <color indexed="81"/>
            <rFont val="Tahoma"/>
            <family val="2"/>
          </rPr>
          <t>Enter SC SAR date here</t>
        </r>
      </text>
    </comment>
    <comment ref="G36" authorId="1" shapeId="0" xr:uid="{00000000-0006-0000-9600-000003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E22" authorId="0" shapeId="0" xr:uid="{00000000-0006-0000-9700-000001000000}">
      <text>
        <r>
          <rPr>
            <b/>
            <sz val="9"/>
            <color indexed="81"/>
            <rFont val="Tahoma"/>
            <family val="2"/>
          </rPr>
          <t>Enter SC SAR date here</t>
        </r>
      </text>
    </comment>
    <comment ref="G36" authorId="1" shapeId="0" xr:uid="{00000000-0006-0000-9700-000003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Scott Barfield-McGinnis</author>
    <author>Chris Larson</author>
    <author>Scott Barfield</author>
  </authors>
  <commentList>
    <comment ref="E22" authorId="0" shapeId="0" xr:uid="{D675BC53-7156-4DF4-BC48-9115064C3F62}">
      <text>
        <r>
          <rPr>
            <b/>
            <sz val="9"/>
            <color indexed="81"/>
            <rFont val="Tahoma"/>
            <family val="2"/>
          </rPr>
          <t>Enter SC SAR date here</t>
        </r>
      </text>
    </comment>
    <comment ref="A23" authorId="1" shapeId="0" xr:uid="{6938E526-E38D-405B-96F4-29AB53C8FA50}">
      <text>
        <r>
          <rPr>
            <b/>
            <sz val="9"/>
            <color indexed="81"/>
            <rFont val="Tahoma"/>
            <family val="2"/>
          </rPr>
          <t>Chris Larson:</t>
        </r>
        <r>
          <rPr>
            <sz val="9"/>
            <color indexed="81"/>
            <rFont val="Tahoma"/>
            <family val="2"/>
          </rPr>
          <t xml:space="preserve">
PROPOSED ADD for SAR DT phase</t>
        </r>
      </text>
    </comment>
    <comment ref="G36" authorId="2" shapeId="0" xr:uid="{6BF1F124-C475-48C0-AECB-D15529FA74DC}">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Scott Barfield-McGinnis</author>
    <author>Chris Larson</author>
    <author>Scott Barfield</author>
  </authors>
  <commentList>
    <comment ref="E22" authorId="0" shapeId="0" xr:uid="{CF75DF19-1D34-4674-B89D-36B8B251F1E8}">
      <text>
        <r>
          <rPr>
            <b/>
            <sz val="9"/>
            <color indexed="81"/>
            <rFont val="Tahoma"/>
            <family val="2"/>
          </rPr>
          <t>Enter SC SAR date here</t>
        </r>
      </text>
    </comment>
    <comment ref="A23" authorId="1" shapeId="0" xr:uid="{7D2C0500-CC7F-48C4-9914-EBBF04C59EEE}">
      <text>
        <r>
          <rPr>
            <b/>
            <sz val="9"/>
            <color indexed="81"/>
            <rFont val="Tahoma"/>
            <family val="2"/>
          </rPr>
          <t>Chris Larson:</t>
        </r>
        <r>
          <rPr>
            <sz val="9"/>
            <color indexed="81"/>
            <rFont val="Tahoma"/>
            <family val="2"/>
          </rPr>
          <t xml:space="preserve">
PROPOSED ADD for SAR DT phase</t>
        </r>
      </text>
    </comment>
    <comment ref="G36" authorId="2" shapeId="0" xr:uid="{4D4A3524-5E08-40E3-AA6A-8E7E7E2F8898}">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Scott Barfield-McGinnis</author>
    <author>Chris Larson</author>
    <author>Scott Barfield</author>
  </authors>
  <commentList>
    <comment ref="E22" authorId="0" shapeId="0" xr:uid="{DD5F763B-7469-443C-92E5-7ED04F2883FB}">
      <text>
        <r>
          <rPr>
            <b/>
            <sz val="9"/>
            <color indexed="81"/>
            <rFont val="Tahoma"/>
            <family val="2"/>
          </rPr>
          <t>Enter SC SAR date here</t>
        </r>
      </text>
    </comment>
    <comment ref="A23" authorId="1" shapeId="0" xr:uid="{7168226F-1FEE-42E9-899D-4C70F28F1788}">
      <text>
        <r>
          <rPr>
            <b/>
            <sz val="9"/>
            <color indexed="81"/>
            <rFont val="Tahoma"/>
            <family val="2"/>
          </rPr>
          <t>Chris Larson:</t>
        </r>
        <r>
          <rPr>
            <sz val="9"/>
            <color indexed="81"/>
            <rFont val="Tahoma"/>
            <family val="2"/>
          </rPr>
          <t xml:space="preserve">
PROPOSED ADD for SAR DT phase</t>
        </r>
      </text>
    </comment>
    <comment ref="G36" authorId="2" shapeId="0" xr:uid="{AC315872-3B4E-4024-8DEA-75ED8D54DEBA}">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Scott Barfield-McGinnis</author>
    <author>Chris Larson</author>
    <author>Scott Barfield</author>
  </authors>
  <commentList>
    <comment ref="E22" authorId="0" shapeId="0" xr:uid="{03C1B14C-960F-4D8E-91FD-305F3901DB34}">
      <text>
        <r>
          <rPr>
            <b/>
            <sz val="9"/>
            <color indexed="81"/>
            <rFont val="Tahoma"/>
            <family val="2"/>
          </rPr>
          <t>Enter SC SAR date here</t>
        </r>
      </text>
    </comment>
    <comment ref="A23" authorId="1" shapeId="0" xr:uid="{8CB49681-91FC-4764-90F3-28C43DD3C107}">
      <text>
        <r>
          <rPr>
            <b/>
            <sz val="9"/>
            <color indexed="81"/>
            <rFont val="Tahoma"/>
            <family val="2"/>
          </rPr>
          <t>Chris Larson:</t>
        </r>
        <r>
          <rPr>
            <sz val="9"/>
            <color indexed="81"/>
            <rFont val="Tahoma"/>
            <family val="2"/>
          </rPr>
          <t xml:space="preserve">
PROPOSED ADD for SAR DT phase</t>
        </r>
      </text>
    </comment>
    <comment ref="G36" authorId="2" shapeId="0" xr:uid="{2E49D15D-2985-4854-9AE8-0EED53D45C9B}">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F36" authorId="0" shapeId="0" xr:uid="{00000000-0006-0000-6100-000001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E33" authorId="0" shapeId="0" xr:uid="{00000000-0006-0000-6300-000001000000}">
      <text>
        <r>
          <rPr>
            <b/>
            <sz val="9"/>
            <color indexed="81"/>
            <rFont val="Tahoma"/>
            <family val="2"/>
          </rPr>
          <t>FERC Deadline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Scott Barfield</author>
  </authors>
  <commentList>
    <comment ref="G36" authorId="0" shapeId="0" xr:uid="{00000000-0006-0000-6600-000001000000}">
      <text>
        <r>
          <rPr>
            <sz val="9"/>
            <color indexed="81"/>
            <rFont val="Tahoma"/>
            <family val="2"/>
          </rPr>
          <t>PMOS looks at this date to ascertain what is creating a delta between the Actual Final Ballot end date and the Calculated CF Date and make adjustments.
Green +/- 0-45 days
Yellow +/- 45-90 days
Red +/- 90 or more days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D22" authorId="0" shapeId="0" xr:uid="{00000000-0006-0000-7100-000001000000}">
      <text>
        <r>
          <rPr>
            <b/>
            <sz val="9"/>
            <color indexed="81"/>
            <rFont val="Tahoma"/>
            <family val="2"/>
          </rPr>
          <t>Enter SC SAR date here</t>
        </r>
      </text>
    </comment>
    <comment ref="F35" authorId="1" shapeId="0" xr:uid="{00000000-0006-0000-7100-000002000000}">
      <text>
        <r>
          <rPr>
            <sz val="9"/>
            <color indexed="81"/>
            <rFont val="Tahoma"/>
            <family val="2"/>
          </rPr>
          <t>PMOS looks at this date to ascertain what is creating a delta between the Actual Final Ballot end date and the Calculated CF Date.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Scott Barfield-McGinnis</author>
    <author>Scott Barfield</author>
  </authors>
  <commentList>
    <comment ref="D22" authorId="0" shapeId="0" xr:uid="{00000000-0006-0000-7300-000001000000}">
      <text>
        <r>
          <rPr>
            <b/>
            <sz val="9"/>
            <color indexed="81"/>
            <rFont val="Tahoma"/>
            <family val="2"/>
          </rPr>
          <t>Enter SC SAR date here</t>
        </r>
      </text>
    </comment>
    <comment ref="F35" authorId="1" shapeId="0" xr:uid="{00000000-0006-0000-7300-000002000000}">
      <text>
        <r>
          <rPr>
            <sz val="9"/>
            <color indexed="81"/>
            <rFont val="Tahoma"/>
            <family val="2"/>
          </rPr>
          <t>PMOS looks at this date to ascertain what is creating a delta between the Actual Final Ballot end date and the Calculated CF Date.</t>
        </r>
      </text>
    </comment>
  </commentList>
</comments>
</file>

<file path=xl/sharedStrings.xml><?xml version="1.0" encoding="utf-8"?>
<sst xmlns="http://schemas.openxmlformats.org/spreadsheetml/2006/main" count="6586" uniqueCount="1527">
  <si>
    <t>Updated:</t>
  </si>
  <si>
    <t>QR</t>
  </si>
  <si>
    <t>Final Ballot</t>
  </si>
  <si>
    <t>Filing</t>
  </si>
  <si>
    <t>Baseline / Complexity</t>
  </si>
  <si>
    <t>Status</t>
  </si>
  <si>
    <t>HOME</t>
  </si>
  <si>
    <t>DO NOT SORT (Filtering Ok)</t>
  </si>
  <si>
    <t>Early/(Late)</t>
  </si>
  <si>
    <t>Factor / Status</t>
  </si>
  <si>
    <t>&lt;future&gt;</t>
  </si>
  <si>
    <t>Jan</t>
  </si>
  <si>
    <t>Feb</t>
  </si>
  <si>
    <t>Mar</t>
  </si>
  <si>
    <t>Apr</t>
  </si>
  <si>
    <t>May</t>
  </si>
  <si>
    <t>Jun</t>
  </si>
  <si>
    <t>Jul</t>
  </si>
  <si>
    <t>Aug</t>
  </si>
  <si>
    <t>Sep</t>
  </si>
  <si>
    <t>Oct</t>
  </si>
  <si>
    <t>Nov</t>
  </si>
  <si>
    <t>Dec</t>
  </si>
  <si>
    <t>June</t>
  </si>
  <si>
    <t>Index</t>
  </si>
  <si>
    <t>Update</t>
  </si>
  <si>
    <r>
      <t>List of Approved Projects</t>
    </r>
    <r>
      <rPr>
        <b/>
        <sz val="11"/>
        <color theme="0" tint="-0.249977111117893"/>
        <rFont val="Calibri"/>
        <family val="2"/>
        <scheme val="minor"/>
      </rPr>
      <t xml:space="preserve">  (Filter)</t>
    </r>
  </si>
  <si>
    <r>
      <t xml:space="preserve">Deliverables </t>
    </r>
    <r>
      <rPr>
        <b/>
        <sz val="11"/>
        <color theme="0" tint="-0.249977111117893"/>
        <rFont val="Calibri"/>
        <family val="2"/>
        <scheme val="minor"/>
      </rPr>
      <t xml:space="preserve"> (Filter)</t>
    </r>
  </si>
  <si>
    <r>
      <rPr>
        <b/>
        <sz val="11"/>
        <rFont val="Calibri"/>
        <family val="2"/>
        <scheme val="minor"/>
      </rPr>
      <t>Days</t>
    </r>
    <r>
      <rPr>
        <b/>
        <sz val="11"/>
        <color theme="0" tint="-0.249977111117893"/>
        <rFont val="Calibri"/>
        <family val="2"/>
        <scheme val="minor"/>
      </rPr>
      <t xml:space="preserve"> (Filter)         </t>
    </r>
  </si>
  <si>
    <t>(Filter)</t>
  </si>
  <si>
    <t>Filter</t>
  </si>
  <si>
    <t>Archive_Baseline</t>
  </si>
  <si>
    <t>Archive_Current</t>
  </si>
  <si>
    <t>Baseline</t>
  </si>
  <si>
    <t>Complexity Factors</t>
  </si>
  <si>
    <t>TBD</t>
  </si>
  <si>
    <t>Nominations</t>
  </si>
  <si>
    <t>SUMMARY</t>
  </si>
  <si>
    <t>Tutorial Video (11 min)</t>
  </si>
  <si>
    <t>Click here to report errors or issues</t>
  </si>
  <si>
    <r>
      <rPr>
        <b/>
        <sz val="11"/>
        <color theme="1"/>
        <rFont val="Calibri"/>
        <family val="2"/>
        <scheme val="minor"/>
      </rPr>
      <t xml:space="preserve">Tabs </t>
    </r>
    <r>
      <rPr>
        <sz val="11"/>
        <color theme="1"/>
        <rFont val="Calibri"/>
        <family val="2"/>
        <scheme val="minor"/>
      </rPr>
      <t>along the bottom of the spreadsheet:</t>
    </r>
  </si>
  <si>
    <r>
      <rPr>
        <b/>
        <sz val="11"/>
        <color rgb="FF00B050"/>
        <rFont val="Calibri"/>
        <family val="2"/>
        <scheme val="minor"/>
      </rPr>
      <t xml:space="preserve">Green tab </t>
    </r>
    <r>
      <rPr>
        <sz val="11"/>
        <color theme="1"/>
        <rFont val="Calibri"/>
        <family val="2"/>
        <scheme val="minor"/>
      </rPr>
      <t>- Home Page listing all active projects</t>
    </r>
  </si>
  <si>
    <r>
      <rPr>
        <b/>
        <sz val="11"/>
        <color rgb="FFFFC000"/>
        <rFont val="Calibri"/>
        <family val="2"/>
        <scheme val="minor"/>
      </rPr>
      <t>Yellow tabs</t>
    </r>
    <r>
      <rPr>
        <sz val="11"/>
        <color theme="1"/>
        <rFont val="Calibri"/>
        <family val="2"/>
        <scheme val="minor"/>
      </rPr>
      <t xml:space="preserve"> - Help, Summary Page of projects, and Footnotes (far right tab)</t>
    </r>
  </si>
  <si>
    <r>
      <rPr>
        <b/>
        <sz val="11"/>
        <color rgb="FF0070C0"/>
        <rFont val="Calibri"/>
        <family val="2"/>
        <scheme val="minor"/>
      </rPr>
      <t xml:space="preserve">Blue tabs </t>
    </r>
    <r>
      <rPr>
        <sz val="11"/>
        <color theme="1"/>
        <rFont val="Calibri"/>
        <family val="2"/>
        <scheme val="minor"/>
      </rPr>
      <t>- Indicate an active project.</t>
    </r>
  </si>
  <si>
    <r>
      <rPr>
        <b/>
        <sz val="11"/>
        <color rgb="FFFF0000"/>
        <rFont val="Calibri"/>
        <family val="2"/>
        <scheme val="minor"/>
      </rPr>
      <t>Red tabs</t>
    </r>
    <r>
      <rPr>
        <sz val="11"/>
        <color theme="1"/>
        <rFont val="Calibri"/>
        <family val="2"/>
        <scheme val="minor"/>
      </rPr>
      <t xml:space="preserve"> - Indicate a non-active project and are generally not shown, but may be revealed by "unhiding" the tab. If a red tab has an "underscore" preceding the project number (e.g., _YYYY-##) it means the project was added for developing metrics on previous projects not initially populated in this tracker.</t>
    </r>
  </si>
  <si>
    <t>Project Number nomenclature: The year started and the sequence (YYYY-##), a letter or .#/.alphabet letter denote the project was split into phases for tracking purposes. Phased projects in the tracker may or may not reflect the project being "Phased" on the www.nerc.com website.</t>
  </si>
  <si>
    <r>
      <rPr>
        <b/>
        <sz val="11"/>
        <color theme="1"/>
        <rFont val="Calibri"/>
        <family val="2"/>
        <scheme val="minor"/>
      </rPr>
      <t xml:space="preserve">Home Page - </t>
    </r>
    <r>
      <rPr>
        <sz val="11"/>
        <color theme="1"/>
        <rFont val="Calibri"/>
        <family val="2"/>
        <scheme val="minor"/>
      </rPr>
      <t>Gannt chart of active projects with current or proposed schedules, typically set with the baseline schedule not showing.</t>
    </r>
  </si>
  <si>
    <t>Home Page - Filter is OKAY. Sorting will misalign the conditional formatting of the Gannt Chart.</t>
  </si>
  <si>
    <t>Home Page - Column "B" is a freshness indicator of the underlying project page.</t>
  </si>
  <si>
    <t>Home Page - Column "C" is the project name with an in document hyperlink to the respective project tab</t>
  </si>
  <si>
    <t>Home Page - Column "D" lists the deliverables identified on the individual project pages</t>
  </si>
  <si>
    <t>Home Page - Column "E" lists the number of days early or (late) a project is running based on the approved baseline schedule final ballot date.</t>
  </si>
  <si>
    <t>Home Page - Column "F" lists the current status of the project "schedule" (See Note 6 in the footnotes for more information).</t>
  </si>
  <si>
    <t>Home Page - Remaining columns to the right color code the what is anticipated in the project schedule. Proposed means the projected schedule or that it has been completed. If the projects are filtered on "baseline" the PMOS approved schedure is shown. To see previous time or future times, simply "unhide" the applicable columns using the spreadsheet functions.</t>
  </si>
  <si>
    <t>(Sorting okay)</t>
  </si>
  <si>
    <t>2016-01</t>
  </si>
  <si>
    <t>2016-04</t>
  </si>
  <si>
    <t>2019-05</t>
  </si>
  <si>
    <t>2019-06</t>
  </si>
  <si>
    <t>2020-01</t>
  </si>
  <si>
    <t>2020-02</t>
  </si>
  <si>
    <t>2020-03</t>
  </si>
  <si>
    <t>2020-04</t>
  </si>
  <si>
    <t>2020-05</t>
  </si>
  <si>
    <t>2020-06</t>
  </si>
  <si>
    <t>2021-01</t>
  </si>
  <si>
    <t>2021-02</t>
  </si>
  <si>
    <t>2021-03</t>
  </si>
  <si>
    <t>2021-04</t>
  </si>
  <si>
    <t>2021-05</t>
  </si>
  <si>
    <t>2021-06</t>
  </si>
  <si>
    <t>ARCHIVE SUMMARY</t>
  </si>
  <si>
    <t>Intercept</t>
  </si>
  <si>
    <t>Weight Factor</t>
  </si>
  <si>
    <t>Project</t>
  </si>
  <si>
    <t>Title</t>
  </si>
  <si>
    <t>SAR Posting
Start Date</t>
  </si>
  <si>
    <t>Final Ballot Date</t>
  </si>
  <si>
    <t>Baseline
End
Date</t>
  </si>
  <si>
    <t xml:space="preserve">Completed 
Actual No. 
of Days </t>
  </si>
  <si>
    <t>Active Project
Calculated No.
of Days</t>
  </si>
  <si>
    <t xml:space="preserve">Baseline No. 
of  Days based 
on Team Est. </t>
  </si>
  <si>
    <t>Priority</t>
  </si>
  <si>
    <t>No. of Directives</t>
  </si>
  <si>
    <t>Number of Guidances</t>
  </si>
  <si>
    <t>No. of Standards</t>
  </si>
  <si>
    <t>Weighting
Factor</t>
  </si>
  <si>
    <t xml:space="preserve">No. of Days 
Expected 
Based on 
Complexity </t>
  </si>
  <si>
    <t>Relative
Diff %</t>
  </si>
  <si>
    <t>18-Month
Baseline</t>
  </si>
  <si>
    <t>Data Used
for 5-Year
Filing 2019</t>
  </si>
  <si>
    <t>2019 Filing</t>
  </si>
  <si>
    <t>SUMMARY OUTPUT 2019 Filing (Projects Completed in the last 10 years)</t>
  </si>
  <si>
    <t>Regression Statistics</t>
  </si>
  <si>
    <t>Multiple R</t>
  </si>
  <si>
    <t>R Square</t>
  </si>
  <si>
    <t>Adjusted R Square</t>
  </si>
  <si>
    <t>Standard Error</t>
  </si>
  <si>
    <t>Observations</t>
  </si>
  <si>
    <t>ANOVA</t>
  </si>
  <si>
    <t>df</t>
  </si>
  <si>
    <t>SS</t>
  </si>
  <si>
    <t>MS</t>
  </si>
  <si>
    <t>F</t>
  </si>
  <si>
    <t>Significance F</t>
  </si>
  <si>
    <t>Regression</t>
  </si>
  <si>
    <t>Residual</t>
  </si>
  <si>
    <t>Total</t>
  </si>
  <si>
    <t>Coefficients</t>
  </si>
  <si>
    <t>t Stat</t>
  </si>
  <si>
    <t>P-value</t>
  </si>
  <si>
    <t>Lower 95%</t>
  </si>
  <si>
    <t>Upper 95%</t>
  </si>
  <si>
    <t>Lower 95.0%</t>
  </si>
  <si>
    <t>Upper 95.0%</t>
  </si>
  <si>
    <t>RESIDUAL OUTPUT</t>
  </si>
  <si>
    <t>Observation</t>
  </si>
  <si>
    <t>Predicted Completed
Actual No.
of Days</t>
  </si>
  <si>
    <t>Residuals</t>
  </si>
  <si>
    <t>Position</t>
  </si>
  <si>
    <t>Term</t>
  </si>
  <si>
    <t>Name</t>
  </si>
  <si>
    <t>Entity</t>
  </si>
  <si>
    <t># Std.</t>
  </si>
  <si>
    <t>2015-09</t>
  </si>
  <si>
    <t>2015-09b</t>
  </si>
  <si>
    <t>2016-02d</t>
  </si>
  <si>
    <t>2017-01b</t>
  </si>
  <si>
    <t>2018-03b</t>
  </si>
  <si>
    <t>2019-02</t>
  </si>
  <si>
    <t>2019-04</t>
  </si>
  <si>
    <t>Insert New</t>
  </si>
  <si>
    <t>Chair</t>
  </si>
  <si>
    <t>Charles Yeung</t>
  </si>
  <si>
    <t>Vice Chair</t>
  </si>
  <si>
    <t>Michael Brytowski</t>
  </si>
  <si>
    <t>Great River Energy</t>
  </si>
  <si>
    <t>Member</t>
  </si>
  <si>
    <t>Ken Lanehome</t>
  </si>
  <si>
    <t>Linda Lynch</t>
  </si>
  <si>
    <t>Mark Pratt</t>
  </si>
  <si>
    <t>Kirk Rosener</t>
  </si>
  <si>
    <t>CPS Energy</t>
  </si>
  <si>
    <t>Non-voting Member</t>
  </si>
  <si>
    <t>SC Chair</t>
  </si>
  <si>
    <t>Amy Casuscelli</t>
  </si>
  <si>
    <t>Xcel Energy</t>
  </si>
  <si>
    <t>SC Vice Chair</t>
  </si>
  <si>
    <t>Todd Bennett</t>
  </si>
  <si>
    <t>Associated Electric Cooperative</t>
  </si>
  <si>
    <t>NERC Staff</t>
  </si>
  <si>
    <t>Marisa Hecht, Legal</t>
  </si>
  <si>
    <t>Lauren Perotti, Legal</t>
  </si>
  <si>
    <t>INSERT NEW ROW</t>
  </si>
  <si>
    <t>*The Primary PMOS liaison is bold white, and the active secondary PMOS liaison is bold black</t>
  </si>
  <si>
    <t>PTS Change Control</t>
  </si>
  <si>
    <t>Reason for Update</t>
  </si>
  <si>
    <t>Date</t>
  </si>
  <si>
    <t>Notes</t>
  </si>
  <si>
    <t>New Tab</t>
  </si>
  <si>
    <t>Created tab with roster and liaison work load.</t>
  </si>
  <si>
    <t>Formatting</t>
  </si>
  <si>
    <t>Added affected standard weighting, improved conditional formatting and abililty to add new rows and columns.</t>
  </si>
  <si>
    <t>Data Correction</t>
  </si>
  <si>
    <t>Corrected Colby Bellville's company name from Duke to Cooperative Energy.</t>
  </si>
  <si>
    <t>Liaison Resignation</t>
  </si>
  <si>
    <t>Sean Cavote resigned from the PMOS.</t>
  </si>
  <si>
    <t>Scott Barfield is no longer the PMOS secretary, Elsa Prince is the new PMOS secretary.</t>
  </si>
  <si>
    <t>Updated SC Chair and SC Vice Chair information.</t>
  </si>
  <si>
    <t>Modified the conditional formatting to show which standards line up with the PMOS liaisons.</t>
  </si>
  <si>
    <t>Liaison Additions</t>
  </si>
  <si>
    <t>Added R. Darrah,  A. Westenkirchner and C. Godoy.</t>
  </si>
  <si>
    <t>PMOS Chair</t>
  </si>
  <si>
    <t>Updated the 2-year term of Chair Yeung.</t>
  </si>
  <si>
    <t>A. Mayfield ended his 2-year term as PMOS liaison.</t>
  </si>
  <si>
    <t xml:space="preserve">Q. Morrison will retired at the end of May 2021, his last meeting will be the May 5 PMOS call. </t>
  </si>
  <si>
    <t>Elsa Prince is no longer the PMOS secretary, Ben Wu is the new PMOS secretary.</t>
  </si>
  <si>
    <t>Standards Efficiency Review</t>
  </si>
  <si>
    <t>Home</t>
  </si>
  <si>
    <t>Overview for PMOS</t>
  </si>
  <si>
    <t>Other</t>
  </si>
  <si>
    <t xml:space="preserve">SER Working Team provided final recommendation for SC endorsement at April meeting. Additionally, the team is drafting a final report to memorialize and transition the project. The Standards Efficiency Review (SER) Final Report provided below outlines the accomplishments and recommendations from the project. In addition, the four Phase 2 concepts addressed by the SER group are listed below with their respective materials.                                                         1.   Evidence Retention Overhaul
-SER Evidence Retention Recommendations (Endorsed by SC December 18, 2019, agenda item 9)
-SER Evidence Retention White Paper
2.   Consolidate Information/Data Exchange Requirements
Operation Data Exchange Simplification SAR (Pending SC endorsement January 20, 2021, agenda item 7)
3.   Move Requirements to Guidance (incorporated into NERC policy; Risk Mitigation Framework) 
Framework to Address Known and Emerging Reliability and Security Risks (Endorsed by RSTC December 16, 2020, agenda item 4)
4.   Prototype Standard (reframed)
SER Recommendation for Standards Template and Drafting Team Training Review​; (Endorsed by SC December 9, 2020, agenda item 6) 
</t>
  </si>
  <si>
    <r>
      <rPr>
        <b/>
        <sz val="11"/>
        <color rgb="FFFF0000"/>
        <rFont val="Calibri"/>
        <family val="2"/>
        <scheme val="minor"/>
      </rPr>
      <t>Operations</t>
    </r>
    <r>
      <rPr>
        <b/>
        <sz val="11"/>
        <color theme="1"/>
        <rFont val="Calibri"/>
        <family val="2"/>
        <scheme val="minor"/>
      </rPr>
      <t xml:space="preserve"> </t>
    </r>
    <r>
      <rPr>
        <b/>
        <sz val="11"/>
        <color rgb="FFFF0000"/>
        <rFont val="Calibri"/>
        <family val="2"/>
        <scheme val="minor"/>
      </rPr>
      <t>Planning</t>
    </r>
    <r>
      <rPr>
        <b/>
        <sz val="11"/>
        <color theme="1"/>
        <rFont val="Calibri"/>
        <family val="2"/>
        <scheme val="minor"/>
      </rPr>
      <t xml:space="preserve"> Subteam</t>
    </r>
  </si>
  <si>
    <t>Amy Casuscelli &amp; Charles Yeung</t>
  </si>
  <si>
    <r>
      <rPr>
        <b/>
        <sz val="11"/>
        <color rgb="FFFF0000"/>
        <rFont val="Calibri"/>
        <family val="2"/>
        <scheme val="minor"/>
      </rPr>
      <t>Real-time Operations</t>
    </r>
    <r>
      <rPr>
        <b/>
        <sz val="11"/>
        <color theme="1"/>
        <rFont val="Calibri"/>
        <family val="2"/>
        <scheme val="minor"/>
      </rPr>
      <t xml:space="preserve"> Subteam</t>
    </r>
  </si>
  <si>
    <t>Mike Brytowski</t>
  </si>
  <si>
    <r>
      <rPr>
        <b/>
        <sz val="11"/>
        <color rgb="FFFF0000"/>
        <rFont val="Calibri"/>
        <family val="2"/>
        <scheme val="minor"/>
      </rPr>
      <t>Long-term Planning</t>
    </r>
    <r>
      <rPr>
        <b/>
        <sz val="11"/>
        <color theme="1"/>
        <rFont val="Calibri"/>
        <family val="2"/>
        <scheme val="minor"/>
      </rPr>
      <t xml:space="preserve"> Subteam</t>
    </r>
  </si>
  <si>
    <t>SER Phase 1</t>
  </si>
  <si>
    <t>Mike Brytowski &amp; Mark Pratt</t>
  </si>
  <si>
    <t>SER Phase 2 (Concepts)</t>
  </si>
  <si>
    <t>Mike Brytowski &amp; Linda Lynch</t>
  </si>
  <si>
    <t>N/A</t>
  </si>
  <si>
    <t>Chris Larson</t>
  </si>
  <si>
    <t>Mark Pratt (primary), Michael Brytowski (secondary)</t>
  </si>
  <si>
    <t>See SAR (too many to list)</t>
  </si>
  <si>
    <t>Scheduling Dates</t>
  </si>
  <si>
    <t>Projected
 or Actual
Start</t>
  </si>
  <si>
    <t>Projected or Actual
End</t>
  </si>
  <si>
    <t>Baseline
Start</t>
  </si>
  <si>
    <t>Baseline
End</t>
  </si>
  <si>
    <t>No. of Days
Ahead (Behind)</t>
  </si>
  <si>
    <t>Reason for Change or Delay</t>
  </si>
  <si>
    <t>Ballot
or
Other</t>
  </si>
  <si>
    <t>2006-03</t>
  </si>
  <si>
    <t>Project Name</t>
  </si>
  <si>
    <t>Project 2006-03 System Restoration and Blackstart</t>
  </si>
  <si>
    <t>Metrics-Pre 2009</t>
  </si>
  <si>
    <t>Comments</t>
  </si>
  <si>
    <t>This project was added for the purpose of metrics.</t>
  </si>
  <si>
    <t>Deliverable</t>
  </si>
  <si>
    <t>Deadline</t>
  </si>
  <si>
    <t>Priority in RSDP, click to see applicable Footnote</t>
  </si>
  <si>
    <t>Test Priority</t>
  </si>
  <si>
    <t>Priority (High, Med, Low is 1, 2, 3)</t>
  </si>
  <si>
    <t>Project has been Re-Baselined? (0-No, 1-Yes)</t>
  </si>
  <si>
    <t>P81 Req (2013)</t>
  </si>
  <si>
    <t>Test P81</t>
  </si>
  <si>
    <t>Number of Directives</t>
  </si>
  <si>
    <t>Enter # in column B and description here</t>
  </si>
  <si>
    <t>No. of Guidances (see Note 2)</t>
  </si>
  <si>
    <t>Enter number in column B and text here.</t>
  </si>
  <si>
    <t>Directionally consistent with IERP findings (See Note 5)</t>
  </si>
  <si>
    <t>Developer</t>
  </si>
  <si>
    <t>PMOS Liaison</t>
  </si>
  <si>
    <t>Affected Standards</t>
  </si>
  <si>
    <t>EOP-001-1, EOP-005-1, and EOP-006-1</t>
  </si>
  <si>
    <t>Last Updated</t>
  </si>
  <si>
    <t>Metrics Project</t>
  </si>
  <si>
    <t>2007-04</t>
  </si>
  <si>
    <t>Back-up Facilities</t>
  </si>
  <si>
    <t>Metrics-Pre 2013</t>
  </si>
  <si>
    <t>EOP-008</t>
  </si>
  <si>
    <t>2006-06</t>
  </si>
  <si>
    <t>Reliability Coordination</t>
  </si>
  <si>
    <t>COM-001-2, COM-0023, and IRO-001-3, IRO-002-3, IRO-005, IRO-014, IRO-015, and IRO-016</t>
  </si>
  <si>
    <t>2006-07</t>
  </si>
  <si>
    <t>ATC/TTC/AFC and CBM/TRM Revisions</t>
  </si>
  <si>
    <t>Void</t>
  </si>
  <si>
    <t>This project was added for the purpose of metrics. Not used for metrics due to excessive number of directives.</t>
  </si>
  <si>
    <t>Summary of FERC Directives in FERC Orders 693 and 890 and Corresponding NERC Standards and Requirements</t>
  </si>
  <si>
    <t>MOD-001-1, MOD-004-1, MOD-008-1, MOD-028-1, MOD-029-1, and MOD-030-1</t>
  </si>
  <si>
    <t>2006-08</t>
  </si>
  <si>
    <t>Reliability Coordination - Transmission Loading Relief</t>
  </si>
  <si>
    <t>IRO-006-4, IRO-006-5, IRO-006-EAST-1</t>
  </si>
  <si>
    <t>2007-01</t>
  </si>
  <si>
    <t>Underfrequency Load Shedding</t>
  </si>
  <si>
    <t>EOP-003-1 and PRC-006-0 (Absorbed PRC-007-0, PRC-009-0)</t>
  </si>
  <si>
    <t>2007-02</t>
  </si>
  <si>
    <t>Operating Personnel Communications Protocols</t>
  </si>
  <si>
    <t>Metrics</t>
  </si>
  <si>
    <t>COM-002-4</t>
  </si>
  <si>
    <t>2007-03</t>
  </si>
  <si>
    <t>Real-time Transmission Operations</t>
  </si>
  <si>
    <t>EOP-001, EOP-005, and EOP-006</t>
  </si>
  <si>
    <t>2007-06</t>
  </si>
  <si>
    <t>System Protection Coordination</t>
  </si>
  <si>
    <t>This project was added for the purpose of metrics. The SAR date was adjusted from 2007 to 2012 due to an intentional delay to 2009 and then to 2012. The baseline final ballot date was taken from the 2013 PTS. It was adjust to 10/31/2015 in the 2015 PTS.</t>
  </si>
  <si>
    <t>PRC-027-1</t>
  </si>
  <si>
    <t>PRC-001-1</t>
  </si>
  <si>
    <t>2007-06.2</t>
  </si>
  <si>
    <t>Phase 2 System Protection Coordination</t>
  </si>
  <si>
    <t>Archived-Not for Metrics</t>
  </si>
  <si>
    <t>The standard passed overwhelmingly along with the definitions. BOT adopted August 11, 2016 and filed with FERC on September 2, 2016. Excluded from Metrics due very long period, 10 years. There was 5 years from SAR to first activity.</t>
  </si>
  <si>
    <t>PRC-001-1.1.(Ret), PER-006-1 (New), and revision to definitions of Operational Planning Analysis and Real-time Assessment.</t>
  </si>
  <si>
    <t>NERC-imposed deadline of 12/31/2015</t>
  </si>
  <si>
    <t>1 - Move PRC-001, R1 to Training</t>
  </si>
  <si>
    <t>Yes - PRC-001-1.1(ii), R1 was noted as duplicative of TOP-006-2 R3, but TOP-006 was retired without addressing R1 under TOP/IRO in 2015.</t>
  </si>
  <si>
    <t>Scott Barfield-McGinnis</t>
  </si>
  <si>
    <t>Brenda Hampton</t>
  </si>
  <si>
    <t>PRC-001-1.1.(ret.), PER-006-1 (new)</t>
  </si>
  <si>
    <t>Regulatory Meeting</t>
  </si>
  <si>
    <t>Baseline Reset</t>
  </si>
  <si>
    <t>Change in Approach</t>
  </si>
  <si>
    <t>Not needed</t>
  </si>
  <si>
    <t>Project split</t>
  </si>
  <si>
    <r>
      <t xml:space="preserve">Phase II was split from Phase I addressing PRC-027 (R3 &amp; R4) using the date 1/6/2015 for PMOS tracking. </t>
    </r>
    <r>
      <rPr>
        <sz val="11"/>
        <color rgb="FFFF0000"/>
        <rFont val="Calibri"/>
        <family val="2"/>
        <scheme val="minor"/>
      </rPr>
      <t>The date was changed back to the original revised SAR date of 6/11/2007 to 7/10/2007 for metric tracking.</t>
    </r>
  </si>
  <si>
    <t>Change in SAR Date</t>
  </si>
  <si>
    <t>SAR date of 6/11/2007 changed to Nomination - DT date of 1/6/2015 to mark when this portion of the project was split off to address Requirements R1, R2, R5, and R6.</t>
  </si>
  <si>
    <t>Explain the delay</t>
  </si>
  <si>
    <t>Did not pass Septmber 2015 ballot and will plan to conduct another SDT meeting and post for additional ballot. Goal to post end of January 2016; however, the SDT's plan to present a PER-005-2 revision met industry opposition during informal outreach. The SDT held a technical conference to resolve - resulting in PER-006-1 and definition changes to OPA and RTA. The first formal comment period for PER-006-1 runs March 10 to April 25 with an initial ballot.</t>
  </si>
  <si>
    <t>Explain early finish</t>
  </si>
  <si>
    <t>PER-006-1 did not require an additional planned ballot, passed on initial.</t>
  </si>
  <si>
    <t>2007-09</t>
  </si>
  <si>
    <t>Generator Verification</t>
  </si>
  <si>
    <t>MOD-024-1, MOD-025-1, MOD-026-1, MOD-027-1, PRC-019-1, and PRC-024</t>
  </si>
  <si>
    <t>2007-11</t>
  </si>
  <si>
    <t xml:space="preserve">Disturbance Monitoring </t>
  </si>
  <si>
    <t>PRC-002 and PRC-018</t>
  </si>
  <si>
    <t>2007-12</t>
  </si>
  <si>
    <t>Frequency Response</t>
  </si>
  <si>
    <t>BAL-003</t>
  </si>
  <si>
    <t>2007-14</t>
  </si>
  <si>
    <t>Coordinate Interchange ― Timing Table</t>
  </si>
  <si>
    <t>This project was added for the purpose of metrics. Project 2007-05 was merged into this project. It was an URGENT ACTION project.</t>
  </si>
  <si>
    <t>INT-005, INT-006, and INT-008</t>
  </si>
  <si>
    <t>2007-17</t>
  </si>
  <si>
    <t>Protection System Maintenance and Testing
Protection System Maintenance and Testing
Protection System Maintenance and Testing</t>
  </si>
  <si>
    <t>PRC-005, PRC-008, PRC-011, and PRC-017</t>
  </si>
  <si>
    <t>2007-17.2</t>
  </si>
  <si>
    <t>Protection System Maintenance and Testing - Phase 2 (Reclosing Relays)</t>
  </si>
  <si>
    <t>This project was added for the purpose of metrics. The baseline final ballot date was taken from the 2013 PTS.</t>
  </si>
  <si>
    <t>PRC-005</t>
  </si>
  <si>
    <t>2007-17.3</t>
  </si>
  <si>
    <t>(PRC-005-X) Protection System Maintenance and Testing - Phase 3 (Sudden Pressure Relays)</t>
  </si>
  <si>
    <t>2007-17.4</t>
  </si>
  <si>
    <t>PRC-005 FERC Order No. 803 Directive</t>
  </si>
  <si>
    <t>This project was added for the purpose of metrics. The baseline final ballot date was taken from the 2015 PTS.</t>
  </si>
  <si>
    <t>2007-18</t>
  </si>
  <si>
    <t>Reliability Based Control</t>
  </si>
  <si>
    <t>This project was added for the purpose of metrics. As of July 28, 2010 this project has been merged with Project 2007-05 - Balancing Authority Controls and is now Project 2010-14.1 Phase 1 of Balancing Authority Reliability-based Controls: Reserves.  The new project page is available at: Project 2010-14.1 Phase 1 BARC: Reserves</t>
  </si>
  <si>
    <t>2008-02</t>
  </si>
  <si>
    <t>Undervoltage Load Shedding (UVLS) &amp; Underfrequency Load Shedding (UFLS)</t>
  </si>
  <si>
    <t>PRC-006 and PRC-010</t>
  </si>
  <si>
    <t>2008-02.2</t>
  </si>
  <si>
    <t>Phase 2 of Undervoltage Load Shedding (UVLS): Misoperations</t>
  </si>
  <si>
    <t>PRC-004 and PRC-010</t>
  </si>
  <si>
    <t>2008-06</t>
  </si>
  <si>
    <t>Cyber Security Order 706 Version 5 CIP Standards</t>
  </si>
  <si>
    <t>This project was added for the purpose of metrics. Not used for metrics due to excessive number of directives. No SAR Date. The earliest start date is not truly reflected on the project page; therefore the first meeting date of the team taken from the Releated files is used as the SAR date (9/22/2008).</t>
  </si>
  <si>
    <t>CIP-002, CIP-003, CIP-004, CIP-005, CIP-006, CIP-007, CIP-008, CIP-009, CIP-010, and CIP-011</t>
  </si>
  <si>
    <t>2008-12</t>
  </si>
  <si>
    <t>Coordinate Interchange Standards</t>
  </si>
  <si>
    <t>INT-004, INT-006, INT-009, INT-010, and INT-011</t>
  </si>
  <si>
    <t>2009-01</t>
  </si>
  <si>
    <t>Disturbance Sabotage Reporting</t>
  </si>
  <si>
    <t>CIP-001 and EOP-004</t>
  </si>
  <si>
    <t>2009-02</t>
  </si>
  <si>
    <t>Real-time Reliability Monitoring and Analysis Capabilities</t>
  </si>
  <si>
    <t>Archived</t>
  </si>
  <si>
    <t>New IRO-018-1 and TOP-010-1</t>
  </si>
  <si>
    <t>High</t>
  </si>
  <si>
    <t>Mark Olson</t>
  </si>
  <si>
    <t>Jennifer Sterling</t>
  </si>
  <si>
    <t>47.38% &amp; 48.00%</t>
  </si>
  <si>
    <t>72.13% &amp; 68.01%</t>
  </si>
  <si>
    <t>75.68% &amp; 73.87%</t>
  </si>
  <si>
    <t>Archive</t>
  </si>
  <si>
    <t>Moved to archives at PMOS meeting 6/14/2016.</t>
  </si>
  <si>
    <t>2009-03</t>
  </si>
  <si>
    <t>Emergency Operations</t>
  </si>
  <si>
    <t>EOP-001, EOP-002, EOP-003, and EOP-011</t>
  </si>
  <si>
    <t>2009-06</t>
  </si>
  <si>
    <t>Facility Ratings</t>
  </si>
  <si>
    <t>FAC-008</t>
  </si>
  <si>
    <t>2009-08</t>
  </si>
  <si>
    <t>Nuclear Plant Interface Coordination</t>
  </si>
  <si>
    <t>NUC-001</t>
  </si>
  <si>
    <t>2009-10</t>
  </si>
  <si>
    <t>Interpretation − PRC-005-1, R1 − CMPWG</t>
  </si>
  <si>
    <t>This project was added for the purpose of metrics. (Not used for metrics - Interpretation)</t>
  </si>
  <si>
    <t>2009-17</t>
  </si>
  <si>
    <t>Interpretation of PRC-004-1 and PRC-005-1 for Y-W Electric and Tri-State</t>
  </si>
  <si>
    <t>This project was added for the purpose of metrics. (Not used for metrics due to Interpretation)</t>
  </si>
  <si>
    <t>PRC-004 and PRC-005</t>
  </si>
  <si>
    <t>2009-21</t>
  </si>
  <si>
    <t>Cyber Security Ninety-Day Response</t>
  </si>
  <si>
    <t>This project was added for the purpose of metrics. Removed from analysis due to 90 special directive</t>
  </si>
  <si>
    <t>CIP-006</t>
  </si>
  <si>
    <t>2010-01</t>
  </si>
  <si>
    <t>Training</t>
  </si>
  <si>
    <t>PER-005</t>
  </si>
  <si>
    <t>2010-02</t>
  </si>
  <si>
    <t>Connecting New Facilities to the Grid</t>
  </si>
  <si>
    <t>FAC-001 and FAC-002</t>
  </si>
  <si>
    <t>2010-03</t>
  </si>
  <si>
    <t>Modeling Data (MOD B)</t>
  </si>
  <si>
    <t>MOD-032 and MOD-033</t>
  </si>
  <si>
    <t>2010-04</t>
  </si>
  <si>
    <t>Demand Data (MOD C)</t>
  </si>
  <si>
    <t>MOD-031</t>
  </si>
  <si>
    <t>2010-04.1</t>
  </si>
  <si>
    <t>MOD-031 FERC Order No. 804 Directives</t>
  </si>
  <si>
    <t>Order No. 804</t>
  </si>
  <si>
    <t>2010-05.1</t>
  </si>
  <si>
    <t>Protection System (Misoperations)</t>
  </si>
  <si>
    <t>PRC-004</t>
  </si>
  <si>
    <t>2010-05.2</t>
  </si>
  <si>
    <t>Phase 2 of Protection Systems</t>
  </si>
  <si>
    <t>See Implemention Plan for full list</t>
  </si>
  <si>
    <t>2010-05.3</t>
  </si>
  <si>
    <t>Phase 3 of Protection Systems: Remedial Action Schemes (RAS)</t>
  </si>
  <si>
    <t>PRC-012, PRC-013, PRC-014, PRC-015, and PRC-016</t>
  </si>
  <si>
    <t>2010-07</t>
  </si>
  <si>
    <t>Generator Requirements at the Transmission Interface</t>
  </si>
  <si>
    <t>FAC-003 and PRC-005</t>
  </si>
  <si>
    <t>2010-07.1</t>
  </si>
  <si>
    <t>Vegetation Management</t>
  </si>
  <si>
    <t>This project was added for the purpose of metrics. The 2016 PTS was used to establish baseline final ballot date.</t>
  </si>
  <si>
    <t>FAC-003</t>
  </si>
  <si>
    <t>2010-09</t>
  </si>
  <si>
    <t>Cyber Security Order 706B Nuclear Plant Implementation Plan</t>
  </si>
  <si>
    <t>CIP-002, CIP-003, CIP-004, CIP-005, CIP-006, CIP-007, CIP-008, and CIP-009</t>
  </si>
  <si>
    <t>2010-10</t>
  </si>
  <si>
    <t>FAC Order 729</t>
  </si>
  <si>
    <t>FAC-013</t>
  </si>
  <si>
    <t>2010-11</t>
  </si>
  <si>
    <t>TPL Table 1 Order</t>
  </si>
  <si>
    <t>TPL-001, TPL-002, TPL-003, and TPL-004</t>
  </si>
  <si>
    <t>2010-12</t>
  </si>
  <si>
    <t>Order 693 Directives</t>
  </si>
  <si>
    <t>This project was added for the purpose of metrics. Removed due to special directive case</t>
  </si>
  <si>
    <t>BAL-002, EOP-002, FAC-002, MOD-021, PRC-004, and VAR-001</t>
  </si>
  <si>
    <t>2010-13.1</t>
  </si>
  <si>
    <t>Phase 1 of Relay Loadability: Transmission</t>
  </si>
  <si>
    <t>2010-13.2</t>
  </si>
  <si>
    <t>Phase 2 Relay Loadability: Generation</t>
  </si>
  <si>
    <t>PRC-025</t>
  </si>
  <si>
    <t>2010-13.3</t>
  </si>
  <si>
    <t>Phase 3 of Relay Loadability: Stable Power Swings</t>
  </si>
  <si>
    <t>This project was added for the purpose of metrics. The orignal Order No. 733 SAR was posted on 8/19/2010. This project started must later and was adjusted to the first meeting date of 2/27/2014.</t>
  </si>
  <si>
    <t>PRC-026</t>
  </si>
  <si>
    <t>2010-14.1</t>
  </si>
  <si>
    <t>Phase 1 of Balancing Authority Reliability-based Controls: Reserves</t>
  </si>
  <si>
    <t>BAL-002</t>
  </si>
  <si>
    <t>2010-14.2</t>
  </si>
  <si>
    <t>Periodic Review of BAL Standards</t>
  </si>
  <si>
    <t>This project was added for the purpose of metrics. Not used for metrics b/c periodic review.</t>
  </si>
  <si>
    <t>BAL-005 and BAL-006</t>
  </si>
  <si>
    <t>2010-14.2.1a</t>
  </si>
  <si>
    <t>Phase 2 of Balancing Authority Reliability-based Controls – BAL-005, BAL-006, FAC-001</t>
  </si>
  <si>
    <t>Passed final ballot with 72% approval February 2016.  Adopted by NERC BOT in February 2016.  Filed with FERC in April 2016.</t>
  </si>
  <si>
    <t>BAL-005</t>
  </si>
  <si>
    <t>Darrel Richardson</t>
  </si>
  <si>
    <t>Ken Goldsmith</t>
  </si>
  <si>
    <t>Explain delay</t>
  </si>
  <si>
    <t xml:space="preserve">Going to final ballot end of January 2016 and planned for presentation at February 2016 Board meeting. </t>
  </si>
  <si>
    <t>2010-14.2.1b</t>
  </si>
  <si>
    <t>Passed final ballot with 80% approval February 2016.  Adopted by NERC BOT in February 2016.  Filed with FERC in April 2016.</t>
  </si>
  <si>
    <t>FAC-001</t>
  </si>
  <si>
    <t>2010-14.2.1c</t>
  </si>
  <si>
    <t>Passed final ballot with 94% approval February 2016.  Adopted by NERC BOT in February 2016.  Filed with FERC in April 2016.</t>
  </si>
  <si>
    <t>BAL-006</t>
  </si>
  <si>
    <t>2010-14.2.2</t>
  </si>
  <si>
    <t>Phase 2 of Balancing Authority Reliability-based Controls - BAL-004-2</t>
  </si>
  <si>
    <t>Filed with regulators on November 10, 2016.</t>
  </si>
  <si>
    <t>BAL-004</t>
  </si>
  <si>
    <t>Archive Projectg</t>
  </si>
  <si>
    <t>Directed to archive at December 13, 2016 PMOS Meeting.</t>
  </si>
  <si>
    <t>2010-17</t>
  </si>
  <si>
    <t>Proposed Definition of Bulk Electric System</t>
  </si>
  <si>
    <t>BES Definition</t>
  </si>
  <si>
    <t>2011-INT-01</t>
  </si>
  <si>
    <t>Revision of MOD-028-1 to address FPL Request for Interpretation</t>
  </si>
  <si>
    <t>This project was added for the purpose of metrics. Removed from metrics b/c Interpretation</t>
  </si>
  <si>
    <t>MOD-028</t>
  </si>
  <si>
    <t>2012-05</t>
  </si>
  <si>
    <t>ATC Revisions (MOD A)</t>
  </si>
  <si>
    <t>MOD-001, MOD-004, MOD-008, MOD-028, MOD-29, and MOD-30</t>
  </si>
  <si>
    <t>2012-09</t>
  </si>
  <si>
    <t>IRO Review</t>
  </si>
  <si>
    <t>IRO-003, IRO-004, IRO-005, IRO-006, IRO-006-EAST, IRO-008, IRO-009, and IRO-010</t>
  </si>
  <si>
    <t>2012-13</t>
  </si>
  <si>
    <t>NUC - Nuclear Plant Interface Coordination</t>
  </si>
  <si>
    <t>2012-INT-02</t>
  </si>
  <si>
    <t>Interpretation 2012-INT-02 TPL-003-0a and TPL-004-0 for SPCS</t>
  </si>
  <si>
    <t>TPL-003 and TPL-004</t>
  </si>
  <si>
    <t>2013-02</t>
  </si>
  <si>
    <t xml:space="preserve">Paragraph 81 </t>
  </si>
  <si>
    <t>This project was added for the purpose of metrics. Not used due to usual project.</t>
  </si>
  <si>
    <t>Too many to list, see Implementation Plan</t>
  </si>
  <si>
    <t>2013-03</t>
  </si>
  <si>
    <t>Geomagnetic Disturbance Mitigation</t>
  </si>
  <si>
    <t>FERC issued Order No. 830 on September 22, 2016 approving TPL-007-1 and directing modifications. The SDT will develop revised or new requirements to enhance the benchmark GMD event used in GMD assessments, require collection of GMD data, and establish deadlines for GMD Corrective Action Plans and mitigation measures. Revisions must be filed by May 29, 2018.  The SAR was accepted by the Standards Committee on March 15, 2017.
The standard was adopted by the NERC Board at their November 2017 meeting and filed on January 22, 2018.</t>
  </si>
  <si>
    <t>TPL-007-2</t>
  </si>
  <si>
    <t>Footnote 8, High</t>
  </si>
  <si>
    <t>Scott Barfield</t>
  </si>
  <si>
    <t>TPL-007-1</t>
  </si>
  <si>
    <t>Passed</t>
  </si>
  <si>
    <t>Changed from 9/11 to 9/22 to stagger 2013-03, 2015-09, and 2015-10.</t>
  </si>
  <si>
    <t>Adopted</t>
  </si>
  <si>
    <t>No dates provided</t>
  </si>
  <si>
    <t>Project finished prior to 2015.</t>
  </si>
  <si>
    <t>Accept Baseline Schedule</t>
  </si>
  <si>
    <t>Accepted by unamious consent.</t>
  </si>
  <si>
    <t>Schedule Adjustment</t>
  </si>
  <si>
    <t>Archive Project</t>
  </si>
  <si>
    <t>PMOS archived the project now that it is complete.</t>
  </si>
  <si>
    <t>2013-04</t>
  </si>
  <si>
    <t xml:space="preserve">Voltage &amp; Reactive Control </t>
  </si>
  <si>
    <t>VAR-001 and VAR-002</t>
  </si>
  <si>
    <t>2014-01</t>
  </si>
  <si>
    <t>Standards Applicability for Dispersed Generation Resources</t>
  </si>
  <si>
    <t>This project was added for the purpose of metrics.  The baseline final ballot date was taken from the 2014 PTS. The baseline was extended in 2015 to 4/15/2015</t>
  </si>
  <si>
    <t>PRC-004, PRC-005, and VAR-002</t>
  </si>
  <si>
    <t>2014-02</t>
  </si>
  <si>
    <t xml:space="preserve">Critical Infrastructure Protection Standards Version 5 Revisions </t>
  </si>
  <si>
    <t>This project was added for the purpose of metrics.  The baseline final ballot date was taken from the 2014 PTS.</t>
  </si>
  <si>
    <t xml:space="preserve">CIP-002, CIP-003, CIP-004, CIP-005, CIP-006, CIP-007, CIP-008, CIP-009, CIP-0010, and CIP-0011, </t>
  </si>
  <si>
    <t>2014-03</t>
  </si>
  <si>
    <t>Revisions to TOP and IRO Standards</t>
  </si>
  <si>
    <t>This project was added for the purpose of metrics. The baseline final ballot date was taken from the 2014 PTS.</t>
  </si>
  <si>
    <t>IRO-001, IRO-002, IRO-008, IRO-010, IRO-014, IRO-017, TOP-001, TOP-002, and TOP-003</t>
  </si>
  <si>
    <t>2014-04</t>
  </si>
  <si>
    <t>Physical Security</t>
  </si>
  <si>
    <t>CIP-014</t>
  </si>
  <si>
    <t>2015-02</t>
  </si>
  <si>
    <t xml:space="preserve">Periodic Review of Emergency Operations </t>
  </si>
  <si>
    <t>This project was added for the purpose of metrics. Guideline was recommended. Not used b/c periodic review.</t>
  </si>
  <si>
    <t>EOP-004, EOP-005, EOP-006, and EOP-008</t>
  </si>
  <si>
    <t>2015-03</t>
  </si>
  <si>
    <t xml:space="preserve">Periodic Review of System Operating Limit Standards </t>
  </si>
  <si>
    <t>This project was added for the purpose of metrics. Not used b/c periodic review.</t>
  </si>
  <si>
    <t>FAC-010, FAC-011, and FAC-014</t>
  </si>
  <si>
    <t>2015-04</t>
  </si>
  <si>
    <t>Alignment of Terms</t>
  </si>
  <si>
    <t>Terminated</t>
  </si>
  <si>
    <t xml:space="preserve">SDT is developing recommendations to present to SC.
The Phase II work was completed in February 2016 and the proposed recommendations were submitted for consideration at the March 2016 meeting.  The item was pulled from the SC agenda based on a request from the SC chair, Brian Murphy.  The SDT reviewed the revisions proposed by the SC chair, and determined to move forward with submitting the recommendations as developed by the SDT. The Phase II recommendation document will be resubmitted for inclusion on the September 2016 SC agenda.  </t>
  </si>
  <si>
    <t>Report on process (Phase II Improvement Report)</t>
  </si>
  <si>
    <t>Low</t>
  </si>
  <si>
    <t>Lacey Ourso</t>
  </si>
  <si>
    <t>Andrew Gallo</t>
  </si>
  <si>
    <t>Glossary/ROP</t>
  </si>
  <si>
    <t>By PMOS action</t>
  </si>
  <si>
    <t>Status changed to Terminated for metric reporting.</t>
  </si>
  <si>
    <t>2015-06</t>
  </si>
  <si>
    <t>Interconnection Reliability Operations and Coordination - IRO-006-East and IRO-009</t>
  </si>
  <si>
    <t>IRO-006-EAST and IRO-009</t>
  </si>
  <si>
    <t>2015-07</t>
  </si>
  <si>
    <t>Internal Communications Capabilities</t>
  </si>
  <si>
    <t>Filing anticipated in late August.</t>
  </si>
  <si>
    <t>COM-001-3</t>
  </si>
  <si>
    <t>Update to SC</t>
  </si>
  <si>
    <t xml:space="preserve">Update given to SC concerning delay. </t>
  </si>
  <si>
    <t>Project is complete.</t>
  </si>
  <si>
    <t>2015-08a</t>
  </si>
  <si>
    <t>Presented to BOT February 2017, preparing the filing.</t>
  </si>
  <si>
    <t>EOP-005, EOP-006, and EOP-008</t>
  </si>
  <si>
    <t>Medium</t>
  </si>
  <si>
    <t>Laura Anderson</t>
  </si>
  <si>
    <t>83.65% (EOP-005) &amp; 80.56% (EOP-006)</t>
  </si>
  <si>
    <t>The SDT slowed development.</t>
  </si>
  <si>
    <t>PMOS WECC Meeting</t>
  </si>
  <si>
    <t>2015-08b</t>
  </si>
  <si>
    <t>EOP-004</t>
  </si>
  <si>
    <t>Explain delay in project</t>
  </si>
  <si>
    <t>The delay was to reduce industry burden by simplifying the event reporting process such that a single form and submission system satisfies both EOP-004 and the U.S. Department of Energy’s reporting requirements, the Project 2015-08 EOP SDT is collaborating with the U.S. Department of Energy to harmonize reporting requirements/reports. This collaboration has changed the project schedule for EOP-004. The project’s PMOS representative, Ken Goldsmith, supports this project timeline change.</t>
  </si>
  <si>
    <t>PMOS WECC meeting.</t>
  </si>
  <si>
    <t>Establish and Communicate System Operating Limits</t>
  </si>
  <si>
    <t>NERC Board adopted FAC-003-5, FAC-011-4, FAC‐014‐3, IRO‐008‐3, TOP‐001‐6, PRC-002-3, PRC-023-5, PRC-026 and the retirement of FAC-010 on May 13, 2021. NERC will file with FERC in late June.</t>
  </si>
  <si>
    <t>CIP-014-3, FAC-003-5, FAC-011-4, FAC-013-3, PRC-002-3, PRC-023-5, PRC-026 and the retirement of FAC-010</t>
  </si>
  <si>
    <t>Footnote 11, Medium</t>
  </si>
  <si>
    <t xml:space="preserve">Latrice Harkness </t>
  </si>
  <si>
    <t>CIP-014-3, FAC-003-5, FAC-011, FAC-013-3, PRC-002-3, PRC-023-5, PRC-026-1 and the retirement of FAC-010</t>
  </si>
  <si>
    <t>Posting date changed see notes  8/10 and 8/25.</t>
  </si>
  <si>
    <t>6/26/19 baseline starts here</t>
  </si>
  <si>
    <t>The apparent delay in the project is due to missing an earlier update to the PMOS Annual Project Calendar. Baseline Schedule has not been adjusted.</t>
  </si>
  <si>
    <t>Developer change</t>
  </si>
  <si>
    <t>Transition from Lacey Ourso to Darrel Richardson.</t>
  </si>
  <si>
    <t>Added Al McMeekin to the project.</t>
  </si>
  <si>
    <t>Added SDT schedule</t>
  </si>
  <si>
    <t>Updated initial, additional, final, BOT, and filing projected dates.</t>
  </si>
  <si>
    <t>Changed from 9/7 to 9/12 to stagger 2013-03, 2015-09,  2015-10, and 2016-02c.</t>
  </si>
  <si>
    <t>Accept Baseline Realignment</t>
  </si>
  <si>
    <t>The project baseline was over a year behind (454 days as measured by the planned final ballot) in the original schedule due to developing additional information in support of the team's approach. The team also split off the IROL portion of the project. Whether this will be a 2015-09b, 2015-09.1, or a new project is yet to be determined.</t>
  </si>
  <si>
    <t>The SOL team needed additional time to complete reviews of whitepapers; therefore, adjusted their schedule from 9/12 as accepted by the PMOS on August 10 to 9/30. The change does not impact their December team meeting plans.</t>
  </si>
  <si>
    <t>Informal definition posting</t>
  </si>
  <si>
    <t>The informal posting of the definitions is not reflected in the above dates grid.</t>
  </si>
  <si>
    <t>Al McMeeking and Darrel Richardson were replaced by Katherin Street.</t>
  </si>
  <si>
    <t>Katherin Street was replaced by Darrel Richardson.</t>
  </si>
  <si>
    <t>Updated Proposed Schedule</t>
  </si>
  <si>
    <t>Project going to 3rd ballot week of 7/16/2018, adjusted final ballot, BOT, and filing accordingly.</t>
  </si>
  <si>
    <t>Standards added</t>
  </si>
  <si>
    <t>Added CIP-014-3 FAC-003-5, FAC-013-3, PRC-023-5, and PRC-026-2 to affected and deliverable standards.</t>
  </si>
  <si>
    <t>Latrice Harkness will be assuming the developer role from Darrel as he is working in a different area now.</t>
  </si>
  <si>
    <t>Schedule Correction</t>
  </si>
  <si>
    <t>A 3rd ballot was shown as unplanned, however, it should have been updated to the 2nd ballot. The planned/projected schedule for the 2nd ballot was updated.</t>
  </si>
  <si>
    <t>SC Action</t>
  </si>
  <si>
    <t xml:space="preserve">The SC determined that is was within the scope of the SAR to open TOP-001 and IRO-008. </t>
  </si>
  <si>
    <t>Accepted at the June 26 PMOS Meeting (2nd re-baseline)</t>
  </si>
  <si>
    <t>Meeting with FERC</t>
  </si>
  <si>
    <t>The baseline posting for August 2019 was postponed to meet with FERC in September resulting in a delay.</t>
  </si>
  <si>
    <t>NERC Standards</t>
  </si>
  <si>
    <t>The SC requested that we consider the Covid-19, the project was slowed down and a complexity factor was added.</t>
  </si>
  <si>
    <t>PMOS Liaison Update</t>
  </si>
  <si>
    <t>There is a delay in the vote based on some issues.</t>
  </si>
  <si>
    <t>Standards Developer</t>
  </si>
  <si>
    <t>The ballot was extended due to non-binding polls not reaching quorum</t>
  </si>
  <si>
    <t>This project will not re-open for phase 2. Therefore, this project is closed.</t>
  </si>
  <si>
    <t>IROL Stds.</t>
  </si>
  <si>
    <t>Latrice Harkness</t>
  </si>
  <si>
    <t>Ken Lanehome (primary), Rebecca Darrah (secondary)</t>
  </si>
  <si>
    <t>Bifurcate Project</t>
  </si>
  <si>
    <t>Split the IRO portion into this section for tracking.</t>
  </si>
  <si>
    <t>Worksheet created</t>
  </si>
  <si>
    <t>PMOS suggested visibility on this IROL portion.</t>
  </si>
  <si>
    <t>Worksheet made visible</t>
  </si>
  <si>
    <t>PMOS requested that the IRO portion be tracked going forward.</t>
  </si>
  <si>
    <t>PMOS update</t>
  </si>
  <si>
    <t>Need a backup PMOS liaison</t>
  </si>
  <si>
    <t>2015-10</t>
  </si>
  <si>
    <t>Single Points of Failure TPL-001</t>
  </si>
  <si>
    <t>The standard was approved by industry with a 66.67% vote and adopted by the NERC Board of Trustees at its November 2018 meeting. The standard was filed with regulatory authorities on December 7, 2018.</t>
  </si>
  <si>
    <t>TPL-001-5</t>
  </si>
  <si>
    <t>2 directives at P40 &amp; P89 (Click this link for FERC Order)</t>
  </si>
  <si>
    <t>TPL-001-4</t>
  </si>
  <si>
    <t>Expanded Scope</t>
  </si>
  <si>
    <t>Team added informal comment period</t>
  </si>
  <si>
    <t>Held at 9/7 to stagger 2013-03 and 2015-09.</t>
  </si>
  <si>
    <t>Period extended from 4/9 to 4/23 due to changes</t>
  </si>
  <si>
    <t>Additional period</t>
  </si>
  <si>
    <t>Expansion of Scope</t>
  </si>
  <si>
    <t>FERC directives added (P40 &amp; P89) additional scoping in addition to industry comments following the second SAR posting. The MOD references are being updated due to some retiring in July 2016.</t>
  </si>
  <si>
    <t>Transition from Lacey Ourso to Soo Jin Kim until a new developer is assigned.</t>
  </si>
  <si>
    <t>Accept Schedule</t>
  </si>
  <si>
    <t>Accepted by PMOS.</t>
  </si>
  <si>
    <t>Schedule deviation</t>
  </si>
  <si>
    <t>Baseline initial ballot of 7/5/2017 moved to 9/7/2017 due addressing comments and scope of SAR. Schedule accounts for SC not meeting in August.</t>
  </si>
  <si>
    <t>No adjustment required 2013-03, 2015-09, and 2016-02 were staggered to spread postings out.</t>
  </si>
  <si>
    <t>PMOS agreed to re-baseline if project did not go to final ballot following the September 2018 posting.</t>
  </si>
  <si>
    <t>No re-baselining required since standard passed and will go to the NERC Board in November 2018.</t>
  </si>
  <si>
    <t>The PMOS archived the project as it was filed on December 7, 2018.</t>
  </si>
  <si>
    <t>2015-INT-01</t>
  </si>
  <si>
    <t>Interpretation of CIP-002-5.1 for Energy Sector Security Consortium (EnergySec)</t>
  </si>
  <si>
    <t>Interpretation passed. FERC Approved, RD docket. (Interpretation - not used for metrics analysis)</t>
  </si>
  <si>
    <t>Interpretation CIP-002-5.1</t>
  </si>
  <si>
    <t>Al McMeekin</t>
  </si>
  <si>
    <t>Brian Murphy and Andrew Gallo</t>
  </si>
  <si>
    <t>CIP-002-5.1</t>
  </si>
  <si>
    <t>Transfer RFI to the CIP SDT and update the SC</t>
  </si>
  <si>
    <t>Schedule updated to CIP SDT timeline.</t>
  </si>
  <si>
    <t>Add CIP Schedule for approval</t>
  </si>
  <si>
    <t xml:space="preserve">Update SC that schedule was approved by SDT, SDT leadership, developer, and PMOS Liaison. </t>
  </si>
  <si>
    <t>Standard was filed on 11/28/2016 and may come off active monitoring by PMOS</t>
  </si>
  <si>
    <t>2015-INT-02</t>
  </si>
  <si>
    <t>Interpretation of CIP-007-5 for Foxguard Solutions</t>
  </si>
  <si>
    <t>Currently on hold. SC approved RFI and for the interpretation drafting team to be formed in April 2016.</t>
  </si>
  <si>
    <t>CIP-007-5</t>
  </si>
  <si>
    <t>Brian Murphy</t>
  </si>
  <si>
    <t>PMOS agreed to archive. Project was eliminated.</t>
  </si>
  <si>
    <t>2015-INT-03</t>
  </si>
  <si>
    <t>Interpretation of TOP-002-2.1b for FMPP</t>
  </si>
  <si>
    <t>Currently on hold. Interpretation drafting team recommendations were submitted to the SC in February 2016.</t>
  </si>
  <si>
    <t>TOP-002-2.1b</t>
  </si>
  <si>
    <t>Last Status</t>
  </si>
  <si>
    <t>IDT nominees to be presented at February 2016 SC meeting.</t>
  </si>
  <si>
    <t>2016-EPR-01</t>
  </si>
  <si>
    <t>Enhanced Periodic Review of Personnel Performance, Training, and Qualifications Standards</t>
  </si>
  <si>
    <t>The team will be requesting the Standards Committee at the June 14, 2017 meeting to accept a SAR to revise a Standard and to activate Project 2017-02.</t>
  </si>
  <si>
    <t>PER-003-1 and PER-004-2</t>
  </si>
  <si>
    <t>PER-003-1 and PER-004-2, but PER-001-0.2 was not evaluated due to retirement on April 17, 2017.</t>
  </si>
  <si>
    <t>PMOS request</t>
  </si>
  <si>
    <t>List only the EPR nomination period and recommendation posting dates.</t>
  </si>
  <si>
    <t>Project 2017-02 initiated to address the EPR recommendation(s).</t>
  </si>
  <si>
    <t>2016-EPR-02</t>
  </si>
  <si>
    <t>Enhanced Periodic Review of Voltage and Reactive Standards</t>
  </si>
  <si>
    <t>The periodic review team (PRT) responded to industry comments that affirm the PRT's recommendations. The PRT maintained its initial recommendation that the standards are sufficient to protect reliablity and although some things could be cleaned up, the recommendation is to not open the standards for revisions (i.e., yellow rating). The PRT will present their recommendations for acceptance to the Standards Committee on June 14, 2017 and to re-affirm the two VAR standards.</t>
  </si>
  <si>
    <t>VAR-001-4.1 &amp; VAR-002-4</t>
  </si>
  <si>
    <t>Delay - Other</t>
  </si>
  <si>
    <t>Team cleaned up templates via conference calls after in-person meeting adding two weeks, plus the Standards Committee's Standing Review Team asked for a minimum of two weeks to review.</t>
  </si>
  <si>
    <t>Recommendations accepted by the SC and the standards were re-affirmed.</t>
  </si>
  <si>
    <t>Modifications to TOP and IRO Standards</t>
  </si>
  <si>
    <t xml:space="preserve">Preparing for final ballot in Dec 2016. NOPR issued June 18, 2015 (under previous project 2014-03). Final Rule issued November 19, 2015 with three directives with an associated 18 month regulatory filing deadline. The SC authorized posting at the June 2016 SC meeting. Standards passed additional ballot ending October 17 2016 and will be posted for final ballot early December 2016. </t>
  </si>
  <si>
    <t>TOP/IRO Standards</t>
  </si>
  <si>
    <t>FERC deadline of July 27, 2017</t>
  </si>
  <si>
    <t>Rod Kinard</t>
  </si>
  <si>
    <t>TOP-001 and IRO-002</t>
  </si>
  <si>
    <t>IRO-002-5 (67.25%)
TOP-001-4 (64.59%)</t>
  </si>
  <si>
    <t>Periodic Update</t>
  </si>
  <si>
    <t>Developer updated FERC deadline from 5/19/17 to 7/27/17</t>
  </si>
  <si>
    <t>2016-02a</t>
  </si>
  <si>
    <t>Modifications to CIP Standards</t>
  </si>
  <si>
    <t>Petition was filed on March 3, 2017 requesting approval.
TD at Lows resulted in a balloted CIP-003-7(i), which was not captured in the dates. "(i)" was dropped in the BOT presentation and filing and the standard was filed as CIP-003-7</t>
  </si>
  <si>
    <t>LERC Definition &amp; CIP-003-7</t>
  </si>
  <si>
    <t>Directive: March 31, 2017 (LERC only) (March 31 in SAR)</t>
  </si>
  <si>
    <t>Ken Lanehome and Ash Mayfield</t>
  </si>
  <si>
    <t>CIP-003-7</t>
  </si>
  <si>
    <t>Archived comments</t>
  </si>
  <si>
    <t>Order 822 was issued on January 21, 2016. The SC authorized posting the SAR and to request nominations for additional team members at March 9, 2016 meeting. The SAR posting ended April 21, 2016 and the SDT is reviewing the comments received. A CIP Technical Conference was held on April 19, 2016 in Atlanta. Seven additional members were appointed to the SDT at the April 20, 2016 SC meeting. Initial SDT meeting May 24-26, 2016 in Atlanta.</t>
  </si>
  <si>
    <t>Added CIP Schedule for approval</t>
  </si>
  <si>
    <t>Update SC that schedule was approved by SDT, SDT leadership, developer, and PMOS Liaison. Second SAR posting was required due to expansion of scope.</t>
  </si>
  <si>
    <t>Liaison Change</t>
  </si>
  <si>
    <t>Updated B. Murpy and A. Gallow to K. Lanehome and A. Mayfield</t>
  </si>
  <si>
    <t>Project was filed with regulators.</t>
  </si>
  <si>
    <t>2016-02b</t>
  </si>
  <si>
    <t>CIP-012-1 was approved by industry and the NERC Board adopted the standard at its August 2018 meeting and filed with regulatory authorities on September 18, 2018.</t>
  </si>
  <si>
    <r>
      <rPr>
        <sz val="11"/>
        <rFont val="Calibri"/>
        <family val="2"/>
        <scheme val="minor"/>
      </rPr>
      <t xml:space="preserve">Directives, </t>
    </r>
    <r>
      <rPr>
        <sz val="11"/>
        <color theme="1"/>
        <rFont val="Calibri"/>
        <family val="2"/>
        <scheme val="minor"/>
      </rPr>
      <t xml:space="preserve">Control Center Comm Nets (CIP-012-1)/ Control Center definition </t>
    </r>
  </si>
  <si>
    <t>Jordan Mallory</t>
  </si>
  <si>
    <t>Ken Lanehome, Ash Mayfield, and Kirk Rosener</t>
  </si>
  <si>
    <t>CIP-012-1</t>
  </si>
  <si>
    <t>Informal for definition</t>
  </si>
  <si>
    <t>Does not include the informal 21 day comment on Implementation Guidance ending on 12/11/2017</t>
  </si>
  <si>
    <t>Update SC that schedule was approved by SDT, SDT leadership, developer, and PMOS Liaison.</t>
  </si>
  <si>
    <t>Developer Change</t>
  </si>
  <si>
    <t>Replaced Al McMeekin with Mat Bunch and Katherine Street.</t>
  </si>
  <si>
    <t>Team decided to create CIP-012-1 and not modiifying CIP-006 for Communcation Networks.</t>
  </si>
  <si>
    <t>Replaced Katherine Street with Jordan Mallory</t>
  </si>
  <si>
    <t>Mat Bunch was removed from the project.</t>
  </si>
  <si>
    <t>Project archived per instructions at the September 13, 2018 PMOS meeting.</t>
  </si>
  <si>
    <t>2016-02c</t>
  </si>
  <si>
    <t xml:space="preserve">The standard posted for final ballot passed with a 96.28 %. The NERC Board adopted the standard during its May 2020 Board meeting. </t>
  </si>
  <si>
    <t>CIP-002-6 - Address TO Control Centers Performing Transmission Operator (TOP) Obligations.</t>
  </si>
  <si>
    <t>Ken Lanehome (primary), Kirk Rosener (secondary) and Ash Mayfield (tertiary)</t>
  </si>
  <si>
    <t>CIP-002-5.1, CIP-003-6, CIP-004-6, CIP-005-5, CIP-006-6, CIP-007-6, CIP-008-5, CIP-009-6, CIP-010-2, CIP-011-2, CIP-012-1</t>
  </si>
  <si>
    <t>Added to schedule, reduced period - SDT needed feedback</t>
  </si>
  <si>
    <t>IROL for CIP-002</t>
  </si>
  <si>
    <t>See notes for 8/10 and 8/25.</t>
  </si>
  <si>
    <t>Going back to initial ballot</t>
  </si>
  <si>
    <t>Ballot Pools re-opened</t>
  </si>
  <si>
    <t>The original 5/15/2017 planned posting was accepted for 9/18 to stagger 2013-03, 2015-09, and 2015-10.</t>
  </si>
  <si>
    <t>The posting was advanced due to 2015-09 (SOL) being moved from its 9/12 posting to 9/30.</t>
  </si>
  <si>
    <t>The SC accepted the SAR to address recommended revisions to CIP-002 provided by Project 2015-09 Establish and Communicate System Operating Limits (FAC SOL) SDT; authorize the Project 2016-02 SDT to revise the CIP Reliability Standards based on the modifications provided by the FAC SOL SDT; and authorize posting of the SAR for a 30-day informal comment period.</t>
  </si>
  <si>
    <t>Mat Bunch was removed from the project leaving Jordan Mallory.</t>
  </si>
  <si>
    <t>Final Ballot delayed to April 2020.</t>
  </si>
  <si>
    <t>Filed with FERC</t>
  </si>
  <si>
    <t xml:space="preserve">Filed it with FERC on Friday, June 12, 2020. </t>
  </si>
  <si>
    <t>PMOS Archived the project following the filing.</t>
  </si>
  <si>
    <t>Working to Initial Ballot</t>
  </si>
  <si>
    <t>CIP-004, CIP-005, CIP-006, CIP-007 and CIP-010</t>
  </si>
  <si>
    <t>Segmented project</t>
  </si>
  <si>
    <t>This fourth segment of the project was made to address all remaining V5TAG issues: Cyber Asset and BES CA (BCA) definitions, Network and Externally Accessible Devices (ESP, ERC, IRA), Obligations, Virtualization,  and CIP Exceptional Circumstances.</t>
  </si>
  <si>
    <t>Assign PMOS Liaison</t>
  </si>
  <si>
    <t>Assigned Kirk Rosener to support Ken Lanehome and Ash Mayfield.</t>
  </si>
  <si>
    <t>Accept baseline schedule</t>
  </si>
  <si>
    <t>PMOS accepted the baseline following appointment of additional members in July 2018.</t>
  </si>
  <si>
    <t>Delay</t>
  </si>
  <si>
    <t>Project delayed from August 2018 to January 2019 (tentatively) for 2018-02, CIP-008 to finish.</t>
  </si>
  <si>
    <t>SDT Augmented</t>
  </si>
  <si>
    <t>The SC accepted the recommended slate of candidates.</t>
  </si>
  <si>
    <t>Re-baseline</t>
  </si>
  <si>
    <t>PMOS accepted the baseline for virtualization now that other focus areas are complete.</t>
  </si>
  <si>
    <t xml:space="preserve">PMOS Liaison/NERC Staff </t>
  </si>
  <si>
    <t xml:space="preserve">Posting is dependent on the Supply Chain (FERC directive and deadline (Dec. 2020) and BCSI management posting times. This will delay the baseline listed above. </t>
  </si>
  <si>
    <t>The Critical Path is the Supply Chain Project, add a complexity factor (project codepency with another project).</t>
  </si>
  <si>
    <t xml:space="preserve">Intentional delay for the Sept 2020 posting. The CIP SDT is waiting on the Supply Chain (2019-03) project to complete before seeking acceptance of posting from the SC. </t>
  </si>
  <si>
    <t>2016-02e</t>
  </si>
  <si>
    <t>CIP-003 passed Final Ballot on April 29 at 91.44%. The standard was adopted by the NERC Board of Trustees in May 2019 and was filed on May 21, 2019.</t>
  </si>
  <si>
    <t>CIP-003-8 (FERC Order No. 843 Malicious Code Example Directive)</t>
  </si>
  <si>
    <t>Passed on initial, not needed</t>
  </si>
  <si>
    <t>CIP-003 for malicous code was segmented into its own tracking worksheet.</t>
  </si>
  <si>
    <t>Accept Baseline</t>
  </si>
  <si>
    <t>PMOS accepted the baseline provided by the SDT.</t>
  </si>
  <si>
    <t>The PMOS archived the project as it was filed on May 21, 2019.</t>
  </si>
  <si>
    <t>2016-03</t>
  </si>
  <si>
    <t>Cyber Security Supply Chain Management</t>
  </si>
  <si>
    <t>The petition was filed on September 26, 2017.</t>
  </si>
  <si>
    <t>New and revised Standard(s)</t>
  </si>
  <si>
    <t>CIP-005-6, CIP-010-3, and CIP-013-1</t>
  </si>
  <si>
    <t>CIP-005-6 89.84%
CIP-010-3 82.92%
CIP-013-1 88.64%</t>
  </si>
  <si>
    <t>CIP-005-6 88.79%
CIP-010-3 81.40%
CIP-013-1 884.19%</t>
  </si>
  <si>
    <t>Create project record</t>
  </si>
  <si>
    <t>Added project to PTS.</t>
  </si>
  <si>
    <t>Added FERC deadline.</t>
  </si>
  <si>
    <t>Baseline Schedule</t>
  </si>
  <si>
    <t>SDT determined the schedule.</t>
  </si>
  <si>
    <t>Present Schedule to SC</t>
  </si>
  <si>
    <t>Accepted the SDT project schedule.</t>
  </si>
  <si>
    <t>Removed Liaison</t>
  </si>
  <si>
    <t>Removed R. Kinard due to resigning from PMOS.</t>
  </si>
  <si>
    <t>A. Kimmey due to leaving company.</t>
  </si>
  <si>
    <t>PMOS Archived the project as it was file on 9/26/2017.</t>
  </si>
  <si>
    <t>Modifications to PRC-025-1</t>
  </si>
  <si>
    <t>Providing the SC an update on a non-substantive correction (Vlowside to Vhighside) to the Guidelines and Technical Basis before filing.</t>
  </si>
  <si>
    <t>PRC-025-2</t>
  </si>
  <si>
    <t>Footnote 9, Medium</t>
  </si>
  <si>
    <t>Yes</t>
  </si>
  <si>
    <t>PRC-025-1</t>
  </si>
  <si>
    <t>SC Authorized Posting</t>
  </si>
  <si>
    <t>SAR and SAR SDT nominations.</t>
  </si>
  <si>
    <t>2017-01</t>
  </si>
  <si>
    <t>Modifications to BAL-003-1.1</t>
  </si>
  <si>
    <t>The standard passed at 100%. The project documents went to the Board in November 2019 and was filed on December 19, 2019.</t>
  </si>
  <si>
    <t>BAL-003-2</t>
  </si>
  <si>
    <t>Footnote 8, Medium</t>
  </si>
  <si>
    <t>Amy Casuscelli &amp; Linda Lynch</t>
  </si>
  <si>
    <t>BAL-003-1.1</t>
  </si>
  <si>
    <t>Supplemental Nominations</t>
  </si>
  <si>
    <t>By NERC RS</t>
  </si>
  <si>
    <t>By NWPP FRSG</t>
  </si>
  <si>
    <t>Unscheduled posting</t>
  </si>
  <si>
    <t>Passed at 96.41%</t>
  </si>
  <si>
    <t>Balloting again due to comments</t>
  </si>
  <si>
    <t>Created Project in PTS</t>
  </si>
  <si>
    <t>Created Project record.</t>
  </si>
  <si>
    <t>Amy Casuscelli accepted appointment as PMOS liaison.</t>
  </si>
  <si>
    <t>Add Linda Lynch to support Amy Casuscelli.</t>
  </si>
  <si>
    <t>Updated Standard Number</t>
  </si>
  <si>
    <t>Changed standard from BAL-003-1 to BAL-003-1.1.</t>
  </si>
  <si>
    <t>Accept baseline</t>
  </si>
  <si>
    <t>PMOS accepted baseline project schedule.</t>
  </si>
  <si>
    <t>Schedule adjustment</t>
  </si>
  <si>
    <t>The schedule moved out three months due to the IFRO study needed to ensure the SDT proposed changes do not create an issue.</t>
  </si>
  <si>
    <t>Additional Ballot</t>
  </si>
  <si>
    <t>Decision made to go to an additional ballot 2 rather than final ballot.</t>
  </si>
  <si>
    <t>No Additional Ballot</t>
  </si>
  <si>
    <t>Fill in the outcome of the Oct 8-9 SDT meeting.</t>
  </si>
  <si>
    <t>Extended Ballot</t>
  </si>
  <si>
    <t>The ballot was extended to provide stakeholders adequate time to review the updated documents.</t>
  </si>
  <si>
    <t>Archived at Jan 2020 meeting of PMOS.</t>
  </si>
  <si>
    <t>SAR / PR / WP</t>
  </si>
  <si>
    <t>BAL-003-3</t>
  </si>
  <si>
    <t>Created Project record per action item from PMOS 2/13/2019 meeting.</t>
  </si>
  <si>
    <t>PMOS accepted baseline as presented.</t>
  </si>
  <si>
    <t>Most of the team members are participating in daily operations, affected by Covid-19 procedures. This has caused a delay in the developing timeline.</t>
  </si>
  <si>
    <t>The next posting is for the technical white paper, and the paper is being written by the Resources Subcommittee (RS).</t>
  </si>
  <si>
    <t>Consider adding the Complexity Factor to this project since it did start in 2019.</t>
  </si>
  <si>
    <t>The technical white paper will be posted in Jan 25, 2021. The drafting team added a technical white paper posting, and delayed the initial ballot posting.</t>
  </si>
  <si>
    <t>An informal comment period for Phase II of Project 2017-01 Modifications to BAL-003 White Paper is open through 8 p.m. Eastern, Tuesday, April 27, 2021</t>
  </si>
  <si>
    <t>2017-02</t>
  </si>
  <si>
    <t xml:space="preserve">Modifications to Personnel Performance, Training, and Qualifications Standards </t>
  </si>
  <si>
    <t>NERC filed a petition for approval of PER-003 on July 23, 2018. Project archived by PMOS on Spetmber 13, 2018.</t>
  </si>
  <si>
    <t>PER-003-2, retire PER-004-2</t>
  </si>
  <si>
    <t>PER-003-1 &amp; PER-004-2</t>
  </si>
  <si>
    <t>EPR SDT appointed as SDT</t>
  </si>
  <si>
    <t>Mike Brytowski accepted appointment as PMOS liaison.</t>
  </si>
  <si>
    <t>PMOS accepted baseline.</t>
  </si>
  <si>
    <t>PMOS archived project as it was filed on July 23, 2018</t>
  </si>
  <si>
    <t>2017-03</t>
  </si>
  <si>
    <t>Periodic Review of FAC-008-3 Standard</t>
  </si>
  <si>
    <t>The periodic review team recommendation was to reaffirm with an action to revise, but at a later time. The Standards Efficiency Review Project 2018-03 partially revised the standard, therefore, this project is being archived.</t>
  </si>
  <si>
    <t>PR Recommendations</t>
  </si>
  <si>
    <t>Footnote 9, Low (was Medium previously)</t>
  </si>
  <si>
    <t>FAC-008-3</t>
  </si>
  <si>
    <t>Mark Pratt accepted appointment as PMOS liaison.</t>
  </si>
  <si>
    <t>Project transitioned from Al McMeekin to Mat Bunch.</t>
  </si>
  <si>
    <t>Mat Bunch was removed from the project and Jordan Mallory added.</t>
  </si>
  <si>
    <t>Project Archived</t>
  </si>
  <si>
    <t>Archived due to SER 2018-03 revising the standard.</t>
  </si>
  <si>
    <t>2017-04</t>
  </si>
  <si>
    <t>Periodic Review of Interchange Scheduling and Coordination Standards</t>
  </si>
  <si>
    <t>INT-004, INT-006, INT-009, and INT-010</t>
  </si>
  <si>
    <t>Charles Yeung accepted appointment as PMOS liaison.</t>
  </si>
  <si>
    <t>2017-05</t>
  </si>
  <si>
    <t>Periodic Review NUC-001-3</t>
  </si>
  <si>
    <t>The NUC periodic review is being closed because the Project 2017-07 Standards Alignment with Registration is presented to the BOT in February 2020.  The 2017-07 SDT is proposing another version of the NUC standards, so there’s no need for this periodic review to move forward.</t>
  </si>
  <si>
    <t>Amy Casuscelli and Colby Bellville</t>
  </si>
  <si>
    <t>NUC-001-3</t>
  </si>
  <si>
    <t>Assigned Colby Bellville to support Amy Casuscelli (new SC vice chair)</t>
  </si>
  <si>
    <t>Project archived due to standard changes to NUC-001 in Project 2017-07.</t>
  </si>
  <si>
    <t>2017-06</t>
  </si>
  <si>
    <t>Project 2017-06 Modifications to BAL-002-2</t>
  </si>
  <si>
    <t>NERC filed a petition for approval on August 17, 2018. The project was archived by the PMOS on September 13, 2018.</t>
  </si>
  <si>
    <t>BAL-002-3</t>
  </si>
  <si>
    <t>BAL-002-2</t>
  </si>
  <si>
    <t>Ken Lanehome accepted appointment as PMOS liaison.</t>
  </si>
  <si>
    <t>SAR</t>
  </si>
  <si>
    <t>SC accepts the final SAR.</t>
  </si>
  <si>
    <t>Project schedule baseline was never submitted to PMOS.</t>
  </si>
  <si>
    <t>PMOS archived project as it was filed on August 17, 2018.</t>
  </si>
  <si>
    <t>2017-07</t>
  </si>
  <si>
    <t>Stds Alignment with Registration</t>
  </si>
  <si>
    <t>Pending Regulatory Filing</t>
  </si>
  <si>
    <t>Project 2017-07 Standards Alignment with Registration posted final ballot January 14-23. The BOT adoption at the February 2020 meeting.</t>
  </si>
  <si>
    <t>FAC-002-3, IRO-010-3, MOD-031-3, MOD-033-2, NUC-001-4, PRC-006-4, and TOP-003-4</t>
  </si>
  <si>
    <t>Footnote 9, Low</t>
  </si>
  <si>
    <t>Standards with PSE, IA, or LSE (FAC-002, INT-004, IRO-010, MOD-031, MOD-032, NUC-001, and TOP-003)</t>
  </si>
  <si>
    <t>New Baseline?</t>
  </si>
  <si>
    <t>SC appoint drafting team as recommended by NERC staff.</t>
  </si>
  <si>
    <t>PMOS accepted based line as presented to the members.</t>
  </si>
  <si>
    <t>The PMOS removed the "projected schedule" as it was inaccurate and misleading.</t>
  </si>
  <si>
    <t>Reactivated</t>
  </si>
  <si>
    <t>Project moved off of Hold following the SER work.</t>
  </si>
  <si>
    <t>The Standard was approved by the Board at the Feb 2020 meeting.</t>
  </si>
  <si>
    <t>2017-08</t>
  </si>
  <si>
    <t>Open - Available</t>
  </si>
  <si>
    <t>CIP-014-4</t>
  </si>
  <si>
    <t>Mat Bunch</t>
  </si>
  <si>
    <t>2018-01</t>
  </si>
  <si>
    <t>Canadian-specific Revisions to TPL-007-2</t>
  </si>
  <si>
    <t>The standard passed on initial ballot at 100% and was adopted by the NERC Board last November. The standard has been filed with Canadian authorties and an informational filing with FERC.</t>
  </si>
  <si>
    <t>TPL-007-3</t>
  </si>
  <si>
    <t>Footnote 10, Medium</t>
  </si>
  <si>
    <t>C. Yeung acccept to follow project.</t>
  </si>
  <si>
    <t>PMOS accepted the baseline schedule as presented to the members.</t>
  </si>
  <si>
    <t>Corrected BOT Date</t>
  </si>
  <si>
    <t>Baseline incorrectly listed BOT delivery for May 2019 and it should have been Feb 2019.</t>
  </si>
  <si>
    <t>Archiving anticipated at March 20 meeting.</t>
  </si>
  <si>
    <t>2018-02</t>
  </si>
  <si>
    <t>Modifications to CIP-008 Cyber Security Incident Reporting</t>
  </si>
  <si>
    <t>The standard has been filed with regulatory authorities.</t>
  </si>
  <si>
    <t>CIP-008-6</t>
  </si>
  <si>
    <t>Footnote 10, High</t>
  </si>
  <si>
    <t>Order No. 848 (1 Directive, 4 elements)</t>
  </si>
  <si>
    <t>Alison Oswald</t>
  </si>
  <si>
    <t>Colby Bellville &amp; Amy Casuscelli</t>
  </si>
  <si>
    <t>CIP-008-5</t>
  </si>
  <si>
    <t>SCEC authorized posting of the SAR and solicitation of nominations.</t>
  </si>
  <si>
    <t>Project added to PTS</t>
  </si>
  <si>
    <t>Added project for tracking by PMOS.</t>
  </si>
  <si>
    <t>PMOS appointed Colby Belleville and Amy Casuscelli to the project.</t>
  </si>
  <si>
    <t>SCEC authorized posting with shortened (waiver) posting periods.</t>
  </si>
  <si>
    <t>PMOS accepted the baseline schedule (periods are compressed as approved by SC).</t>
  </si>
  <si>
    <t>Archive Projec</t>
  </si>
  <si>
    <t>Archived by PMOS action.</t>
  </si>
  <si>
    <t>2018-03</t>
  </si>
  <si>
    <t>Standards Efficiency Review Retirements (SER-Phase I)</t>
  </si>
  <si>
    <t>The Project 2018-03 standard drafting team has been recalled to reconsider retirement of Requirements R7 and R8 of FAC-008-3 per the FERC Order issued on September 17, 2020.</t>
  </si>
  <si>
    <t>Retirements Only</t>
  </si>
  <si>
    <t>PH II SURVEY</t>
  </si>
  <si>
    <t>New Project</t>
  </si>
  <si>
    <t>SC accepted the SAR and nominations for posting.</t>
  </si>
  <si>
    <t>SC appointed team and authorized project.</t>
  </si>
  <si>
    <t>Accepted baseline schedule.</t>
  </si>
  <si>
    <t>SC authorized posting and initial ballot.</t>
  </si>
  <si>
    <t>BOT Adoption</t>
  </si>
  <si>
    <t>NERC Board adopted retirements.</t>
  </si>
  <si>
    <t>The project documents were filed on June 7, 2019.</t>
  </si>
  <si>
    <t>Revive this project</t>
  </si>
  <si>
    <t xml:space="preserve">We will keep the PMOS liaison assignment if the project comes back. </t>
  </si>
  <si>
    <t>2018-04</t>
  </si>
  <si>
    <t>Modifications to PRC-024-2</t>
  </si>
  <si>
    <t>The standards passed industry balloting at 82.47%. The standard was approved by the Board in February.</t>
  </si>
  <si>
    <t>PRC-024-3</t>
  </si>
  <si>
    <t>Latrice Harkness &amp; Alison Oswald</t>
  </si>
  <si>
    <t>PRC-024-2</t>
  </si>
  <si>
    <t>Supl. SAR</t>
  </si>
  <si>
    <t>Project is indefinitely on hold due to SC rejecting the SARs.</t>
  </si>
  <si>
    <t>Re-initiated</t>
  </si>
  <si>
    <t>The SC authorized the SAR (revised by SCPS) to move forward.</t>
  </si>
  <si>
    <t>Appointment of drafting team.</t>
  </si>
  <si>
    <t>Tentative Baseline Schedule</t>
  </si>
  <si>
    <t>A draft baseline schedule was shared with the PMOS.</t>
  </si>
  <si>
    <t>PMOS accepted the proposed baseline as presented.</t>
  </si>
  <si>
    <t>SC authorized posting of supplemental SAR.</t>
  </si>
  <si>
    <t>Mat Bunch was removed from the project and Latrice Harkness and Alison Oswald were added.</t>
  </si>
  <si>
    <t>Board approval Feb 2020. NERC legal is working on the FERC filing in March 2020.</t>
  </si>
  <si>
    <t>2019-01</t>
  </si>
  <si>
    <t>Modifications to TPL-007-3</t>
  </si>
  <si>
    <t>The TPL-007-4 – Transmission System Planned Performance for Geomagnetic Disturbance Events passed final ballot at 78.95%. Project 2019-01 was approved by the Board in February.</t>
  </si>
  <si>
    <t>TPL-007-4</t>
  </si>
  <si>
    <t>Months to deadline</t>
  </si>
  <si>
    <t>FERC Order No. 851</t>
  </si>
  <si>
    <t>Can delete this after discussion</t>
  </si>
  <si>
    <t xml:space="preserve">No. of Days
Ahead or (Behind) Schedule </t>
  </si>
  <si>
    <t>Complexity Factor (CF) Impact to Schedule</t>
  </si>
  <si>
    <t>Time Impact</t>
  </si>
  <si>
    <t>SP1 - SAR/PR/WP Posting 1</t>
  </si>
  <si>
    <t>SP2 - SAR/PR/WP Posting 2</t>
  </si>
  <si>
    <t>QR - Quality Review</t>
  </si>
  <si>
    <t>SDT - Dev Time</t>
  </si>
  <si>
    <t>CP1 - Comment Period 1</t>
  </si>
  <si>
    <t>CP2 - Comment Period 2</t>
  </si>
  <si>
    <t>CIB - Com/Ballot 1 (Initial)</t>
  </si>
  <si>
    <t xml:space="preserve">CAB - Com/Add Ballot 2 </t>
  </si>
  <si>
    <t>CAB - Com/Add Ballot 3</t>
  </si>
  <si>
    <t>CAB - Com/Add Ballot 4</t>
  </si>
  <si>
    <t>CAB - Com/Add Ballot 5</t>
  </si>
  <si>
    <t>FB - Final Ballot</t>
  </si>
  <si>
    <t>PTB - Present to BOT</t>
  </si>
  <si>
    <t>Filing - Filing with Regulators</t>
  </si>
  <si>
    <t>Complexity Final Ballot Date</t>
  </si>
  <si>
    <t>Delta based on Calculated CF Date and Actual Final Ballot:</t>
  </si>
  <si>
    <t>Calculated CF Date:</t>
  </si>
  <si>
    <t>Accept SAR</t>
  </si>
  <si>
    <t>Standards Committee accepted the SAR for posting</t>
  </si>
  <si>
    <t>PMOS Liaison Assigned</t>
  </si>
  <si>
    <t>M. Brytowski and S. Cavote volunteered to follow the project.</t>
  </si>
  <si>
    <t>PMOS accepted the proposed baseline as presented</t>
  </si>
  <si>
    <t>PMOS Liaison Removed</t>
  </si>
  <si>
    <t>S. Cavote resigned from the PMOS.</t>
  </si>
  <si>
    <t>Standard Passed</t>
  </si>
  <si>
    <t>Team did not vary from FERC directive, which led to high support and no need for two additional ballots.</t>
  </si>
  <si>
    <t>Applied Complexity Factors to all 2019 projects to capture 5-year review.</t>
  </si>
  <si>
    <t>Standards Efficiency Review Retirements (SER-Phase Ib)</t>
  </si>
  <si>
    <t>Initial 45-day posting with 10-day ballot period was posted November 30, 2020, and the ballot passed with over 95% approval. The next steps are as follows: SDT will review comments received during the recent posting period, and post for a 10-day final ballot, target is January 19, 2021, and send it to the NERC BOT for approval in February 4, 2021.</t>
  </si>
  <si>
    <t>Priority (1-Low, 2-Med, 3-High )</t>
  </si>
  <si>
    <t>Reserved for Future Use</t>
  </si>
  <si>
    <t>Enter # in column B and description here. This value is 1 of 2 items that calculate the project baseline.</t>
  </si>
  <si>
    <t>Test IERP</t>
  </si>
  <si>
    <t>Enter number of Affected Standards in column B and the Standard here (e.g. TOP-001-4). This value is 2 of 2 items that calculate the project baseline.</t>
  </si>
  <si>
    <t>Project revived</t>
  </si>
  <si>
    <t>FERC issued an order remanding, review R7 and R8.</t>
  </si>
  <si>
    <t>Passed initial ballot &gt;95%</t>
  </si>
  <si>
    <t>Will proced to final ballot 01/19/2021-01/28/2021; BOT for adoption 02/04/2021</t>
  </si>
  <si>
    <t>BES Cyber System Information Access Management</t>
  </si>
  <si>
    <t>This project is pending FERC approval.</t>
  </si>
  <si>
    <t>CIP-004-7 and CIP-011-3</t>
  </si>
  <si>
    <t>Kirk Rosener (primary), Colby Bellville (secondary)</t>
  </si>
  <si>
    <t>CIP-004 and CIP-0011</t>
  </si>
  <si>
    <t xml:space="preserve">Action Deferred </t>
  </si>
  <si>
    <t>Supplemental members</t>
  </si>
  <si>
    <t>Pandemic</t>
  </si>
  <si>
    <t>Standards Committee Action</t>
  </si>
  <si>
    <t>Colby Bellville and Kirk Rosner were appointed as liaisons to the project.</t>
  </si>
  <si>
    <t>Appoint SDT</t>
  </si>
  <si>
    <t>The SC appointed the slate of nominees based on changes during the meeting.</t>
  </si>
  <si>
    <t>SAR Accepted</t>
  </si>
  <si>
    <t>SC accepted SAR and authorized solicitation for a drafting team.</t>
  </si>
  <si>
    <t>SC appointed supplemental members to the SDT.</t>
  </si>
  <si>
    <t>Project Delay</t>
  </si>
  <si>
    <t>SC differred action until December 2019.</t>
  </si>
  <si>
    <t>Dates updated</t>
  </si>
  <si>
    <t>Projected Start/End Dates updated to reflect current schedule status.  New Ballot 2, Final Ballot and BOT projected dates reflect SDT updates to the Standards aligning with Industry Comments received on the previous SDT draft versions.</t>
  </si>
  <si>
    <t>2019-03</t>
  </si>
  <si>
    <t>Cyber Security Supply Chain Risks</t>
  </si>
  <si>
    <t>The project passed final ballot on October 16, 2020 and was approved by the NERC board during the November 2020 meeting.</t>
  </si>
  <si>
    <t>This project will address the directives issued by FERC in Order No. 850. This project will also address NERC staff recommendation from the Supply Chain Report.</t>
  </si>
  <si>
    <t>Alison Oswald/Jordan Mallory</t>
  </si>
  <si>
    <t>Masuncha Bussey (primary), Kirk Rosener (secondary) and Linda Lynch (tertiary)</t>
  </si>
  <si>
    <t>Standards Committee accepted the SAR submitted by NERC in response to Order 850.</t>
  </si>
  <si>
    <t>Setup PTS for tracking.</t>
  </si>
  <si>
    <t>Assign Liason</t>
  </si>
  <si>
    <t>Kirk Rosener (Primary) and Sean Cavote (Backup) volunteered as PMOS Liaisons.</t>
  </si>
  <si>
    <t>Removed Sean Cavote and added Linda Lynch as the new primary liaison.</t>
  </si>
  <si>
    <t>Revised SAR</t>
  </si>
  <si>
    <t>Accepted by SC.</t>
  </si>
  <si>
    <t xml:space="preserve">Modifications to PRC-005-6 </t>
  </si>
  <si>
    <t>Footnote 11, Low</t>
  </si>
  <si>
    <t>PRC-005-6</t>
  </si>
  <si>
    <t>Standards Committee</t>
  </si>
  <si>
    <t>SC accepted the SAR and authorized posting for formal comment. SAR was submitted by the NAGF.</t>
  </si>
  <si>
    <t>Mark Pratt (Primary) and Linda Lynch (Backup) volunteered as PMOS Liaisons</t>
  </si>
  <si>
    <t>SDT Appointment</t>
  </si>
  <si>
    <t>SC appointed the standard drafting team.</t>
  </si>
  <si>
    <t>The baseline schedule will be developed during the call scheduled on Mar 20, 2020.</t>
  </si>
  <si>
    <t>Modifications to PER-003</t>
  </si>
  <si>
    <t xml:space="preserve">At the July 21, 2021 SC meeting the PER-003 SAR was rejected. The SAR submitters will be notified and the project will be disbanded until the PCGC finishes their task force work to look into the CEHs.
</t>
  </si>
  <si>
    <t>PER-003</t>
  </si>
  <si>
    <t>Colby Bellville (primary), Charles Yeung (secondary)</t>
  </si>
  <si>
    <t xml:space="preserve">Due to Covid-19, Standards recommended placing this project on hold. </t>
  </si>
  <si>
    <t>SC accepted the SAR and authorized posting for informal comment.</t>
  </si>
  <si>
    <t>Colby Bellville (Primary) and Kirk Rosener (Backup) volunteered as PMOS Liaisons</t>
  </si>
  <si>
    <t>SC appointed the drafting team.</t>
  </si>
  <si>
    <t>Liaison Update</t>
  </si>
  <si>
    <t xml:space="preserve">PCGC is discussing the CEH requirements, project is on hold. The PCGC is still working on the question of how many continuing education hours that the new one system operator credential would need for renewal every three years. </t>
  </si>
  <si>
    <t>Cold Weather</t>
  </si>
  <si>
    <t>The SDT made a few non-substantive changes and posted for final ballot on May 18, 2021. This project is completed and has been filed with FERC.</t>
  </si>
  <si>
    <t>EOP-011, IRO-010, TOP-003.</t>
  </si>
  <si>
    <t>Footnote 11, High</t>
  </si>
  <si>
    <t>Quinn Morrison (primary), Mike Brytowski (secondary)</t>
  </si>
  <si>
    <t>SAR - Revised/Additional Posting</t>
  </si>
  <si>
    <t>Schedule Too Conservative</t>
  </si>
  <si>
    <t>SC Authorized SAR</t>
  </si>
  <si>
    <t>The Standards Committee held a special call to authorize the SAR.</t>
  </si>
  <si>
    <t>Created Project</t>
  </si>
  <si>
    <t>Created project in the tracker and assigned Jordan Mallory as the developer</t>
  </si>
  <si>
    <t>Quinn Morrison (pri) and Michael Brytowski (sec) accepted the liaison role on the project.</t>
  </si>
  <si>
    <t>PMOS</t>
  </si>
  <si>
    <t>PMOS recommends extending the comment period from 5/21 to 6/1.</t>
  </si>
  <si>
    <t>Feb 2021 Extreme Weather Event in ERCOT</t>
  </si>
  <si>
    <t>NERC Board and upper management directed that this project is a top priority. The schedule has been modified, 25-day ballot instead of 45-days to make the June 11 Board meeting.</t>
  </si>
  <si>
    <t>Notice of Request to Waive the SPM by Action without a Meeting</t>
  </si>
  <si>
    <t>Annoncement sent to request to shorten the next formal comment and ballot period(s) prior to final ballot for draft standards EOP-011-2, IRO-010-4, and TOP-003-5, from 45 days to 25 days, with a ballot and non-binding poll during the last 10 days of the 25-day period.</t>
  </si>
  <si>
    <t>Modifications to MOD-032-1</t>
  </si>
  <si>
    <t>MOD-032-2</t>
  </si>
  <si>
    <t>Linda Lynch (primary), Quinn Morrison (secondary)</t>
  </si>
  <si>
    <t>MOD-032-1</t>
  </si>
  <si>
    <t>PMOS recommends to not start during the first week of June 2020. The intent is to stagger the projects by priority.</t>
  </si>
  <si>
    <t>Note that we have overlapping postings with other projects (Jan/Feb 2021). Consider delaying/stagging the dates.</t>
  </si>
  <si>
    <t>Standards Update</t>
  </si>
  <si>
    <t xml:space="preserve">Project 2020-01 Modifications to MOD-032 was rejected by the SC in December 2020 and the team is disbanded. </t>
  </si>
  <si>
    <t>Research Required</t>
  </si>
  <si>
    <t>PMOS recommends to not start during the first week of June. The intent is to stagger the projects by priority.</t>
  </si>
  <si>
    <t>Project scope will probably be revised, and a new project will be created. Project timeline TBD.</t>
  </si>
  <si>
    <t>Two projects potential split will occur - MOD and PRC. Rebecca will be the primary liaison for one of the two. Linda will keep one project.</t>
  </si>
  <si>
    <t>Test</t>
  </si>
  <si>
    <t>Test Comment</t>
  </si>
  <si>
    <t>Test-001-1</t>
  </si>
  <si>
    <t>Test Developer (Add hyperlink for email)</t>
  </si>
  <si>
    <t>Test PMOS</t>
  </si>
  <si>
    <t>Enter number of Affected Standards in column B and the Standard here (e.g. TOP-001-4)</t>
  </si>
  <si>
    <t>LOOKUP LISTS</t>
  </si>
  <si>
    <t>Delays</t>
  </si>
  <si>
    <t>Periods</t>
  </si>
  <si>
    <t>Period Days</t>
  </si>
  <si>
    <t>Complexity_Factor</t>
  </si>
  <si>
    <t>CF_Days</t>
  </si>
  <si>
    <t>Additional Outreach</t>
  </si>
  <si>
    <t>Approved</t>
  </si>
  <si>
    <t>Nominations - SAR / PR</t>
  </si>
  <si>
    <t>Additional Comment/Ballot</t>
  </si>
  <si>
    <t>Filed</t>
  </si>
  <si>
    <t>Nominations - DT</t>
  </si>
  <si>
    <t>Missed SC Delivery</t>
  </si>
  <si>
    <t>Inactive</t>
  </si>
  <si>
    <t>Change in Developer</t>
  </si>
  <si>
    <t>Cross-Coordination (Finish-Start)</t>
  </si>
  <si>
    <t>Cross-Coordination (Parallel)</t>
  </si>
  <si>
    <t>Directive Added to Scope</t>
  </si>
  <si>
    <t>Schedule too Constrictive</t>
  </si>
  <si>
    <t>Eliminated Comment Period</t>
  </si>
  <si>
    <t>Team Availability</t>
  </si>
  <si>
    <t>Nominations &amp; SAR</t>
  </si>
  <si>
    <t>Field Test</t>
  </si>
  <si>
    <t>x-Future</t>
  </si>
  <si>
    <t>On Hold</t>
  </si>
  <si>
    <t>Highly Technical</t>
  </si>
  <si>
    <t>Industry Survey</t>
  </si>
  <si>
    <t>Pending Board Adoption</t>
  </si>
  <si>
    <t>Intentional Hold/Delay</t>
  </si>
  <si>
    <t>Pending Regulatory Approval</t>
  </si>
  <si>
    <t>Pending SC Action</t>
  </si>
  <si>
    <t>PT - Post Approval Training</t>
  </si>
  <si>
    <t>Posting Conflict</t>
  </si>
  <si>
    <t>Posted</t>
  </si>
  <si>
    <t>Project Split or Phased</t>
  </si>
  <si>
    <t>Responding to Comment</t>
  </si>
  <si>
    <t>RSDP Priority Decrease</t>
  </si>
  <si>
    <t>SDT Development</t>
  </si>
  <si>
    <t>RSDP Priority Increase</t>
  </si>
  <si>
    <t>Standing Review Team</t>
  </si>
  <si>
    <t>SAR - Supplemental</t>
  </si>
  <si>
    <t>Working to Additional Ballot</t>
  </si>
  <si>
    <t>SC Appoints SAR Team as SDT</t>
  </si>
  <si>
    <t>Working to Comment Posting</t>
  </si>
  <si>
    <t>Schedule Too Aggressive</t>
  </si>
  <si>
    <t>Working to Final Ballot</t>
  </si>
  <si>
    <t>Standard Added to Scope</t>
  </si>
  <si>
    <t>Standard Developer Change</t>
  </si>
  <si>
    <t>Team Augmented</t>
  </si>
  <si>
    <t>Team Coordination (e.g., Weather)</t>
  </si>
  <si>
    <t>Team Coordination/Availability</t>
  </si>
  <si>
    <t>Technical Work Required</t>
  </si>
  <si>
    <t>Unplanned Team Meeting</t>
  </si>
  <si>
    <t>Unplanned Technical Workshop</t>
  </si>
  <si>
    <t>INSTRUCTIONS FOR UPDATING, ADDING, AND ARCHIVING VARIOUS PTS TABS</t>
  </si>
  <si>
    <t>When making periodic Updates to projects</t>
  </si>
  <si>
    <r>
      <t xml:space="preserve">There are a couple of good rules to know when to update and repost the PTS.
1. Two weeks before a PMOS or SC meeting </t>
    </r>
    <r>
      <rPr>
        <b/>
        <sz val="11"/>
        <color theme="1"/>
        <rFont val="Calibri"/>
        <family val="2"/>
        <scheme val="minor"/>
      </rPr>
      <t>and</t>
    </r>
    <r>
      <rPr>
        <sz val="11"/>
        <color theme="1"/>
        <rFont val="Calibri"/>
        <family val="2"/>
        <scheme val="minor"/>
      </rPr>
      <t xml:space="preserve"> following actions of a PMOS or SC meeting.
2. When a NERC Announcement is made (e.g., Standard posting, drafting team solicitation, etc.)
3. When the data freshness column (far right) of the HOME tab becomes </t>
    </r>
    <r>
      <rPr>
        <b/>
        <sz val="11"/>
        <color rgb="FFFFC000"/>
        <rFont val="Calibri"/>
        <family val="2"/>
        <scheme val="minor"/>
      </rPr>
      <t>YELLOW</t>
    </r>
    <r>
      <rPr>
        <sz val="11"/>
        <color theme="1"/>
        <rFont val="Calibri"/>
        <family val="2"/>
        <scheme val="minor"/>
      </rPr>
      <t xml:space="preserve"> and definitely when it becomes </t>
    </r>
    <r>
      <rPr>
        <b/>
        <sz val="11"/>
        <color rgb="FFFF0000"/>
        <rFont val="Calibri"/>
        <family val="2"/>
        <scheme val="minor"/>
      </rPr>
      <t>RED.</t>
    </r>
  </si>
  <si>
    <t>Communicate with the various developers and/or the liaisons to get the needed updates.</t>
  </si>
  <si>
    <t>Ensure the following essential items are accurate and up to date:
1. Status;
2. Comments (usually notes three areas - what was recently accomplished, current activities, and next steps; and
3. Check that the posting dates make sense (e.g., the final ballot is not occuring before a regular posting, etc.) This can be visualized on the HOME tab by looking at the colors for even spacing.</t>
  </si>
  <si>
    <t>If a major update occurs (e.g., change in developer, liaison, number of standards, etc.), record that in the PTS Change Control.</t>
  </si>
  <si>
    <t>Update the cell for "Last Updated" with the appropriate date. This triggers the data freshness column on the HOME tab.</t>
  </si>
  <si>
    <t xml:space="preserve">Before releasing the PTS for posting externally, click on each projec and ensure the zoom setting is normal (e.g., 100%), that each project is scrolled to the top of the project information. If not, adjust so Rows 1, 2, 3, etc. are showing, then click in one of the rows to lock the viewing position. Otherwise, it will return to the previous state when clicking onto another tab. </t>
  </si>
  <si>
    <t>Update the "Updated" cell to the appropiate date.</t>
  </si>
  <si>
    <t>Lastly, click on the HOME tab. Adjust the Gannt Chart by hiding columns so that only about two weeks prior to the red line show to the left. The color legend at the top may need to be copied and shifted to the right so it follows the timeline.</t>
  </si>
  <si>
    <t>Save the file and check it in, if necessary. As a rule, after major updates (e.g., following a PMOS meeting), consider publishing a major version to capture that in the version history (e.g., Update following PMOS in-person). This helps with understanding milestones in the PTS.</t>
  </si>
  <si>
    <t>Instructions for Creating a New Project Tab</t>
  </si>
  <si>
    <t>If not already shown, unhide the latest project to preserve project order. Using the menu Create/insert a new tab and name it appropriately (e.g., YYYY-##). Color the tab the default MS color blue to show the project is active, if not already blue and move tab to correct postion/order.</t>
  </si>
  <si>
    <t>Unhide the tab "Complexity Template," select the entire contents, copy, and paste it into cell A1 of the new tab created/inserted the above step. (Do not enter any data yet.)</t>
  </si>
  <si>
    <t>Re-hide "Completity Template" for future use.</t>
  </si>
  <si>
    <t>Goto the "Home" tab and unhide all columns by clicking the triangle in the upper left corner of cell A1 to select all record and right clicking unhide (including old date columns A-CTZ, etc.). By clicking the triangle again to select all records and using the "editing" menu and "unclear" all filters.</t>
  </si>
  <si>
    <t>On the home tab, goto the last project pairs (e.g. baseline/Complexity) in the list. Select both rows using the grey row numbers along the left edge. Copy both rows (cntrl + c).</t>
  </si>
  <si>
    <t>Click and select the next two empty pairs of rows in the far left grey area and paste (cntrl + v), no special paste.</t>
  </si>
  <si>
    <r>
      <t xml:space="preserve">In both of new pairs, carefully select each cell individually in columns B-E and change the project number listed in the formula to the desired project number. Note that it may appear more than once. </t>
    </r>
    <r>
      <rPr>
        <b/>
        <sz val="11"/>
        <color rgb="FFFF0000"/>
        <rFont val="Calibri"/>
        <family val="2"/>
        <scheme val="minor"/>
      </rPr>
      <t xml:space="preserve">DO NOT </t>
    </r>
    <r>
      <rPr>
        <sz val="11"/>
        <color rgb="FFFF0000"/>
        <rFont val="Calibri"/>
        <family val="2"/>
        <scheme val="minor"/>
      </rPr>
      <t>copy one row, update and copy to the next row to save time. This will make a mess of the conditional formatting that has to do with the record pairs.</t>
    </r>
  </si>
  <si>
    <t>For each of the hyperlinked cells, hover over the cell and right click revealing the contextual menu. Click "Edit Hyperlink" and using the scroll feature, scroll up slightly to reveal the correct/current project tab. Select and click "Okay". Do this for each of the hyperlinked row pairs and columns for their respective project.</t>
  </si>
  <si>
    <r>
      <t xml:space="preserve">Click the hyper link and confirm it goes to the correct project page. While on the project, update Row 1 to the project number and Row 2 to the project name. </t>
    </r>
    <r>
      <rPr>
        <b/>
        <sz val="11"/>
        <color theme="1"/>
        <rFont val="Calibri"/>
        <family val="2"/>
        <scheme val="minor"/>
      </rPr>
      <t>Note:</t>
    </r>
    <r>
      <rPr>
        <sz val="11"/>
        <color theme="1"/>
        <rFont val="Calibri"/>
        <family val="2"/>
        <scheme val="minor"/>
      </rPr>
      <t xml:space="preserve"> The hyperlink defaults to the Standards Under Development. If the project page is active copy its URL address and update the hyperlink.</t>
    </r>
  </si>
  <si>
    <t>From the project page, make sure that the basic project dates are filled in (from the template) for both the planned/actual and baseline/complexity factor columns. Note: The proposed/actual may be adjusted by the developer based on their team's recommendation.</t>
  </si>
  <si>
    <r>
      <t xml:space="preserve">This next step is the most </t>
    </r>
    <r>
      <rPr>
        <sz val="11"/>
        <color rgb="FFFF0000"/>
        <rFont val="Calibri"/>
        <family val="2"/>
        <scheme val="minor"/>
      </rPr>
      <t>tedious, time consuming, and opportunity for mistakes.</t>
    </r>
    <r>
      <rPr>
        <sz val="11"/>
        <color theme="1"/>
        <rFont val="Calibri"/>
        <family val="2"/>
        <scheme val="minor"/>
      </rPr>
      <t xml:space="preserve"> From the homepage, click in the date/timeline area (i.e., Gantt Chart) of the first row of the pair being worked on. From the Excel "Home" tab on the ribbon at the top of the screen, locate the "Styles" group and the tool called "Conditional Formatting." Click the down arrow to reveal more tools, select "Manage Rules." Make sure "Current Selection" is shown and a list of colored rules should be shown. These colors coorespond to the color scheme on each project page tab. Check to see that you have the same number of colors shown in the Conditional Formatting as on a project tab. (If not, these instructions do not go over how to troubleshoot or fix - that's for someone well versed with Excel.)</t>
    </r>
  </si>
  <si>
    <r>
      <t xml:space="preserve">Now that the colors are confirmed, each color will be selected individually and under the formula, update the current project number to the correct number, then click okay. </t>
    </r>
    <r>
      <rPr>
        <b/>
        <sz val="11"/>
        <color theme="1"/>
        <rFont val="Calibri"/>
        <family val="2"/>
        <scheme val="minor"/>
      </rPr>
      <t>Note:</t>
    </r>
    <r>
      <rPr>
        <sz val="11"/>
        <color theme="1"/>
        <rFont val="Calibri"/>
        <family val="2"/>
        <scheme val="minor"/>
      </rPr>
      <t xml:space="preserve"> </t>
    </r>
    <r>
      <rPr>
        <u/>
        <sz val="11"/>
        <color theme="1"/>
        <rFont val="Calibri"/>
        <family val="2"/>
        <scheme val="minor"/>
      </rPr>
      <t>Use the mouse to select the values for editing</t>
    </r>
    <r>
      <rPr>
        <sz val="11"/>
        <color theme="1"/>
        <rFont val="Calibri"/>
        <family val="2"/>
        <scheme val="minor"/>
      </rPr>
      <t xml:space="preserve">, because the arrow keys will introduce invalid data. </t>
    </r>
    <r>
      <rPr>
        <i/>
        <sz val="11"/>
        <color theme="1"/>
        <rFont val="Calibri"/>
        <family val="2"/>
        <scheme val="minor"/>
      </rPr>
      <t>The most common mistake is accidently deleting the apostrope character. If something goes wrong, click "Cancel" to start over.</t>
    </r>
    <r>
      <rPr>
        <sz val="11"/>
        <color theme="1"/>
        <rFont val="Calibri"/>
        <family val="2"/>
        <scheme val="minor"/>
      </rPr>
      <t xml:space="preserve"> Select each conditional formatting rule for all colors </t>
    </r>
    <r>
      <rPr>
        <sz val="11"/>
        <color rgb="FFFF0000"/>
        <rFont val="Calibri"/>
        <family val="2"/>
        <scheme val="minor"/>
      </rPr>
      <t>EXCEPT RED,</t>
    </r>
    <r>
      <rPr>
        <sz val="11"/>
        <color theme="1"/>
        <rFont val="Calibri"/>
        <family val="2"/>
        <scheme val="minor"/>
      </rPr>
      <t xml:space="preserve"> which has no project number associated with it. Be sure to click "Apply" when done. Do this for both row pairs.  </t>
    </r>
  </si>
  <si>
    <t>Once both row pairs have their conditional formatting updated, scroll to the right in the date area of the HOME tab and find the current date. There should be a colored bar for each of the formula rules that were updated AND each of the rows should be offset by a few days. If so, everything went well and no errors. If a color bar is missing or overlaps with another color, something is wrong with the conditional formatting. Try and determine which color bar is problematic in order to determine which color formatting needs correcting. Remember they are in order because the template was used.</t>
  </si>
  <si>
    <t>In column "F", set the first pair to a status of "Complexity Factor" or other appropriate status, then set the second pair to a status of "Open-Current" until the developer gives the proposed schedule.</t>
  </si>
  <si>
    <t>Check the hyperlink for each new project and confirm it goes to the correct project page. While on that page, scroll down to the PTS Change Control and add an entry documenting when the project was added to the PTS.</t>
  </si>
  <si>
    <t>You are now done on the "HOME" page.</t>
  </si>
  <si>
    <t>Instructions for Updating the Summary Tab</t>
  </si>
  <si>
    <t>This one is a bit easier. There should not be any hidden columns in this tab, but check to be sure.</t>
  </si>
  <si>
    <t>Remove all column filtering. Note: That when a project is "Archived" it will be filtered off of this page, but that only happens by going to the page, clicking the filter and then okay to "refresh" the filtering.</t>
  </si>
  <si>
    <t>Like adding project rows, select the very last project by clicking the "row" number on the very left. Then click the next "row" number and paste (i.e., cntrl-v or right click paste). Note: Do not paste with any special pasting.</t>
  </si>
  <si>
    <t>In the desired project row, RIGHT click the hyperlinked cell in column A. When the dialog box opens, navigate up using the up arrow only a few items to find the desired project name (i.e., worksheet/tab). Double click the desired project to link it to the cell or click it once to highlight it and then click the okay button.</t>
  </si>
  <si>
    <t>While still on that cell, look below the ribbon where the cell contents are in the text box. Replace that text with the appropriate project number (e.g., YYYY-##).</t>
  </si>
  <si>
    <t>Now in columns B through O, update the formula in each cell to properly reference the desired project (e.g., YYYY-##). Note: If you get an error, check to see that the YYYY-## has an ' on each end (common error when editing).</t>
  </si>
  <si>
    <t>Repeat the process for any additional projects.</t>
  </si>
  <si>
    <t>Once all the desired projects have been added, it time to update the conditional formatting in column O. Before formatting, note the row number of the last project entered, you'll need it for formatting. Click anywhere in the column O and then go up to the ribbon on the "Home" tab, find the group "Styles." The first button in the Styles group should be "Conditional Formatting." Click the tool button show the entire menu, then select the very last item "Manage Rules."</t>
  </si>
  <si>
    <t>There are three color rules. In the "Applied as" column of each rule, update the last part of the formula with the row number of last project entered on the Summary page. For example, if the formula is =$O$39 and the new last row number is 42, then the formula should read =$O$42.</t>
  </si>
  <si>
    <t>To finish, go to the column "C" (Status) filter and unselect the two boxes for "Archived" projects and the one for "Voided" projects. Then click okay.</t>
  </si>
  <si>
    <t>Instructions for Adding Projects to the Roster Tab</t>
  </si>
  <si>
    <t>This one is a bit easier also. There should not be any hidden columns in this tab, but check to be sure.</t>
  </si>
  <si>
    <t>Select the column on the far right that has "HOME" in the first row. Right click and select "Insert" from the pop up menu. This will insert a new column in the correct spot with the proper formatting.</t>
  </si>
  <si>
    <t>Within Row 2 of the new column, enter the desired project number (e.g., YYYY-##). Press enter.</t>
  </si>
  <si>
    <t>On the same cell in Row 2 of the desired project number, RIGHT click the cell to show the pop up menu. Select "Hyperlink." When the dialog box opens, navigate up using the up arrow only a few items to find the desired project name (i.e., worksheet/tab). Double click the desired project to link it to the cell or click it once to highlight it and then click the okay button.</t>
  </si>
  <si>
    <t>If a project has multiple parts, consider adding shading or a pattern to draw attention that there are multiple components.</t>
  </si>
  <si>
    <t>Since this information is fairly static, the number of standards shown in the grid requires manual updating. It's a good idea to check it from time to time.</t>
  </si>
  <si>
    <t>Instructions for Removing a Project on the Roster Tab</t>
  </si>
  <si>
    <t>To remove a project, simply RIGHT click the column header of the desired project to reveal the pop up menu. Click on "Delete." to remove the column.</t>
  </si>
  <si>
    <t>The good news is that this tab will adjust the conditional formatting automatically, but verify it worked correctly before moving on.</t>
  </si>
  <si>
    <t>Instructions for Removing an Individual on the Roster Tab</t>
  </si>
  <si>
    <t>To remove an individual, simply RIGHT click the Row header of the desired person to reveal the pop up menu. Click on "Delete." to remove the row.</t>
  </si>
  <si>
    <t>Update the PTS Change Control history when a member is removed.</t>
  </si>
  <si>
    <t>Instructions for Adding an Individual on the Roster Tab</t>
  </si>
  <si>
    <t>To add an individual at the end of the list or somewhere in between, simply RIGHT click the Row header of the row below where you want to add the individual to reveal the pop up menu. Click on "Insert." to create a new the row.</t>
  </si>
  <si>
    <t>Update the PTS Change Control history when a member is added.</t>
  </si>
  <si>
    <t>Instructions for Archiving a Project</t>
  </si>
  <si>
    <t>The PMOS generally moves to "Archive" a project once it has been filed rather than approved. The reason is that once filed, the project has completed the process under the SPM. Also, should there be a directive to make an addition or change to a standard in the project once approved by regulatory authorities, a new project would be initiated (generally).</t>
  </si>
  <si>
    <t>Set the "Status" on the project to "Archived."</t>
  </si>
  <si>
    <t>Update the PTS change control to when the PMOS archived the project. Note any last thoughts on how the project timing went (e.g., based on complexity factors, etc.) Be sure the page is set to the top of the screen by clicking anywhere in the second Row.</t>
  </si>
  <si>
    <t>Change the project tab color from BLUE to RED and then "hide" the project. Changing the tab to red creates a visual in case the project is unhidden later and the user forgets to re-hide it. No red tabs should be showing for posting.</t>
  </si>
  <si>
    <t>Go to the "Roster" tab and remove the project that has been archived. No need to update the PTS Change Control. Be sure the page is set to the top of the screen by clicking anywhere in the second Row.</t>
  </si>
  <si>
    <t>Go to the "Summary" tab and select the filter for "Status." Since a number of updates may have been done during this setting, make sure ALL items are selected, EXCEPT the two "archived" items and the one "voided" item. Click "okay" to set the Summary tab. Be sure the page is set to the top of the screen by clicking anywhere in the second Row.</t>
  </si>
  <si>
    <t>Go to the "HOME" tab and set the Baseline/Current (Column F) cell value for the project being archived to "Archived Baseline," or "Archived Complexity Factor," or "Archived Current," as the case may be. Click okay.</t>
  </si>
  <si>
    <t>While on the HOME tab, save the file and close. It' ready for posting.</t>
  </si>
  <si>
    <t>Supply Chain Low Impact Revisions</t>
  </si>
  <si>
    <t>CIP-003-8</t>
  </si>
  <si>
    <t>Modifications to CIP-012-1</t>
  </si>
  <si>
    <t>CIP-012-2</t>
  </si>
  <si>
    <t>Team nomination approval in Aug 2020.</t>
  </si>
  <si>
    <t>SC cancelled the Aug 2020 meeting. Anticipate the nominations will occur in the Sept 2020 SC meeting.</t>
  </si>
  <si>
    <t>Modifications to FAC-001-3 and FAC-002-2</t>
  </si>
  <si>
    <t>FAC-001-3, FAC-002-3</t>
  </si>
  <si>
    <t>Anthony Westenkirchner (primary), Cristhian Godoy (secondary)</t>
  </si>
  <si>
    <t>FAC-001-2 and FAC-002-2.</t>
  </si>
  <si>
    <t>MOD-026, MOD-027</t>
  </si>
  <si>
    <t>PRC-019, MOD-025</t>
  </si>
  <si>
    <t>MOD-025, PRC-019</t>
  </si>
  <si>
    <t>Modifications to VAR-002-4.1</t>
  </si>
  <si>
    <t>CIP-002 Transmission Owner Control Centers (TOCC)</t>
  </si>
  <si>
    <t>Modifications to PRC-002-2</t>
  </si>
  <si>
    <t>Ben Wu</t>
  </si>
  <si>
    <t>Michael Brytowski (Primary), Charles Yeung (Backup)</t>
  </si>
  <si>
    <t>PRC-002-2</t>
  </si>
  <si>
    <t>Modifications to PRC-023-4</t>
  </si>
  <si>
    <t>PRC-023-4</t>
  </si>
  <si>
    <t>Modifications to IRO-010 and TOP-003</t>
  </si>
  <si>
    <t>Josh Blume</t>
  </si>
  <si>
    <t xml:space="preserve"> IRO-010; TOP-003</t>
  </si>
  <si>
    <t>2021-07</t>
  </si>
  <si>
    <t>This is a test project for the PMOS to test and consider the use of complexity factors related to project scheduling.</t>
  </si>
  <si>
    <t>Apply complexity factors to active projects and to project template going forward</t>
  </si>
  <si>
    <t>Standard Developer Baseline Template</t>
  </si>
  <si>
    <t>Complexity Factor Example</t>
  </si>
  <si>
    <t>FOOTNOTES</t>
  </si>
  <si>
    <t>No.</t>
  </si>
  <si>
    <t>Description</t>
  </si>
  <si>
    <t>Note 1</t>
  </si>
  <si>
    <r>
      <rPr>
        <b/>
        <sz val="11"/>
        <color theme="1"/>
        <rFont val="Calibri"/>
        <family val="2"/>
        <scheme val="minor"/>
      </rPr>
      <t>2015-2017 RSDP</t>
    </r>
    <r>
      <rPr>
        <sz val="11"/>
        <color theme="1"/>
        <rFont val="Calibri"/>
        <family val="2"/>
        <scheme val="minor"/>
      </rPr>
      <t xml:space="preserve"> The prioritizations here reflect those prioritizations assigned as part of the 2015-2017 Reliability Standards Development Plan (RSDP).  In its approach to prioritizing Reliability Standards projects, the RSDP considered how Reliability Standard family priorities are applied to individual projects and outstanding work. Specific elements included: (1) RISC Category Rankings; (2) regulatory directives; (3) regulatory deadlines; (4) Reliability Standard requirement candidates for retirement; (5) the IERP content and quality assessments; and (6) additional considerations (fill-in-the-blank status and five-year assessment commitments).  Some projects were not prioritized in the RSDP, as they were originally anticipated to be complete before the end of the first quarter of 2015, and those projects have an "N/A" designation in this column.  Other projects have been added to the Project Tracking Spreadsheet that were not prioritized in the RSDP.  These were added in response to regulatory directives that were issued following completion of the RSDP, and they will be prioritized according to the same process during the first quarter of 2015 according to the same process described in the RSDP.  Those projects are designated as "Pending Prioritization in 1Q 2015."  As discussed in the 2015-2017 RSDP, the prioritization will occur in collaboration between NERC Staff and the Standards Committee.  </t>
    </r>
  </si>
  <si>
    <t>Note 2</t>
  </si>
  <si>
    <t>Refers to guidances from regulatory orders for standards activity to consider, but that do not carry the same effect as a directive.</t>
  </si>
  <si>
    <t>Note 3</t>
  </si>
  <si>
    <t>In the columns at right, in some cases, an "additional ballot" is not indicated for planning purposes, but if consensus is not supported on an initial ballot, or if substantive changes occur, one will be scheduled.</t>
  </si>
  <si>
    <t>Note 4</t>
  </si>
  <si>
    <t>In the columns at right, there are  no "plan" milestones in some cases  because the project was originally planned to be complete in 2014, and the project's "actual" milestones  have extended into 2015).</t>
  </si>
  <si>
    <t>Note 5</t>
  </si>
  <si>
    <t>In the column labeled "directionally consistent with IERP findings," directionally consistent indicates whether the Standard Drafting Team, when the project is completed, considered the recommendations from the Independent Expert Review Project and the Paragraph 81 project. After the Standard Drafting Team has considered the recommendations, the materials posted with the standards will describe the Standard Drafting Team's consideration of the findings.</t>
  </si>
  <si>
    <t>Note 6</t>
  </si>
  <si>
    <t>Baseline - SC Approved project schedule.
Current - Standards Developer managed schedule.
Proposed - Not approved, used for planning purposes.
Archived-Current - Project completed or abandoned.
Archived-Baseline - Project completed or abandoned.
On Hold - Project is held temporarily (e.g., due to coordination with other projects)
Open-Baseline - Reserved for future project.
Open-Current - Reserved for future project.
N/A - Scheduling is not applicable.</t>
  </si>
  <si>
    <t>Note 7</t>
  </si>
  <si>
    <r>
      <rPr>
        <b/>
        <sz val="11"/>
        <color theme="1"/>
        <rFont val="Calibri"/>
        <family val="2"/>
        <scheme val="minor"/>
      </rPr>
      <t>2016-2018 RSDP</t>
    </r>
    <r>
      <rPr>
        <sz val="11"/>
        <color theme="1"/>
        <rFont val="Calibri"/>
        <family val="2"/>
        <scheme val="minor"/>
      </rPr>
      <t xml:space="preserve"> The following projects are planned to continue from 2015 along with any 2015 projects that are planned to be
completed in that year but need additional time. As in the 2015–2017 RSDP, the approach to prioritizing
Reliability Standards projects in this RSDP addressed how Reliability Standard family priorities are applied to
individual projects and outstanding work. Specific elements included: (1) RISC Category Rankings; (2) regulatory
directives; (3) regulatory deadlines; (4) Reliability Standard requirement candidates for retirement; (5) the IERP
content and quality assessments; and (6) additional considerations (fill‐in‐the‐blank status and five‐year
assessment commitments). The prioritization gave primary consideration to RISC category rankings, regulatory
directives, and regulatory deadlines. Based on the application of these elements, this section prioritizes each
Reliability Standard project as high, medium, low, or pending technical committee input.</t>
    </r>
  </si>
  <si>
    <t>Note 8</t>
  </si>
  <si>
    <r>
      <rPr>
        <b/>
        <sz val="11"/>
        <color theme="1"/>
        <rFont val="Calibri"/>
        <family val="2"/>
        <scheme val="minor"/>
      </rPr>
      <t>2017-2019 RSDP</t>
    </r>
    <r>
      <rPr>
        <sz val="11"/>
        <color theme="1"/>
        <rFont val="Calibri"/>
        <family val="2"/>
        <scheme val="minor"/>
      </rPr>
      <t xml:space="preserve"> The approach to prioritizing Reliability Standards projects in this RSDP is consistent with previous RSDPs. Specific elements include: (1) RISC Category Rankings; (2) regulatory directives and deadlines; (3) Reliability Standard requirements recommended for retirement; (4) the IERP content and quality assessments; and (5) additional considerations (fill-in-the-blank status and five-year assessment commitments). The prioritization considers RISC category rankings, regulatory directives, and regulatory deadlines. Based on the application of these elements, this section prioritizes each Reliability Standard project as high, medium, low, or pending technical committee input.</t>
    </r>
  </si>
  <si>
    <t>Note 9</t>
  </si>
  <si>
    <t>2018-2020 RSDP</t>
  </si>
  <si>
    <t>Note 10</t>
  </si>
  <si>
    <t>2019-2021 RSDP (Draft)</t>
  </si>
  <si>
    <t>Note 11</t>
  </si>
  <si>
    <t>SC Authorized SAR posting and solicitation of SAR DT.</t>
  </si>
  <si>
    <t>SC authorized SAR posting and solicitation of SAR DT.</t>
  </si>
  <si>
    <t>Intentional Delay</t>
  </si>
  <si>
    <t>SAR posting was delayed due to pandemic work loads - Will not be reflected in complexity factor calculation due to SAR posting date.</t>
  </si>
  <si>
    <t>Calculated Start</t>
  </si>
  <si>
    <t>Calculated End</t>
  </si>
  <si>
    <t>Enter # in column B and description here. This value is 1 of 2 items that calculate the project baseline. If zero, delete this text.</t>
  </si>
  <si>
    <t>Complexity Factor (CF) Impacts to Schedule (Start on 1st Row)</t>
  </si>
  <si>
    <t>SC authorized two SAR postings and solicitation of SAR DT.</t>
  </si>
  <si>
    <r>
      <rPr>
        <b/>
        <sz val="11"/>
        <color theme="1"/>
        <rFont val="Calibri"/>
        <family val="2"/>
        <scheme val="minor"/>
      </rPr>
      <t xml:space="preserve">2021-2023 RSDP </t>
    </r>
    <r>
      <rPr>
        <sz val="11"/>
        <color theme="1"/>
        <rFont val="Calibri"/>
        <family val="2"/>
        <scheme val="minor"/>
      </rPr>
      <t>The approach to prioritizing Reliability Standards projects in this RSDP is consistent with previous RSDPs. Specific elements include: (1) RISC Category Rankings; (2) regulatory directives and deadlines; (3) Reliability Standard requirements recommended for retirement; (4) the IERP content and quality assessments; and (5) additional considerations (fill-in-the-blank status and five-year assessment commitments). The prioritization considers RISC category rankings, regulatory directives, and regulatory deadlines. Based on the application of these elements, this section prioritizes each Reliability Standard project as high, medium, low, or pending technical committee input.</t>
    </r>
  </si>
  <si>
    <t>CIP-002</t>
  </si>
  <si>
    <t>SC authorized SAR posting and solicitation of the SAR DT.</t>
  </si>
  <si>
    <t>VAR-002-4.1</t>
  </si>
  <si>
    <t>CIP-012</t>
  </si>
  <si>
    <r>
      <rPr>
        <b/>
        <sz val="11"/>
        <color rgb="FFFF0000"/>
        <rFont val="Calibri"/>
        <family val="2"/>
        <scheme val="minor"/>
      </rPr>
      <t>UPDATE:</t>
    </r>
    <r>
      <rPr>
        <sz val="11"/>
        <color rgb="FFFF0000"/>
        <rFont val="Calibri"/>
        <family val="2"/>
        <scheme val="minor"/>
      </rPr>
      <t xml:space="preserve"> Project 2020-01 Modifications to MOD-032 was rejected by the SC in December 2020 and the team is disbanded</t>
    </r>
    <r>
      <rPr>
        <sz val="11"/>
        <color theme="1"/>
        <rFont val="Calibri"/>
        <family val="2"/>
        <scheme val="minor"/>
      </rPr>
      <t xml:space="preserve">.The SAR drafting team members divided up into several sub-groups and developed a list of ‘Major Themes’. Formal meetings were held on August 17th and September 8th to update the SAR. Posting date to be determined. The SAR team will be asking the SC for guidance on the procedure for closing out the SAR and moving it to the SDT status.
</t>
    </r>
  </si>
  <si>
    <r>
      <t xml:space="preserve">Updated project </t>
    </r>
    <r>
      <rPr>
        <b/>
        <sz val="11"/>
        <color theme="1"/>
        <rFont val="Calibri"/>
        <family val="2"/>
        <scheme val="minor"/>
      </rPr>
      <t>baseline</t>
    </r>
    <r>
      <rPr>
        <sz val="11"/>
        <color theme="1"/>
        <rFont val="Calibri"/>
        <family val="2"/>
        <scheme val="minor"/>
      </rPr>
      <t xml:space="preserve"> for March 2022 initial posting</t>
    </r>
  </si>
  <si>
    <r>
      <t xml:space="preserve">SAR DT will be </t>
    </r>
    <r>
      <rPr>
        <b/>
        <sz val="11"/>
        <color theme="1"/>
        <rFont val="Calibri"/>
        <family val="2"/>
        <scheme val="minor"/>
      </rPr>
      <t>presented</t>
    </r>
    <r>
      <rPr>
        <sz val="11"/>
        <color theme="1"/>
        <rFont val="Calibri"/>
        <family val="2"/>
        <scheme val="minor"/>
      </rPr>
      <t xml:space="preserve"> at the March 17 SC meeting</t>
    </r>
  </si>
  <si>
    <t>Comment Only</t>
  </si>
  <si>
    <t>AS1 - Additional SAR 1</t>
  </si>
  <si>
    <t>AS2 - Additional SAR 2</t>
  </si>
  <si>
    <t>Add SAR</t>
  </si>
  <si>
    <t>SAR/SDT</t>
  </si>
  <si>
    <t>Std Dev</t>
  </si>
  <si>
    <t>Comm &amp; Ballot</t>
  </si>
  <si>
    <t>BOT</t>
  </si>
  <si>
    <t>Extreme Cold Weather Grid Operations, Preparedness, and Coordination</t>
  </si>
  <si>
    <t>Kirk Rosener (primary), Ken Lanehome (secondary)</t>
  </si>
  <si>
    <t xml:space="preserve">Masuncha Bussey resigned from the PMOS. </t>
  </si>
  <si>
    <t>Colby Bellville ended his 2-year term as PMOS liaison.</t>
  </si>
  <si>
    <t xml:space="preserve">Mark Pratt resigned from the PMOS. </t>
  </si>
  <si>
    <t>Additional outreach to solicit more SAR DT members</t>
  </si>
  <si>
    <t>Postponed SC action to appoint the Project 2021-04 SAR Drafting Team (DT) as the Project 2021-04 Standard Drafting Team (SDT) due to responses to comments were not ready</t>
  </si>
  <si>
    <t>From July 30, 2020, additional members were added from low impact entities</t>
  </si>
  <si>
    <t xml:space="preserve">SAR posting was extended </t>
  </si>
  <si>
    <t>Pandemic continued to exist</t>
  </si>
  <si>
    <t>Extended posting for extra 10 days due to holiday season</t>
  </si>
  <si>
    <t>Delayed posting</t>
  </si>
  <si>
    <t>Extended due to holidays</t>
  </si>
  <si>
    <t>2021-08</t>
  </si>
  <si>
    <t>Modifications to FAC-008-5</t>
  </si>
  <si>
    <t>FAC-008-5</t>
  </si>
  <si>
    <t>MOD-026-1 and MOD-027-1</t>
  </si>
  <si>
    <t>SC accepted revised SARs, authorized revisions, and appointed SAR DT as SDT</t>
  </si>
  <si>
    <t>Michael Brytowski (Primary), Kirk Rosener (Backup)</t>
  </si>
  <si>
    <t>Joseph Gatten</t>
  </si>
  <si>
    <t>Sarah Habriga</t>
  </si>
  <si>
    <t>2022-01</t>
  </si>
  <si>
    <t>Reporting ACE Definition and Associated Terms</t>
  </si>
  <si>
    <t>2022-02</t>
  </si>
  <si>
    <t>Updated initial posting to April 2022</t>
  </si>
  <si>
    <t>Claudine Fritz</t>
  </si>
  <si>
    <t>Ellese Murphy</t>
  </si>
  <si>
    <t>Pamela Hunter</t>
  </si>
  <si>
    <t>Exelon Corporation</t>
  </si>
  <si>
    <t>Duke Energy</t>
  </si>
  <si>
    <t>Southern Company</t>
  </si>
  <si>
    <t>Delayed posting due to conflict of other projects</t>
  </si>
  <si>
    <t>Research required</t>
  </si>
  <si>
    <t xml:space="preserve">This project require research </t>
  </si>
  <si>
    <t xml:space="preserve">SAR posting was delayed due to pandemic </t>
  </si>
  <si>
    <t>Additional team members appointed (supplemental members)</t>
  </si>
  <si>
    <t>Posting conflict</t>
  </si>
  <si>
    <t>Due to so many project posting at once, this posting has been postponed.</t>
  </si>
  <si>
    <t>Updated initial posting to May 2022</t>
  </si>
  <si>
    <t>The project passed final ballot with an 85.63% approval on April 22, 2022. NERC BOT adopted the Standards on May 12, 2022.</t>
  </si>
  <si>
    <t>Anthony Westenkirchner (primary), Claudine Fritz (secondary)</t>
  </si>
  <si>
    <t>2022-03</t>
  </si>
  <si>
    <t>Energy Assurance with Energy-Constrained Resources</t>
  </si>
  <si>
    <t>EMT Models in NERC MOD, TPL, and FAC Standards</t>
  </si>
  <si>
    <t>FAC-002, MOD-032, TPL-001</t>
  </si>
  <si>
    <t>2022-04</t>
  </si>
  <si>
    <t>PRC-002-4</t>
  </si>
  <si>
    <t>PRC-023-6</t>
  </si>
  <si>
    <t>FAC-008-6</t>
  </si>
  <si>
    <t>Linda Lynch is retiring from NextEra Energy/FPL.</t>
  </si>
  <si>
    <t>2022-05</t>
  </si>
  <si>
    <t>Modifications to CIP-008 Reporting Threshold</t>
  </si>
  <si>
    <t>CIP-008</t>
  </si>
  <si>
    <t xml:space="preserve">Final ballot occurred 10/26 – 11/04. The NERC board adopted the standard during the November 16th board meeting. </t>
  </si>
  <si>
    <t xml:space="preserve">Phase 1 of the project passed final ballot 9/23 – 9/30. The standard we adopted during the October 26th board meeting. The team has started phase 2 drafting work. An Initial ballot for phase 2 is expected in January/February of 2023. 
</t>
  </si>
  <si>
    <t>Updated additional posting to November 2022</t>
  </si>
  <si>
    <t>Terri Pyle</t>
  </si>
  <si>
    <t>Oklahoma Gas &amp; Electric</t>
  </si>
  <si>
    <t>Ruida Shu</t>
  </si>
  <si>
    <t>NPCC</t>
  </si>
  <si>
    <t>Claudine Fritz (Primary), Ruida Shu (Backup)</t>
  </si>
  <si>
    <t>2021-04b</t>
  </si>
  <si>
    <t>2021-07b</t>
  </si>
  <si>
    <t>EOP-004 IBR Event Reporting</t>
  </si>
  <si>
    <t>2023-01</t>
  </si>
  <si>
    <t>Intentional Hold</t>
  </si>
  <si>
    <t>Devloper had another project conflict</t>
  </si>
  <si>
    <t>Lower priority posting to Cold Weather</t>
  </si>
  <si>
    <t xml:space="preserve">Pandemic </t>
  </si>
  <si>
    <t xml:space="preserve">Pandemic impact </t>
  </si>
  <si>
    <t xml:space="preserve">Ruida Shu (Primary), Terri Pyle (Backup), </t>
  </si>
  <si>
    <t>Joseph Gatten (Primary), Anthony Westenkirchner (Backup)</t>
  </si>
  <si>
    <t>Kirk Rosener (primary), Ruida Shu (backup)</t>
  </si>
  <si>
    <t>Ellese Murphy (Primary), Ruida Shu (backup)</t>
  </si>
  <si>
    <t>Joseph Gatten (primary), Sarah Habriga (backup)</t>
  </si>
  <si>
    <t>2023-02</t>
  </si>
  <si>
    <t>Project placed on hold</t>
  </si>
  <si>
    <t xml:space="preserve">This project require research - research/develop technical justification for using the median vs the mean FRM determination over the past two years in Attachment A. </t>
  </si>
  <si>
    <t>Highly technical and additional outreach is needed</t>
  </si>
  <si>
    <t xml:space="preserve">Phase one was completed by the SDT. It got approved by the BOT on February 16, 2023. The petition will be sent to FERC for approval on March 10, 2023.
</t>
  </si>
  <si>
    <t>Dominique Love</t>
  </si>
  <si>
    <t>Response to Comment</t>
  </si>
  <si>
    <t>Updated date for Additional Ballot to April 2023; Response to Comment for PRC-019 and MOD-025</t>
  </si>
  <si>
    <t xml:space="preserve">SAR - SAR Revise/Response </t>
  </si>
  <si>
    <t>SC authorized SAR posting and solicitation of the SAR DT on January 25, 2023. Posting start on 02/07/2023</t>
  </si>
  <si>
    <t>Updated additional posting #2 date to June 2023 for additional outreach for EMT models, Protection Settings</t>
  </si>
  <si>
    <t>The proposed Standard passed final ballot and approved by the Board of Trustees on February 16, 2023. The petition was sent to FERC for adoption.</t>
  </si>
  <si>
    <t>2023-03</t>
  </si>
  <si>
    <t>Internal Network Security Monitoring (INSM)</t>
  </si>
  <si>
    <t>CIP-005-7, CIP-010-4, CIP-013-2</t>
  </si>
  <si>
    <t>Modifications to CIP-003</t>
  </si>
  <si>
    <t>2023-04</t>
  </si>
  <si>
    <t>CIP-003-9</t>
  </si>
  <si>
    <t>PRC-004-6</t>
  </si>
  <si>
    <t>SC appointed SDT</t>
  </si>
  <si>
    <t>EOP-004-5</t>
  </si>
  <si>
    <t xml:space="preserve">Intentional hold by sc </t>
  </si>
  <si>
    <t xml:space="preserve">SC held protect untill next sc meeting for posting </t>
  </si>
  <si>
    <t>2023-05</t>
  </si>
  <si>
    <t>Modifications to FAC-001 and FAC-002</t>
  </si>
  <si>
    <t>FAC-001-4; FAC-002-4</t>
  </si>
  <si>
    <t>Donovan Crane</t>
  </si>
  <si>
    <t>Jason Chandler</t>
  </si>
  <si>
    <t>Consolidated Edison Inc.</t>
  </si>
  <si>
    <t>Jennifer Richardson</t>
  </si>
  <si>
    <t>LS Power</t>
  </si>
  <si>
    <t>Ruida Shu (primary), Kirk Rosener (secondary)</t>
  </si>
  <si>
    <t>Sarah Habriga (primary), Jennifer Richardson (secondary)</t>
  </si>
  <si>
    <t>Joe Gatten (primary), Terri Pyle (backup)</t>
  </si>
  <si>
    <t xml:space="preserve">2nd intial posting at </t>
  </si>
  <si>
    <t>2023-06</t>
  </si>
  <si>
    <t>CIP-014 Risk Assessment Refinement</t>
  </si>
  <si>
    <t>CIP-014-3</t>
  </si>
  <si>
    <t xml:space="preserve">IRO-010-5 passed final ballot on 7/21 with 76% &amp; TOP-003-6 passed with 75%. The NERC BOT at their 8/17 meeting is set to adopt the standards and move forward to FERC.
</t>
  </si>
  <si>
    <t>SC authorized revisions to CIP-003-9 via email vote (action without meeting).</t>
  </si>
  <si>
    <t>2023-07</t>
  </si>
  <si>
    <t>TPL-001-5.1</t>
  </si>
  <si>
    <t>SC authorized SAR posting and solicitation of the DT.</t>
  </si>
  <si>
    <t>2023-08</t>
  </si>
  <si>
    <t>Modifications of MOD-031 Demand and Energy Data</t>
  </si>
  <si>
    <t>PRC-002-5, PRC-028-1</t>
  </si>
  <si>
    <t>VAR-002</t>
  </si>
  <si>
    <t>ACE &amp; IIM Definitions</t>
  </si>
  <si>
    <t>CIP-005, CIP-010, CIP-013</t>
  </si>
  <si>
    <t>FAC-001, FAC-002</t>
  </si>
  <si>
    <t>CIP-003</t>
  </si>
  <si>
    <t>SC agenda to ask for authorization to post for a Formal Comment Period and Initial Ballot.</t>
  </si>
  <si>
    <t>Informal Comment Period</t>
  </si>
  <si>
    <t>16 day comment period to solicit feedback on proposed TOP Standard</t>
  </si>
  <si>
    <t>EOP-011, TOP-002</t>
  </si>
  <si>
    <t xml:space="preserve">An initial ballot for EOP-012 completed in July and did not pass. The team will focus on EOP-012 starting in October once final ballot for the other two standards are completed. 
</t>
  </si>
  <si>
    <t>EOP-012</t>
  </si>
  <si>
    <t>EOP-012-1</t>
  </si>
  <si>
    <t>Claudine Fritz (Primary), Ellese Murphy (Backup)</t>
  </si>
  <si>
    <t>Informal Comment period for IBR and Power Electronic Device ending 10/24/23</t>
  </si>
  <si>
    <t>2024-2025</t>
  </si>
  <si>
    <t>Ron Sporseen</t>
  </si>
  <si>
    <t>Bonneville Power Administration</t>
  </si>
  <si>
    <t>Donovan Crane (Primary), Jason Chandler (Backup)</t>
  </si>
  <si>
    <t>Jason Chandler (Primary), Donovan Crane (Backup)</t>
  </si>
  <si>
    <t>Transmission System Planning Performance Requirements for Extreme Weather</t>
  </si>
  <si>
    <t>PRC-002-2; PRC-028-1</t>
  </si>
  <si>
    <t>Ruida Shu (Primary), Ron Sporseen (Backup)</t>
  </si>
  <si>
    <t>Kirk Rosener (primary), Ron Sporseen (Backup)</t>
  </si>
  <si>
    <t>Although this project is now lower priority, the preparation of responses to the comments received in the last balloting has been completed by the team. Team was expecting final balloting in December and going to the BOT in February but has not been posted yet. (the project status spreadsheet dates need updating for planned final ballot)</t>
  </si>
  <si>
    <t xml:space="preserve">The final ballot closed on December 8th, 2023. The ballot passed with 88.36% approval on the Standard and 90.19% on the Implementation Plan. Next step would be presenting to BOT for adoption on December 12, 2023. Then file with FERC.
</t>
  </si>
  <si>
    <t>Troy Brumfield</t>
  </si>
  <si>
    <t>American Transmission Co. LLC</t>
  </si>
  <si>
    <t>Claudine Fritz (Primary), Terri Pyle (Backup)</t>
  </si>
  <si>
    <t>Added Initial Ballot for IBR Definitions (Add Ballot 4)</t>
  </si>
  <si>
    <t>WECC</t>
  </si>
  <si>
    <t>NERC</t>
  </si>
  <si>
    <t>PMOS ROSTER &amp; LIAISON PROJECT ASSIGNMENTS</t>
  </si>
  <si>
    <t>DT working to address industry comments around “good utility practice” and the staggered implementation of CAPs in R8. Current/Anticipate Posting: Additional comment and ballot in Jan 2024 with Final Ballot in Feb 2024. Note that the ballot and formal commenting period are anticipated to be reduced/condensed to a 10-20 day timeframe. Other: FERC order deadline of February 16, 2024.</t>
  </si>
  <si>
    <t>Formal Comment Period</t>
  </si>
  <si>
    <t>45 day formal comment period and initial ballot</t>
  </si>
  <si>
    <t>Jessica  Harris</t>
  </si>
  <si>
    <t xml:space="preserve">FERC Order 896 </t>
  </si>
  <si>
    <t xml:space="preserve">Waiver for shortened Posting and Balloting time periods </t>
  </si>
  <si>
    <t>EOP-011-3, EOP-012-1</t>
  </si>
  <si>
    <t>Updated Complexity Factors</t>
  </si>
  <si>
    <t>Added CFs and updated timelines</t>
  </si>
  <si>
    <t>Added Line #23 for SAR Revise/Response</t>
  </si>
  <si>
    <t>SAR Revise</t>
  </si>
  <si>
    <t>Update timeline</t>
  </si>
  <si>
    <t>Update timeline based on IBE Definitions posting and FERC Order 901</t>
  </si>
  <si>
    <t>Elsa Prince</t>
  </si>
  <si>
    <t>Project is on hold and ready to start.</t>
  </si>
  <si>
    <t>Updated schedule</t>
  </si>
  <si>
    <t xml:space="preserve">Updated timeline, added complexity factors </t>
  </si>
  <si>
    <t>Updated timeline</t>
  </si>
  <si>
    <t xml:space="preserve">SP2 - SAR Revise/Response </t>
  </si>
  <si>
    <t>Higly technical</t>
  </si>
  <si>
    <t>Revised transmission-connected dynamic reactive resources (TCDRR) SAR accepted by SC at April 20 meeting. SDT began revisions to PRC-024 and drafting Technical Rationale. here is a new SAR proposing a ride-through standard, which would replace/revise PRC-024-3. This be submitted to the SC on May 18. The next steps for Project 2020-02 will be coordinated appropriately.</t>
  </si>
  <si>
    <t>Original SAR posted on March 20, 2020. Based on that scope of work the DT began to revise PRC-024 to add TCDRR and revise requirements. The new "Ride-through" SAR was posted on May 31, 2022. And the PTS project baseline was updated to reflect this new SAR posting date.</t>
  </si>
  <si>
    <t>TPL-008-1</t>
  </si>
  <si>
    <t>Ben Wu (Primary), Jason Snider (Backup)</t>
  </si>
  <si>
    <t>Ben Wu (Primary), Josh Blume (Backup)</t>
  </si>
  <si>
    <t xml:space="preserve">The project concluded its final ballot period on April 12, 2024. The ballot passed, and the project will be sent to the NERC BOT for approval and subsequently file with FERC. </t>
  </si>
  <si>
    <t>Jordan Mallory (Primary); Dominique Love (Backup)</t>
  </si>
  <si>
    <t>The project concluded its additional comment and ballot period on April 17, 2024. The ballot (CIP-015-1) passed with 76.78% approval. Since the approval rate is less than 85%, the project is posted for a final ballot from April 24, 2024, to April 30, 2024. The project is scheduled to be presented at the May 2024 BOT meeting seeking adoption of CIP-015-1 and its documents. Project 2023-03 has a regulatory deadline of July 9, 2024.</t>
  </si>
  <si>
    <t>Jamie Calderon (Primary), Jessica Harris (Backup)</t>
  </si>
  <si>
    <t>Jason Snider</t>
  </si>
  <si>
    <t>Josh Blume (Primary), Ben Wu (Backup)</t>
  </si>
  <si>
    <t>Laura Anderson (Primary), Josh Blume (Backup)</t>
  </si>
  <si>
    <t>Jordan Mallory (Primary), Alison Oswald (Backup)</t>
  </si>
  <si>
    <t>Alison Oswald (Primary), Laura Anderson (Backup)</t>
  </si>
  <si>
    <t>PRC-024, PRC-029-1</t>
  </si>
  <si>
    <t>BAL-007-1, BAL-008-1</t>
  </si>
  <si>
    <t>PRC-030-1</t>
  </si>
  <si>
    <t>Ballot Pass/Fail</t>
  </si>
  <si>
    <t>--</t>
  </si>
  <si>
    <t>2023-09</t>
  </si>
  <si>
    <t xml:space="preserve">Risk Management for Third-P​ar​ty Cloud Services​​ </t>
  </si>
  <si>
    <t>CIP-004, CIP-011</t>
  </si>
  <si>
    <t>PRC-024, PRC-029</t>
  </si>
  <si>
    <t>61.73%, 25.37%</t>
  </si>
  <si>
    <t>79.46%, 50.03%</t>
  </si>
  <si>
    <t>MOD-031-3</t>
  </si>
  <si>
    <t>Jennifer Richardson (primary), Ruida Shu (secondary)</t>
  </si>
  <si>
    <t>Donovan Crane (Primary), Terri Pyle (Backup)</t>
  </si>
  <si>
    <t>17 months for project to be completed, adopted by BOT and filed with FERC</t>
  </si>
  <si>
    <t>MOD-032, TPL-001, IRO-010</t>
  </si>
  <si>
    <t>TPL-001-5.1; MOD-032-1; IRO-010</t>
  </si>
  <si>
    <t>Milestone 3, Part 1, response to FERC Order No. 901 SAR posting and supplementary solicitation for nominations</t>
  </si>
  <si>
    <t>Pamela Hunter (Primary),  Anthony Westen(Backup), Mike Brytowski (Backup)</t>
  </si>
  <si>
    <t>Ron Sporseen (Primary); Pamela Hunter (Backup)</t>
  </si>
  <si>
    <t>Rules of Procedure Definitions Alignment (Generator Owner and Generator Operator)</t>
  </si>
  <si>
    <t>Planning Energy Assurance</t>
  </si>
  <si>
    <t>2024-02</t>
  </si>
  <si>
    <t>2024-01</t>
  </si>
  <si>
    <t>2024-03</t>
  </si>
  <si>
    <t>Darrell Grumman retired from the PMOS</t>
  </si>
  <si>
    <t>Jason Snider, Secretary</t>
  </si>
  <si>
    <t>Jessica Harris</t>
  </si>
  <si>
    <r>
      <rPr>
        <b/>
        <u/>
        <sz val="12"/>
        <color theme="1"/>
        <rFont val="Calibri"/>
        <family val="2"/>
        <scheme val="minor"/>
      </rPr>
      <t>Priority</t>
    </r>
    <r>
      <rPr>
        <b/>
        <sz val="12"/>
        <color theme="1"/>
        <rFont val="Calibri"/>
        <family val="2"/>
        <scheme val="minor"/>
      </rPr>
      <t xml:space="preserve">
 1-Low 
2-Med
 3-High</t>
    </r>
  </si>
  <si>
    <t>Modifications to PRC-024 (Generator Ride-through)      (Order 901-M2)</t>
  </si>
  <si>
    <t>Verifications of Models and Data for Generators       (Order 901-M3)</t>
  </si>
  <si>
    <r>
      <t xml:space="preserve">Modifications to PRC-002-2      </t>
    </r>
    <r>
      <rPr>
        <b/>
        <u/>
        <sz val="11"/>
        <color theme="10"/>
        <rFont val="Calibri"/>
        <family val="2"/>
        <scheme val="minor"/>
      </rPr>
      <t>(Order 901-M2)</t>
    </r>
  </si>
  <si>
    <r>
      <t xml:space="preserve">Modifications to TPL-001-5.1 and MOD-032-1      </t>
    </r>
    <r>
      <rPr>
        <b/>
        <u/>
        <sz val="11"/>
        <color theme="10"/>
        <rFont val="Calibri"/>
        <family val="2"/>
        <scheme val="minor"/>
      </rPr>
      <t>(Order 901-M3)</t>
    </r>
  </si>
  <si>
    <t>Analysis and Mitigation of BES Inverter-Based Resource Performance Issues      (Order 901-M2)</t>
  </si>
  <si>
    <t>Updated schedule based on project prioritization (RSDP) and intentional hold</t>
  </si>
  <si>
    <t>Revisions to EOP-012-2</t>
  </si>
  <si>
    <t xml:space="preserve">NERC Standards </t>
  </si>
  <si>
    <t>IBR DEF passed additional ballot 2 8/12/2024, Going to a 10 day final ballot 09/03/2024</t>
  </si>
  <si>
    <t>fail</t>
  </si>
  <si>
    <t>82.70%, 35.45%</t>
  </si>
  <si>
    <t xml:space="preserve">PRC-024-4 passed on 2nd ballot and will go out for final ballot along with PRC-029-1 in september as they share an IP. On August 15th 2024, the NERC Board invoked Rule 321 for PRC-029-1 to assure a NERC meets the FERC Order 901 timeline for Milestone 2 projects (Nov 4 2024). The Board triggered the "first path" of 321; sections 321.2 through 321.4 of the NERC RoP. NERC and the Standards Committee hosted the requisite technical conference on September 4-5, 2024 and will reballot PRC-029-1 per the RoP. The ballot only needs to receive a +60% result in order to pass, per this special Rule. </t>
  </si>
  <si>
    <t>Project is low priority and is currently on hold.</t>
  </si>
  <si>
    <t>Dominique Love (Primary), Jordan Mallory (Backup)</t>
  </si>
  <si>
    <t>Terri Pyle (primary); Ron Sporseen (backup)</t>
  </si>
  <si>
    <t xml:space="preserve"> BOT October 8, 2024</t>
  </si>
  <si>
    <t>Accepted</t>
  </si>
  <si>
    <t>Ballot has been approved and will be sent to BoT.</t>
  </si>
  <si>
    <t xml:space="preserve">Details on Draft: SC re-ball posted September 17-30th and was extended to October 4th. The ballot passed at 77.88% and was approved by the Board on October 8, 2024. 						</t>
  </si>
  <si>
    <t xml:space="preserve">PRC-024-4 passed final ballot on closing on September 30, 2024. PRC-029-1 was re-balloted per special rule 321 in NERC Rules of Procedure and passed ballot on closing on October 4, 2024. The Implementation Plan for PRC-024-4 and PRC-029-1 also passed ballot on closing on October 4, 2024. The re-ballot of PRC-029-1 was extended from the original closing date of September 30 to October 4 to allow industry additional time to review the Standards Committee and NERC memo to the NERC Board of Trustees. This extention required a special waiver to the Rules of Procedure by the Board, which was granted during the October 8, 2024 Open Board Call. PRC-024-4 and PRC-029-1 were presented to the Board during the October 8, 2024 Open Board Call and was adopted. Next NERC will file these standards and implementation plan with FERC on November 4, 2024. </t>
  </si>
  <si>
    <t xml:space="preserve">PRC-002-5 and PRC-028-1 were presented to the Board during the October 8, 2024 Open Board Call and was adopted. Next NERC will file these standards and implementation plan with FERC on November 4, 2024. </t>
  </si>
  <si>
    <t>83.21%, 88.52%</t>
  </si>
  <si>
    <t xml:space="preserve">PRC-030-1  passed final ballot on closing on September 27, 2024. The Implementation Plan for PRC-030-1  passed final ballot on closing on September 27, 2024. The October 8, 2024 PRC-030-1 was presented to the Board during the October 8, 2024 Open Board Call and was adopted. Next NERC will file these standards and implementation plan with FERC on November 4, 2024. </t>
  </si>
  <si>
    <t>EOP-012-3</t>
  </si>
  <si>
    <t>Glossary updates</t>
  </si>
  <si>
    <t>The project was approved by the NERC Board in October to meet the November FERC deadline</t>
  </si>
  <si>
    <t>BAL-007 and TOP-003 passed ballot that closed on 11/4/2024.
Team to review comments received and determine next steps.</t>
  </si>
  <si>
    <t>•	Webinar presented to Industry on 9/27/2024 to provide additional information during the open comment period of 09/11/24 to 10/30/2024.  Ballot period for Industry is 10/1/2024 to 10/10/2024.  
•	Target presentation to the NERC Board is December 2024</t>
  </si>
  <si>
    <t xml:space="preserve">
</t>
  </si>
  <si>
    <t>Group will resume meetings in February and are finalizing documents to be able to post when low-priority projects are permitted to post.</t>
  </si>
  <si>
    <r>
      <t xml:space="preserve">System Model Validation with IBRs      </t>
    </r>
    <r>
      <rPr>
        <b/>
        <u/>
        <sz val="11"/>
        <color theme="10"/>
        <rFont val="Calibri"/>
        <family val="2"/>
        <scheme val="minor"/>
      </rPr>
      <t>(Order 901-M3)</t>
    </r>
  </si>
  <si>
    <t>MOD-033</t>
  </si>
  <si>
    <t>Michael Gabor</t>
  </si>
  <si>
    <t>Sandya Madan</t>
  </si>
  <si>
    <t>Chido Osueke</t>
  </si>
  <si>
    <t>CIB - Com/Ballot 1 (Initial) -Phase 2</t>
  </si>
  <si>
    <t>CAB - Com/Add Ballot 3 - Phase 2</t>
  </si>
  <si>
    <t>CAB - Com/Add Ballot 2  - Phase 2</t>
  </si>
  <si>
    <t>CAB - Com/Add Ballot 4 -Phase 2</t>
  </si>
  <si>
    <t>CAB - Com/Add Ballot 5 -Phase 2</t>
  </si>
  <si>
    <t>DT Development</t>
  </si>
  <si>
    <t>The DT drafted a new standard, TPL-009-1, that addresses energy assurance in the one-year or more transmission planning time horizons. The DT conducted industry outreach and will resume DT meetings on March 20, 2025. The project is planning to get authorization for initial ballot at the May SC meeting . Initial ballot if scheduled to post around the last week in May 2025.</t>
  </si>
  <si>
    <t>Mike Brytowski (primary), Jason Chandler (secondary)</t>
  </si>
  <si>
    <t>Ruida Shu (primary) Michael Brytowski (secondary)</t>
  </si>
  <si>
    <t>Claudine Fritz (Primary), Michael Brytowski (Backup)</t>
  </si>
  <si>
    <t>Pamela Hunter (Primary), Michael Brytowski (Backup)</t>
  </si>
  <si>
    <t>2025-2026</t>
  </si>
  <si>
    <t>On hold. Brian Kasmarzik contacted Mark Gray (EEI) to discuss the Protection System definition and resume project activity but received no response from Mark.</t>
  </si>
  <si>
    <t>Anthony Westenkircher retired from the PMOS</t>
  </si>
  <si>
    <t>The DT completed a quality review (QR) the week of March 14-24, 2025. The team received about 8 people who completed QR. The standards and implementation plan were submitted to NERC staff on March 31, 2025, seeking authorization to post from the SC at its April 16 meeting. If authorized to post, project 2022-02 standards and associated documents will be posted for a 30-day comment and ballot period starting April 16 and ending May 16, 2025. A second milestone 3 workshop has been scheduled for June 3-5, 2025. This is where the team will discuss and work through any comments received during its first comment and ballot period that need extra attention. The second comment and ballot period is scheduled for late July 2025. Everything is on track for a November 4 filing with FERC.</t>
  </si>
  <si>
    <t>Standards Committee approved a supplemental drafting team nomination period from 3/20/2025-4/18/2025.  Previous nomination period in November of 2023 received only 1 applicant.  Project currently on hold as "low priority" with a April 2026 deadline.</t>
  </si>
  <si>
    <t>A 45 day formal comment and initial ballot began March 24 and will end May 7.  The drafting team will be conducting a webinar on April 23. 
The drafting team met on 4.1.25 and took a formal vote in favor to seek action at the April SC meeting to reject the IBR Registration and Standards Applicability Glossary Update (2nd SAR) with a written response to the submitter, given the duplicity of work already completed by this drafting team (DT), Project 2020-06 Verifications of Models and Data for Generators, Project 2022-02 Uniform Modeling Framework for IBR, and Project 2021-01 System Model Validation with IBRs.</t>
  </si>
  <si>
    <t xml:space="preserve">The DT has set a goal to post FAC-002 in July. They are currently reviewing the implementation plan and VRF/VSL document this month. Following that they will be preparing slides for the webinar and QR and will go to the SC in July for approval to post initial ballot.
</t>
  </si>
  <si>
    <t xml:space="preserve"> Still awaiting posting for 3rd ballot as it's been postponed until 5/5.</t>
  </si>
  <si>
    <t>The project documents have completed Quality Review (QR). The drafting team met on March 28 and 31, 2025 to review QR comments and finalize the documents.  The documents are ready for posting in April 2025.</t>
  </si>
  <si>
    <t>The DT has established a new meeting schedule starting Thursday, April 3. Meetings will be held weekly, alternating between Monday and Thursday afternoons.
The timeline aligns with the next update cycle for the DOE Form-417, scheduled for June 2027. DT leadership and members have reviewed and agreed that this timeline is achievable.
Historically, the DOE has been very supportive of updates to the form. We anticipate continued support based on the adoption of EOP-004-5 by NERC and FERC.
The DT has been actively revising the EOP-004-4 standard based on industry feedback. Our goal is to present the standard for Board adoption by the end of 2026.
Additionally, the team is preparing for our second ballot, scheduled for late July 2025.</t>
  </si>
  <si>
    <t>The second ballot did not pass.
Consequently, the NERC board decided to act as detailed in Section 321.5 of the NERC Rules of Procedure on January 10, 2025.
Following this decision, the 321-team reviewed, finalized the redlined Standard, and associated documents from January 13 through 21, 2025.
The project is currently posted for a 45-day period for industry comments (no ballot), which ended on March 12, 2025.
Additionally, after the NERC SC meeting on March 19, 2025, NERC did decide to make a formal extension request to FERC to submit EOP-012-2 on April 14th rather than the initial directive due date of 3/27/25.</t>
  </si>
  <si>
    <t>The drafting team has been focusing on coordination with DOE417 and has used the event reporting form for EOP-004 Attachment 1: Reportable Events as a starting point for CIP-008.
They are using a similar template to draft the potential reportable events for CIP-008.</t>
  </si>
  <si>
    <t xml:space="preserve">The team has addressed comments received from QR. MOD-026 revisions will not make the April 19th posting date. The team will be bringing the Modeling Definitions of Model Validation and Verification to the Standards Committee for an April 17th posting for 30 days. Supplemental drafting team nominations are open through April 18th. A NERC Industry Engagement workshop for FERC Order 901 Milestone 3 projects in planned for June 3rd -5th. </t>
  </si>
  <si>
    <t xml:space="preserve">Strategic planning is underway for phase two of the project. The Drafting Team Chairs and the developer are collaborating on next steps and potential stakeholder engagement before drafting commences
</t>
  </si>
  <si>
    <t>Model Valdiation and Model Verification going out for a 30 day initial ballot 4/17/2025</t>
  </si>
  <si>
    <t>The project is currently a low priority project. The DT met on April 8, 2025 and will meet again on April 25, 2025, to determine the the project's next steps.</t>
  </si>
  <si>
    <t>The DT completed its evaluation of each CIP standard to determine which standards will require a revision to meet the expectations of the SAR. The DT will begin a mapping exercise utilizing FEDRAMP,  ISO, FISMA and SoC.  The DT is pursuing a "compartmentalized" approach, with the goal of minor changes to existing CIP standards, and the majority of the relevant langauge being housed in its own standard.</t>
  </si>
  <si>
    <t>4/15/25/2025</t>
  </si>
  <si>
    <t>Ellese Murphy (primary),Sarah Habriga (secondary)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</si>
</sst>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_);[Red]\(0\)"/>
    <numFmt numFmtId="165" formatCode="[$-F800]dddd\,\ mmmm\ dd\,\ yyyy"/>
  </numFmts>
  <fonts count="50" x14ac:knownFonts="1">
    <font>
      <sz val="11"/>
      <color theme="1"/>
      <name val="Calibri"/>
      <family val="2"/>
      <scheme val="minor"/>
    </font>
    <font>
      <b/>
      <sz val="11"/>
      <color theme="1"/>
      <name val="Calibri"/>
      <family val="2"/>
      <scheme val="minor"/>
    </font>
    <font>
      <u/>
      <sz val="11"/>
      <color theme="10"/>
      <name val="Calibri"/>
      <family val="2"/>
      <scheme val="minor"/>
    </font>
    <font>
      <b/>
      <sz val="11"/>
      <name val="Calibri"/>
      <family val="2"/>
      <scheme val="minor"/>
    </font>
    <font>
      <sz val="11"/>
      <name val="Calibri"/>
      <family val="2"/>
      <scheme val="minor"/>
    </font>
    <font>
      <b/>
      <sz val="11"/>
      <color rgb="FF000000"/>
      <name val="Calibri"/>
      <family val="2"/>
      <scheme val="minor"/>
    </font>
    <font>
      <u/>
      <sz val="14"/>
      <color theme="10"/>
      <name val="Calibri"/>
      <family val="2"/>
      <scheme val="minor"/>
    </font>
    <font>
      <sz val="14"/>
      <color theme="1"/>
      <name val="Calibri"/>
      <family val="2"/>
      <scheme val="minor"/>
    </font>
    <font>
      <b/>
      <sz val="11"/>
      <color rgb="FFFF0000"/>
      <name val="Calibri"/>
      <family val="2"/>
      <scheme val="minor"/>
    </font>
    <font>
      <b/>
      <sz val="14"/>
      <color rgb="FFFF0000"/>
      <name val="Calibri"/>
      <family val="2"/>
      <scheme val="minor"/>
    </font>
    <font>
      <b/>
      <sz val="14"/>
      <name val="Calibri"/>
      <family val="2"/>
      <scheme val="minor"/>
    </font>
    <font>
      <b/>
      <sz val="11"/>
      <color theme="0" tint="-0.249977111117893"/>
      <name val="Calibri"/>
      <family val="2"/>
      <scheme val="minor"/>
    </font>
    <font>
      <b/>
      <sz val="11"/>
      <color theme="0"/>
      <name val="Calibri"/>
      <family val="2"/>
      <scheme val="minor"/>
    </font>
    <font>
      <b/>
      <u/>
      <sz val="14"/>
      <color theme="10"/>
      <name val="Calibri"/>
      <family val="2"/>
      <scheme val="minor"/>
    </font>
    <font>
      <b/>
      <sz val="13"/>
      <name val="Calibri"/>
      <family val="2"/>
      <scheme val="minor"/>
    </font>
    <font>
      <b/>
      <u/>
      <sz val="13"/>
      <color theme="10"/>
      <name val="Calibri"/>
      <family val="2"/>
      <scheme val="minor"/>
    </font>
    <font>
      <u/>
      <sz val="12"/>
      <color theme="10"/>
      <name val="Calibri"/>
      <family val="2"/>
      <scheme val="minor"/>
    </font>
    <font>
      <sz val="12"/>
      <color theme="1"/>
      <name val="Calibri"/>
      <family val="2"/>
      <scheme val="minor"/>
    </font>
    <font>
      <sz val="10"/>
      <color theme="1"/>
      <name val="Calibri"/>
      <family val="2"/>
      <scheme val="minor"/>
    </font>
    <font>
      <b/>
      <u/>
      <sz val="10"/>
      <color theme="10"/>
      <name val="Calibri"/>
      <family val="2"/>
      <scheme val="minor"/>
    </font>
    <font>
      <b/>
      <sz val="10"/>
      <color theme="1"/>
      <name val="Calibri"/>
      <family val="2"/>
      <scheme val="minor"/>
    </font>
    <font>
      <b/>
      <sz val="10"/>
      <color theme="0"/>
      <name val="Calibri"/>
      <family val="2"/>
      <scheme val="minor"/>
    </font>
    <font>
      <sz val="9"/>
      <color indexed="81"/>
      <name val="Tahoma"/>
      <family val="2"/>
    </font>
    <font>
      <b/>
      <sz val="9"/>
      <color indexed="81"/>
      <name val="Tahoma"/>
      <family val="2"/>
    </font>
    <font>
      <sz val="8"/>
      <color indexed="81"/>
      <name val="Tahoma"/>
      <family val="2"/>
    </font>
    <font>
      <sz val="11"/>
      <color theme="1"/>
      <name val="Calibri"/>
      <family val="2"/>
      <scheme val="minor"/>
    </font>
    <font>
      <sz val="11"/>
      <color rgb="FFFF0000"/>
      <name val="Calibri"/>
      <family val="2"/>
      <scheme val="minor"/>
    </font>
    <font>
      <b/>
      <u/>
      <sz val="11"/>
      <color theme="10"/>
      <name val="Calibri"/>
      <family val="2"/>
      <scheme val="minor"/>
    </font>
    <font>
      <b/>
      <sz val="11"/>
      <color rgb="FF00B050"/>
      <name val="Calibri"/>
      <family val="2"/>
      <scheme val="minor"/>
    </font>
    <font>
      <b/>
      <sz val="11"/>
      <color rgb="FFFFC000"/>
      <name val="Calibri"/>
      <family val="2"/>
      <scheme val="minor"/>
    </font>
    <font>
      <b/>
      <sz val="11"/>
      <color rgb="FF0070C0"/>
      <name val="Calibri"/>
      <family val="2"/>
      <scheme val="minor"/>
    </font>
    <font>
      <i/>
      <sz val="11"/>
      <color theme="1"/>
      <name val="Calibri"/>
      <family val="2"/>
      <scheme val="minor"/>
    </font>
    <font>
      <b/>
      <sz val="11"/>
      <color rgb="FFFFFFFF"/>
      <name val="Tahoma"/>
      <family val="2"/>
    </font>
    <font>
      <sz val="11"/>
      <color rgb="FF000000"/>
      <name val="Calibri"/>
      <family val="2"/>
      <scheme val="minor"/>
    </font>
    <font>
      <u/>
      <sz val="11"/>
      <color theme="10"/>
      <name val="Tahoma"/>
      <family val="2"/>
    </font>
    <font>
      <b/>
      <u/>
      <sz val="11"/>
      <color rgb="FF0070C0"/>
      <name val="Calibri"/>
      <family val="2"/>
      <scheme val="minor"/>
    </font>
    <font>
      <u/>
      <sz val="11"/>
      <color theme="1"/>
      <name val="Calibri"/>
      <family val="2"/>
      <scheme val="minor"/>
    </font>
    <font>
      <sz val="11"/>
      <color theme="1"/>
      <name val="Tahoma"/>
      <family val="2"/>
    </font>
    <font>
      <sz val="12"/>
      <color theme="1"/>
      <name val="Times New Roman"/>
      <family val="1"/>
    </font>
    <font>
      <sz val="11"/>
      <color theme="1"/>
      <name val="Georgia"/>
      <family val="1"/>
    </font>
    <font>
      <sz val="11"/>
      <color rgb="FF0070C0"/>
      <name val="Calibri"/>
      <family val="2"/>
      <scheme val="minor"/>
    </font>
    <font>
      <sz val="17"/>
      <color rgb="FF204C81"/>
      <name val="Tahoma"/>
      <family val="2"/>
    </font>
    <font>
      <sz val="8"/>
      <name val="Calibri"/>
      <family val="2"/>
      <scheme val="minor"/>
    </font>
    <font>
      <u/>
      <sz val="10"/>
      <color theme="10"/>
      <name val="Calibri"/>
      <family val="2"/>
      <scheme val="minor"/>
    </font>
    <font>
      <b/>
      <sz val="10"/>
      <name val="Calibri"/>
      <family val="2"/>
      <scheme val="minor"/>
    </font>
    <font>
      <i/>
      <sz val="11"/>
      <color rgb="FFFF0000"/>
      <name val="Calibri"/>
      <family val="2"/>
      <scheme val="minor"/>
    </font>
    <font>
      <b/>
      <sz val="12"/>
      <color theme="1"/>
      <name val="Calibri"/>
      <family val="2"/>
      <scheme val="minor"/>
    </font>
    <font>
      <b/>
      <u/>
      <sz val="12"/>
      <color theme="1"/>
      <name val="Calibri"/>
      <family val="2"/>
      <scheme val="minor"/>
    </font>
    <font>
      <b/>
      <sz val="9"/>
      <color indexed="81"/>
      <name val="Tahoma"/>
      <charset val="1"/>
    </font>
    <font>
      <sz val="9"/>
      <color indexed="81"/>
      <name val="Tahoma"/>
      <charset val="1"/>
    </font>
  </fonts>
  <fills count="40">
    <fill>
      <patternFill patternType="none"/>
    </fill>
    <fill>
      <patternFill patternType="gray125"/>
    </fill>
    <fill>
      <patternFill patternType="solid">
        <fgColor theme="0" tint="-0.14999847407452621"/>
        <bgColor indexed="64"/>
      </patternFill>
    </fill>
    <fill>
      <patternFill patternType="solid">
        <fgColor theme="0" tint="-0.14996795556505021"/>
        <bgColor indexed="64"/>
      </patternFill>
    </fill>
    <fill>
      <patternFill patternType="solid">
        <fgColor theme="5" tint="0.59996337778862885"/>
        <bgColor indexed="64"/>
      </patternFill>
    </fill>
    <fill>
      <patternFill patternType="solid">
        <fgColor theme="4" tint="-0.24994659260841701"/>
        <bgColor indexed="64"/>
      </patternFill>
    </fill>
    <fill>
      <patternFill patternType="solid">
        <fgColor theme="4" tint="0.59996337778862885"/>
        <bgColor indexed="64"/>
      </patternFill>
    </fill>
    <fill>
      <patternFill patternType="solid">
        <fgColor theme="4" tint="0.39994506668294322"/>
        <bgColor indexed="64"/>
      </patternFill>
    </fill>
    <fill>
      <patternFill patternType="solid">
        <fgColor theme="4" tint="-0.499984740745262"/>
        <bgColor indexed="64"/>
      </patternFill>
    </fill>
    <fill>
      <patternFill patternType="solid">
        <fgColor rgb="FF002060"/>
        <bgColor indexed="64"/>
      </patternFill>
    </fill>
    <fill>
      <patternFill patternType="solid">
        <fgColor rgb="FF7030A0"/>
        <bgColor indexed="64"/>
      </patternFill>
    </fill>
    <fill>
      <patternFill patternType="solid">
        <fgColor theme="0" tint="-0.249977111117893"/>
        <bgColor theme="0" tint="-0.14993743705557422"/>
      </patternFill>
    </fill>
    <fill>
      <patternFill patternType="solid">
        <fgColor theme="4" tint="0.79998168889431442"/>
        <bgColor indexed="64"/>
      </patternFill>
    </fill>
    <fill>
      <patternFill patternType="solid">
        <fgColor theme="0" tint="-0.14990691854609822"/>
        <bgColor indexed="64"/>
      </patternFill>
    </fill>
    <fill>
      <patternFill patternType="solid">
        <fgColor theme="0" tint="-0.14990691854609822"/>
        <bgColor theme="0" tint="-0.14993743705557422"/>
      </patternFill>
    </fill>
    <fill>
      <patternFill patternType="solid">
        <fgColor theme="5" tint="0.59999389629810485"/>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rgb="FFFFFF00"/>
        <bgColor indexed="64"/>
      </patternFill>
    </fill>
    <fill>
      <patternFill patternType="solid">
        <fgColor theme="0" tint="-0.14996795556505021"/>
        <bgColor theme="0" tint="-0.14996795556505021"/>
      </patternFill>
    </fill>
    <fill>
      <patternFill patternType="solid">
        <fgColor theme="5" tint="-0.249977111117893"/>
        <bgColor indexed="64"/>
      </patternFill>
    </fill>
    <fill>
      <patternFill patternType="solid">
        <fgColor rgb="FFFF0000"/>
        <bgColor indexed="64"/>
      </patternFill>
    </fill>
    <fill>
      <patternFill patternType="solid">
        <fgColor theme="0" tint="-0.14999847407452621"/>
        <bgColor theme="0" tint="-0.14996795556505021"/>
      </patternFill>
    </fill>
    <fill>
      <patternFill patternType="solid">
        <fgColor indexed="65"/>
        <bgColor theme="0" tint="-0.14996795556505021"/>
      </patternFill>
    </fill>
    <fill>
      <patternFill patternType="lightVertical">
        <fgColor theme="0" tint="-0.14993743705557422"/>
        <bgColor theme="0" tint="-0.14996795556505021"/>
      </patternFill>
    </fill>
    <fill>
      <patternFill patternType="solid">
        <fgColor rgb="FF204C81"/>
        <bgColor indexed="64"/>
      </patternFill>
    </fill>
    <fill>
      <patternFill patternType="solid">
        <fgColor rgb="FFD9D9D9"/>
        <bgColor indexed="64"/>
      </patternFill>
    </fill>
    <fill>
      <patternFill patternType="solid">
        <fgColor indexed="65"/>
        <bgColor indexed="64"/>
      </patternFill>
    </fill>
    <fill>
      <patternFill patternType="solid">
        <fgColor theme="9" tint="0.39997558519241921"/>
        <bgColor indexed="64"/>
      </patternFill>
    </fill>
    <fill>
      <patternFill patternType="solid">
        <fgColor theme="0" tint="-0.14993743705557422"/>
        <bgColor theme="0" tint="-0.14990691854609822"/>
      </patternFill>
    </fill>
    <fill>
      <patternFill patternType="solid">
        <fgColor theme="9" tint="0.39994506668294322"/>
        <bgColor indexed="64"/>
      </patternFill>
    </fill>
    <fill>
      <patternFill patternType="solid">
        <fgColor theme="5" tint="-0.24994659260841701"/>
        <bgColor indexed="64"/>
      </patternFill>
    </fill>
    <fill>
      <patternFill patternType="solid">
        <fgColor theme="0"/>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rgb="FF92D050"/>
        <bgColor theme="0" tint="-0.14996795556505021"/>
      </patternFill>
    </fill>
    <fill>
      <patternFill patternType="solid">
        <fgColor rgb="FFFF9999"/>
        <bgColor indexed="64"/>
      </patternFill>
    </fill>
    <fill>
      <patternFill patternType="solid">
        <fgColor theme="9" tint="0.59999389629810485"/>
        <bgColor indexed="64"/>
      </patternFill>
    </fill>
    <fill>
      <patternFill patternType="solid">
        <fgColor rgb="FF92D050"/>
        <bgColor indexed="64"/>
      </patternFill>
    </fill>
    <fill>
      <patternFill patternType="lightVertical">
        <fgColor theme="0" tint="-0.14993743705557422"/>
        <bgColor theme="0" tint="-0.14999847407452621"/>
      </patternFill>
    </fill>
  </fills>
  <borders count="67">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bottom style="medium">
        <color indexed="64"/>
      </bottom>
      <diagonal/>
    </border>
    <border>
      <left/>
      <right/>
      <top style="medium">
        <color indexed="64"/>
      </top>
      <bottom/>
      <diagonal/>
    </border>
    <border>
      <left style="thin">
        <color indexed="64"/>
      </left>
      <right/>
      <top style="medium">
        <color indexed="64"/>
      </top>
      <bottom style="medium">
        <color indexed="64"/>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style="thin">
        <color auto="1"/>
      </right>
      <top/>
      <bottom style="thin">
        <color auto="1"/>
      </bottom>
      <diagonal/>
    </border>
    <border>
      <left style="thin">
        <color auto="1"/>
      </left>
      <right style="thick">
        <color auto="1"/>
      </right>
      <top/>
      <bottom style="thin">
        <color auto="1"/>
      </bottom>
      <diagonal/>
    </border>
    <border>
      <left style="thick">
        <color auto="1"/>
      </left>
      <right style="thin">
        <color auto="1"/>
      </right>
      <top style="thick">
        <color auto="1"/>
      </top>
      <bottom style="thick">
        <color auto="1"/>
      </bottom>
      <diagonal/>
    </border>
    <border>
      <left style="thin">
        <color auto="1"/>
      </left>
      <right style="thick">
        <color auto="1"/>
      </right>
      <top style="thick">
        <color auto="1"/>
      </top>
      <bottom style="thick">
        <color auto="1"/>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s>
  <cellStyleXfs count="3">
    <xf numFmtId="0" fontId="0" fillId="0" borderId="0"/>
    <xf numFmtId="0" fontId="2" fillId="0" borderId="0" applyNumberFormat="0" applyFill="0" applyBorder="0" applyAlignment="0" applyProtection="0"/>
    <xf numFmtId="9" fontId="25" fillId="0" borderId="0" applyFont="0" applyFill="0" applyBorder="0" applyAlignment="0" applyProtection="0"/>
  </cellStyleXfs>
  <cellXfs count="845">
    <xf numFmtId="0" fontId="0" fillId="0" borderId="0" xfId="0"/>
    <xf numFmtId="14" fontId="0" fillId="0" borderId="0" xfId="0" applyNumberFormat="1"/>
    <xf numFmtId="0" fontId="1" fillId="0" borderId="0" xfId="0" applyFont="1" applyAlignment="1">
      <alignment wrapText="1"/>
    </xf>
    <xf numFmtId="0" fontId="3" fillId="0" borderId="0" xfId="0" applyFont="1" applyAlignment="1">
      <alignment horizontal="left" vertical="top" wrapText="1"/>
    </xf>
    <xf numFmtId="0" fontId="1" fillId="0" borderId="0" xfId="0" applyFont="1" applyAlignment="1">
      <alignment vertical="top" wrapText="1"/>
    </xf>
    <xf numFmtId="0" fontId="1" fillId="0" borderId="0" xfId="0" applyFont="1" applyAlignment="1">
      <alignment horizontal="left" vertical="top" wrapText="1"/>
    </xf>
    <xf numFmtId="0" fontId="6" fillId="0" borderId="0" xfId="1" applyFont="1" applyAlignment="1">
      <alignment horizontal="left" vertical="top"/>
    </xf>
    <xf numFmtId="0" fontId="7" fillId="0" borderId="0" xfId="0" applyFont="1"/>
    <xf numFmtId="14" fontId="0" fillId="0" borderId="1" xfId="0" applyNumberFormat="1" applyBorder="1" applyAlignment="1">
      <alignment vertical="top" wrapText="1"/>
    </xf>
    <xf numFmtId="0" fontId="0" fillId="0" borderId="1" xfId="0" applyBorder="1" applyAlignment="1">
      <alignment vertical="top"/>
    </xf>
    <xf numFmtId="14" fontId="0" fillId="0" borderId="1" xfId="0" applyNumberFormat="1" applyBorder="1" applyAlignment="1">
      <alignment vertical="top"/>
    </xf>
    <xf numFmtId="10" fontId="0" fillId="0" borderId="1" xfId="0" applyNumberFormat="1" applyBorder="1" applyAlignment="1">
      <alignment vertical="top"/>
    </xf>
    <xf numFmtId="0" fontId="0" fillId="0" borderId="3" xfId="0" applyBorder="1" applyAlignment="1">
      <alignment vertical="top" wrapText="1"/>
    </xf>
    <xf numFmtId="0" fontId="0" fillId="0" borderId="3" xfId="0" applyBorder="1" applyAlignment="1">
      <alignment vertical="top"/>
    </xf>
    <xf numFmtId="14" fontId="0" fillId="0" borderId="5" xfId="0" applyNumberFormat="1" applyBorder="1" applyAlignment="1">
      <alignment vertical="top"/>
    </xf>
    <xf numFmtId="14" fontId="0" fillId="0" borderId="5" xfId="0" applyNumberFormat="1" applyBorder="1" applyAlignment="1">
      <alignment vertical="top" wrapText="1"/>
    </xf>
    <xf numFmtId="0" fontId="0" fillId="0" borderId="6" xfId="0" applyBorder="1" applyAlignment="1">
      <alignment vertical="top"/>
    </xf>
    <xf numFmtId="14" fontId="0" fillId="0" borderId="8" xfId="0" applyNumberFormat="1" applyBorder="1" applyAlignment="1">
      <alignment vertical="top" wrapText="1"/>
    </xf>
    <xf numFmtId="0" fontId="0" fillId="0" borderId="8" xfId="0" applyBorder="1" applyAlignment="1">
      <alignment vertical="top"/>
    </xf>
    <xf numFmtId="0" fontId="0" fillId="0" borderId="9" xfId="0" applyBorder="1" applyAlignment="1">
      <alignment vertical="top" wrapText="1"/>
    </xf>
    <xf numFmtId="14" fontId="0" fillId="0" borderId="1" xfId="0" applyNumberFormat="1" applyBorder="1"/>
    <xf numFmtId="0" fontId="1" fillId="0" borderId="2" xfId="0" applyFont="1" applyBorder="1" applyAlignment="1">
      <alignment wrapText="1"/>
    </xf>
    <xf numFmtId="0" fontId="1" fillId="0" borderId="4" xfId="0" applyFont="1" applyBorder="1" applyAlignment="1">
      <alignment wrapText="1"/>
    </xf>
    <xf numFmtId="0" fontId="1" fillId="0" borderId="7" xfId="0" applyFont="1" applyBorder="1" applyAlignment="1">
      <alignment wrapText="1"/>
    </xf>
    <xf numFmtId="14" fontId="0" fillId="0" borderId="8" xfId="0" applyNumberFormat="1" applyBorder="1"/>
    <xf numFmtId="0" fontId="1" fillId="0" borderId="10" xfId="0" applyFont="1" applyBorder="1" applyAlignment="1">
      <alignment vertical="top"/>
    </xf>
    <xf numFmtId="0" fontId="8" fillId="0" borderId="0" xfId="0" applyFont="1" applyAlignment="1">
      <alignment vertical="top" wrapText="1"/>
    </xf>
    <xf numFmtId="0" fontId="9" fillId="0" borderId="0" xfId="0" applyFont="1" applyAlignment="1">
      <alignment horizontal="left" vertical="top" wrapText="1"/>
    </xf>
    <xf numFmtId="0" fontId="8" fillId="0" borderId="0" xfId="0" applyFont="1"/>
    <xf numFmtId="0" fontId="5" fillId="6" borderId="2" xfId="0" applyFont="1" applyFill="1" applyBorder="1" applyAlignment="1">
      <alignment vertical="center" wrapText="1"/>
    </xf>
    <xf numFmtId="0" fontId="5" fillId="4" borderId="7" xfId="0" applyFont="1" applyFill="1" applyBorder="1" applyAlignment="1">
      <alignment vertical="center" wrapText="1"/>
    </xf>
    <xf numFmtId="0" fontId="5" fillId="4" borderId="2" xfId="0" applyFont="1" applyFill="1" applyBorder="1" applyAlignment="1">
      <alignment vertical="center" wrapText="1"/>
    </xf>
    <xf numFmtId="0" fontId="5" fillId="7" borderId="2" xfId="0" applyFont="1" applyFill="1" applyBorder="1" applyAlignment="1">
      <alignment vertical="center" wrapText="1"/>
    </xf>
    <xf numFmtId="0" fontId="3" fillId="0" borderId="0" xfId="0" applyFont="1"/>
    <xf numFmtId="0" fontId="12" fillId="5" borderId="2" xfId="0" applyFont="1" applyFill="1" applyBorder="1" applyAlignment="1">
      <alignment vertical="center" wrapText="1"/>
    </xf>
    <xf numFmtId="0" fontId="12" fillId="8" borderId="2" xfId="0" applyFont="1" applyFill="1" applyBorder="1" applyAlignment="1">
      <alignment vertical="center" wrapText="1"/>
    </xf>
    <xf numFmtId="0" fontId="12" fillId="9" borderId="2" xfId="0" applyFont="1" applyFill="1" applyBorder="1" applyAlignment="1">
      <alignment vertical="center" wrapText="1"/>
    </xf>
    <xf numFmtId="0" fontId="12" fillId="10" borderId="2" xfId="0" applyFont="1" applyFill="1" applyBorder="1" applyAlignment="1">
      <alignment vertical="center" wrapText="1"/>
    </xf>
    <xf numFmtId="0" fontId="12" fillId="10" borderId="4" xfId="0" applyFont="1" applyFill="1" applyBorder="1" applyAlignment="1">
      <alignment vertical="top" wrapText="1"/>
    </xf>
    <xf numFmtId="0" fontId="1" fillId="0" borderId="0" xfId="0" applyFont="1"/>
    <xf numFmtId="0" fontId="1" fillId="0" borderId="0" xfId="0" applyFont="1" applyAlignment="1">
      <alignment horizontal="center" wrapText="1"/>
    </xf>
    <xf numFmtId="164" fontId="0" fillId="0" borderId="8" xfId="0" applyNumberFormat="1" applyBorder="1" applyAlignment="1">
      <alignment vertical="top"/>
    </xf>
    <xf numFmtId="164" fontId="0" fillId="0" borderId="1" xfId="0" applyNumberFormat="1" applyBorder="1" applyAlignment="1">
      <alignment vertical="top"/>
    </xf>
    <xf numFmtId="164" fontId="0" fillId="0" borderId="5" xfId="0" applyNumberFormat="1" applyBorder="1" applyAlignment="1">
      <alignment vertical="top"/>
    </xf>
    <xf numFmtId="14" fontId="0" fillId="18" borderId="1" xfId="0" applyNumberFormat="1" applyFill="1" applyBorder="1" applyAlignment="1">
      <alignment vertical="top"/>
    </xf>
    <xf numFmtId="14" fontId="0" fillId="18" borderId="1" xfId="0" applyNumberFormat="1" applyFill="1" applyBorder="1" applyAlignment="1">
      <alignment vertical="top" wrapText="1"/>
    </xf>
    <xf numFmtId="0" fontId="1" fillId="0" borderId="23" xfId="0" applyFont="1" applyBorder="1" applyAlignment="1">
      <alignment horizontal="center" vertical="center" wrapText="1"/>
    </xf>
    <xf numFmtId="0" fontId="3" fillId="0" borderId="23" xfId="0" applyFont="1" applyBorder="1" applyAlignment="1">
      <alignment horizontal="center" vertical="center" wrapText="1"/>
    </xf>
    <xf numFmtId="0" fontId="1" fillId="0" borderId="24" xfId="0" applyFont="1" applyBorder="1" applyAlignment="1">
      <alignment horizontal="center" vertical="center" wrapText="1"/>
    </xf>
    <xf numFmtId="0" fontId="13" fillId="0" borderId="0" xfId="1" applyFont="1" applyAlignment="1">
      <alignment horizontal="left" vertical="top"/>
    </xf>
    <xf numFmtId="0" fontId="9" fillId="0" borderId="25" xfId="0" applyFont="1" applyBorder="1" applyAlignment="1">
      <alignment vertical="top"/>
    </xf>
    <xf numFmtId="0" fontId="7" fillId="0" borderId="25" xfId="0" applyFont="1" applyBorder="1" applyAlignment="1">
      <alignment vertical="top" wrapText="1"/>
    </xf>
    <xf numFmtId="0" fontId="7" fillId="0" borderId="25" xfId="0" applyFont="1" applyBorder="1" applyAlignment="1">
      <alignment vertical="top"/>
    </xf>
    <xf numFmtId="0" fontId="6" fillId="0" borderId="25" xfId="1" applyFont="1" applyBorder="1" applyAlignment="1">
      <alignment vertical="top" wrapText="1"/>
    </xf>
    <xf numFmtId="0" fontId="13" fillId="0" borderId="25" xfId="1" applyFont="1" applyBorder="1" applyAlignment="1">
      <alignment vertical="top"/>
    </xf>
    <xf numFmtId="0" fontId="13" fillId="0" borderId="0" xfId="1" applyFont="1"/>
    <xf numFmtId="0" fontId="17" fillId="0" borderId="1" xfId="0" applyFont="1" applyBorder="1" applyAlignment="1">
      <alignment horizontal="left" vertical="top" wrapText="1"/>
    </xf>
    <xf numFmtId="0" fontId="17" fillId="0" borderId="8" xfId="0" applyFont="1" applyBorder="1" applyAlignment="1">
      <alignment horizontal="left" vertical="top" wrapText="1"/>
    </xf>
    <xf numFmtId="0" fontId="10" fillId="3" borderId="23" xfId="0" applyFont="1" applyFill="1" applyBorder="1" applyAlignment="1">
      <alignment horizontal="center" vertical="center" wrapText="1"/>
    </xf>
    <xf numFmtId="0" fontId="15" fillId="3" borderId="23" xfId="1" applyFont="1" applyFill="1" applyBorder="1" applyAlignment="1">
      <alignment horizontal="center" vertical="center" wrapText="1"/>
    </xf>
    <xf numFmtId="0" fontId="14" fillId="3" borderId="23" xfId="0" applyFont="1" applyFill="1" applyBorder="1" applyAlignment="1">
      <alignment horizontal="center" vertical="center" wrapText="1"/>
    </xf>
    <xf numFmtId="0" fontId="0" fillId="3" borderId="11" xfId="0" applyFill="1" applyBorder="1" applyAlignment="1">
      <alignment horizontal="center" vertical="center"/>
    </xf>
    <xf numFmtId="14" fontId="0" fillId="0" borderId="0" xfId="0" applyNumberFormat="1" applyAlignment="1">
      <alignment vertical="top" wrapText="1"/>
    </xf>
    <xf numFmtId="14" fontId="0" fillId="0" borderId="0" xfId="0" applyNumberFormat="1" applyAlignment="1">
      <alignment vertical="top"/>
    </xf>
    <xf numFmtId="0" fontId="1" fillId="0" borderId="27" xfId="0" applyFont="1" applyBorder="1" applyAlignment="1">
      <alignment horizontal="center" vertical="center" wrapText="1"/>
    </xf>
    <xf numFmtId="0" fontId="0" fillId="0" borderId="28" xfId="0" applyBorder="1" applyAlignment="1">
      <alignment vertical="top" wrapText="1"/>
    </xf>
    <xf numFmtId="0" fontId="0" fillId="0" borderId="19" xfId="0" applyBorder="1" applyAlignment="1">
      <alignment vertical="top"/>
    </xf>
    <xf numFmtId="0" fontId="0" fillId="0" borderId="19" xfId="0" applyBorder="1" applyAlignment="1">
      <alignment vertical="top" wrapText="1"/>
    </xf>
    <xf numFmtId="0" fontId="0" fillId="0" borderId="16" xfId="0" applyBorder="1" applyAlignment="1">
      <alignment vertical="top"/>
    </xf>
    <xf numFmtId="0" fontId="3" fillId="0" borderId="27" xfId="0" applyFont="1" applyBorder="1" applyAlignment="1">
      <alignment horizontal="center" vertical="center" wrapText="1"/>
    </xf>
    <xf numFmtId="0" fontId="1" fillId="0" borderId="26" xfId="0" applyFont="1" applyBorder="1" applyAlignment="1">
      <alignment horizontal="center" vertical="center" wrapText="1"/>
    </xf>
    <xf numFmtId="0" fontId="5" fillId="4" borderId="31" xfId="0" applyFont="1" applyFill="1" applyBorder="1" applyAlignment="1">
      <alignment vertical="center" wrapText="1"/>
    </xf>
    <xf numFmtId="14" fontId="0" fillId="0" borderId="32" xfId="0" applyNumberFormat="1" applyBorder="1" applyAlignment="1">
      <alignment vertical="top" wrapText="1"/>
    </xf>
    <xf numFmtId="164" fontId="0" fillId="0" borderId="32" xfId="0" applyNumberFormat="1" applyBorder="1" applyAlignment="1">
      <alignment vertical="top"/>
    </xf>
    <xf numFmtId="14" fontId="0" fillId="0" borderId="8" xfId="0" applyNumberFormat="1" applyBorder="1" applyAlignment="1" applyProtection="1">
      <alignment vertical="top" wrapText="1"/>
      <protection locked="0"/>
    </xf>
    <xf numFmtId="14" fontId="0" fillId="0" borderId="1" xfId="0" applyNumberFormat="1" applyBorder="1" applyAlignment="1" applyProtection="1">
      <alignment vertical="top"/>
      <protection locked="0"/>
    </xf>
    <xf numFmtId="14" fontId="0" fillId="0" borderId="5" xfId="0" applyNumberFormat="1" applyBorder="1" applyAlignment="1" applyProtection="1">
      <alignment vertical="top"/>
      <protection locked="0"/>
    </xf>
    <xf numFmtId="0" fontId="0" fillId="0" borderId="7" xfId="0" applyBorder="1" applyAlignment="1" applyProtection="1">
      <alignment horizontal="left" vertical="top" wrapText="1"/>
      <protection locked="0"/>
    </xf>
    <xf numFmtId="14" fontId="0" fillId="0" borderId="8" xfId="0" applyNumberFormat="1"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14" fontId="0" fillId="0" borderId="1" xfId="0" applyNumberFormat="1"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5" xfId="0" applyBorder="1" applyAlignment="1" applyProtection="1">
      <alignment vertical="top"/>
      <protection locked="0"/>
    </xf>
    <xf numFmtId="14" fontId="0" fillId="0" borderId="1" xfId="0" applyNumberFormat="1" applyBorder="1" applyAlignment="1" applyProtection="1">
      <alignment vertical="top" wrapText="1"/>
      <protection locked="0"/>
    </xf>
    <xf numFmtId="10" fontId="2" fillId="0" borderId="1" xfId="1" applyNumberFormat="1" applyBorder="1" applyAlignment="1" applyProtection="1">
      <alignment vertical="top"/>
      <protection locked="0"/>
    </xf>
    <xf numFmtId="0" fontId="0" fillId="0" borderId="3" xfId="0" applyBorder="1" applyAlignment="1" applyProtection="1">
      <alignment vertical="top" wrapText="1"/>
      <protection locked="0"/>
    </xf>
    <xf numFmtId="10" fontId="2" fillId="0" borderId="3" xfId="1" applyNumberFormat="1" applyBorder="1" applyAlignment="1" applyProtection="1">
      <alignment vertical="top" wrapText="1"/>
      <protection locked="0"/>
    </xf>
    <xf numFmtId="0" fontId="2" fillId="0" borderId="3" xfId="1" applyBorder="1" applyAlignment="1" applyProtection="1">
      <alignment vertical="top" wrapText="1"/>
      <protection locked="0"/>
    </xf>
    <xf numFmtId="0" fontId="0" fillId="0" borderId="6" xfId="0" applyBorder="1" applyAlignment="1" applyProtection="1">
      <alignment vertical="top"/>
      <protection locked="0"/>
    </xf>
    <xf numFmtId="10" fontId="2" fillId="0" borderId="3" xfId="1" applyNumberFormat="1" applyBorder="1" applyAlignment="1" applyProtection="1">
      <alignment vertical="top"/>
      <protection locked="0"/>
    </xf>
    <xf numFmtId="10" fontId="2" fillId="0" borderId="3" xfId="1" applyNumberFormat="1" applyBorder="1" applyProtection="1">
      <protection locked="0"/>
    </xf>
    <xf numFmtId="0" fontId="0" fillId="0" borderId="0" xfId="0" applyProtection="1">
      <protection locked="0"/>
    </xf>
    <xf numFmtId="0" fontId="1" fillId="0" borderId="7" xfId="0" applyFont="1" applyBorder="1" applyAlignment="1" applyProtection="1">
      <alignment wrapText="1"/>
      <protection locked="0"/>
    </xf>
    <xf numFmtId="14" fontId="0" fillId="0" borderId="8" xfId="0" applyNumberFormat="1" applyBorder="1" applyProtection="1">
      <protection locked="0"/>
    </xf>
    <xf numFmtId="0" fontId="1" fillId="0" borderId="4" xfId="0" applyFont="1" applyBorder="1" applyAlignment="1" applyProtection="1">
      <alignment wrapText="1"/>
      <protection locked="0"/>
    </xf>
    <xf numFmtId="0" fontId="0" fillId="0" borderId="29" xfId="0" applyBorder="1" applyProtection="1">
      <protection locked="0"/>
    </xf>
    <xf numFmtId="14" fontId="0" fillId="18" borderId="1" xfId="0" applyNumberFormat="1" applyFill="1" applyBorder="1" applyAlignment="1" applyProtection="1">
      <alignment vertical="top"/>
      <protection locked="0"/>
    </xf>
    <xf numFmtId="10" fontId="0" fillId="0" borderId="3" xfId="0" applyNumberFormat="1" applyBorder="1" applyAlignment="1" applyProtection="1">
      <alignment vertical="top"/>
      <protection locked="0"/>
    </xf>
    <xf numFmtId="0" fontId="1" fillId="0" borderId="2" xfId="0" applyFont="1" applyBorder="1" applyAlignment="1" applyProtection="1">
      <alignment wrapText="1"/>
      <protection locked="0"/>
    </xf>
    <xf numFmtId="14" fontId="0" fillId="0" borderId="1" xfId="0" applyNumberFormat="1" applyBorder="1" applyProtection="1">
      <protection locked="0"/>
    </xf>
    <xf numFmtId="0" fontId="0" fillId="0" borderId="7" xfId="0" applyBorder="1" applyAlignment="1" applyProtection="1">
      <alignment wrapText="1"/>
      <protection locked="0"/>
    </xf>
    <xf numFmtId="0" fontId="0" fillId="0" borderId="2" xfId="0" applyBorder="1" applyAlignment="1" applyProtection="1">
      <alignment wrapText="1"/>
      <protection locked="0"/>
    </xf>
    <xf numFmtId="0" fontId="0" fillId="0" borderId="4" xfId="0" applyBorder="1" applyAlignment="1" applyProtection="1">
      <alignment wrapText="1"/>
      <protection locked="0"/>
    </xf>
    <xf numFmtId="0" fontId="0" fillId="0" borderId="7" xfId="0" applyBorder="1" applyAlignment="1" applyProtection="1">
      <alignment vertical="top" wrapText="1"/>
      <protection locked="0"/>
    </xf>
    <xf numFmtId="0" fontId="0" fillId="0" borderId="2" xfId="0" applyBorder="1" applyAlignment="1" applyProtection="1">
      <alignment vertical="top" wrapText="1"/>
      <protection locked="0"/>
    </xf>
    <xf numFmtId="0" fontId="0" fillId="0" borderId="4" xfId="0" applyBorder="1" applyAlignment="1" applyProtection="1">
      <alignment vertical="top" wrapText="1"/>
      <protection locked="0"/>
    </xf>
    <xf numFmtId="0" fontId="1" fillId="0" borderId="0" xfId="0" applyFont="1" applyAlignment="1" applyProtection="1">
      <alignment wrapText="1"/>
      <protection locked="0"/>
    </xf>
    <xf numFmtId="0" fontId="1" fillId="0" borderId="7" xfId="0" applyFont="1" applyBorder="1" applyAlignment="1" applyProtection="1">
      <alignment horizontal="left" vertical="top" wrapText="1"/>
      <protection locked="0"/>
    </xf>
    <xf numFmtId="0" fontId="1" fillId="0" borderId="2" xfId="0" applyFont="1" applyBorder="1" applyAlignment="1" applyProtection="1">
      <alignment horizontal="left" vertical="top" wrapText="1"/>
      <protection locked="0"/>
    </xf>
    <xf numFmtId="0" fontId="1" fillId="0" borderId="4" xfId="0" applyFont="1" applyBorder="1" applyAlignment="1" applyProtection="1">
      <alignment horizontal="left" vertical="top" wrapText="1"/>
      <protection locked="0"/>
    </xf>
    <xf numFmtId="0" fontId="0" fillId="0" borderId="32" xfId="0" applyBorder="1" applyAlignment="1" applyProtection="1">
      <alignment vertical="top"/>
      <protection locked="0"/>
    </xf>
    <xf numFmtId="0" fontId="0" fillId="0" borderId="33" xfId="0" applyBorder="1" applyAlignment="1" applyProtection="1">
      <alignment vertical="top"/>
      <protection locked="0"/>
    </xf>
    <xf numFmtId="0" fontId="1" fillId="0" borderId="23" xfId="0" applyFont="1" applyBorder="1" applyAlignment="1">
      <alignment horizontal="left" vertical="top"/>
    </xf>
    <xf numFmtId="0" fontId="17" fillId="0" borderId="9" xfId="0" applyFont="1" applyBorder="1" applyAlignment="1">
      <alignment horizontal="left" vertical="top" wrapText="1"/>
    </xf>
    <xf numFmtId="0" fontId="17" fillId="0" borderId="3" xfId="0" applyFont="1" applyBorder="1" applyAlignment="1">
      <alignment horizontal="left" vertical="top" wrapText="1"/>
    </xf>
    <xf numFmtId="0" fontId="10" fillId="3" borderId="27" xfId="0" applyFont="1" applyFill="1" applyBorder="1" applyAlignment="1">
      <alignment horizontal="center" vertical="center" wrapText="1"/>
    </xf>
    <xf numFmtId="0" fontId="17" fillId="0" borderId="35" xfId="0" applyFont="1" applyBorder="1" applyAlignment="1">
      <alignment horizontal="left" vertical="top" wrapText="1"/>
    </xf>
    <xf numFmtId="0" fontId="17" fillId="0" borderId="34" xfId="0" applyFont="1" applyBorder="1" applyAlignment="1">
      <alignment horizontal="left" vertical="top" wrapText="1"/>
    </xf>
    <xf numFmtId="0" fontId="16" fillId="0" borderId="36" xfId="1" applyFont="1" applyBorder="1" applyAlignment="1">
      <alignment horizontal="left" vertical="top" wrapText="1"/>
    </xf>
    <xf numFmtId="0" fontId="16" fillId="0" borderId="37" xfId="1" applyFont="1" applyBorder="1" applyAlignment="1">
      <alignment horizontal="left" vertical="top" wrapText="1"/>
    </xf>
    <xf numFmtId="0" fontId="17" fillId="0" borderId="2" xfId="0" applyFont="1" applyBorder="1" applyAlignment="1">
      <alignment horizontal="left" vertical="top" wrapText="1"/>
    </xf>
    <xf numFmtId="0" fontId="12" fillId="10" borderId="2" xfId="0" applyFont="1" applyFill="1" applyBorder="1" applyAlignment="1">
      <alignment vertical="top" wrapText="1"/>
    </xf>
    <xf numFmtId="0" fontId="12" fillId="10" borderId="4" xfId="0" applyFont="1" applyFill="1" applyBorder="1" applyAlignment="1">
      <alignment vertical="center" wrapText="1"/>
    </xf>
    <xf numFmtId="0" fontId="19" fillId="0" borderId="0" xfId="1" applyFont="1"/>
    <xf numFmtId="14" fontId="20" fillId="0" borderId="0" xfId="0" applyNumberFormat="1" applyFont="1" applyAlignment="1">
      <alignment horizontal="right"/>
    </xf>
    <xf numFmtId="0" fontId="20" fillId="0" borderId="0" xfId="0" applyFont="1"/>
    <xf numFmtId="0" fontId="20" fillId="15" borderId="0" xfId="0" applyFont="1" applyFill="1"/>
    <xf numFmtId="0" fontId="20" fillId="12" borderId="0" xfId="0" applyFont="1" applyFill="1"/>
    <xf numFmtId="0" fontId="20" fillId="16" borderId="0" xfId="0" applyFont="1" applyFill="1"/>
    <xf numFmtId="0" fontId="21" fillId="17" borderId="0" xfId="0" applyFont="1" applyFill="1"/>
    <xf numFmtId="0" fontId="21" fillId="8" borderId="0" xfId="0" applyFont="1" applyFill="1"/>
    <xf numFmtId="0" fontId="21" fillId="9" borderId="0" xfId="0" applyFont="1" applyFill="1"/>
    <xf numFmtId="0" fontId="21" fillId="10" borderId="0" xfId="0" applyFont="1" applyFill="1"/>
    <xf numFmtId="0" fontId="12" fillId="20" borderId="2" xfId="0" applyFont="1" applyFill="1" applyBorder="1" applyAlignment="1">
      <alignment vertical="center" wrapText="1"/>
    </xf>
    <xf numFmtId="0" fontId="21" fillId="20" borderId="0" xfId="0" applyFont="1" applyFill="1"/>
    <xf numFmtId="0" fontId="0" fillId="0" borderId="9" xfId="0" applyBorder="1" applyAlignment="1">
      <alignment vertical="top"/>
    </xf>
    <xf numFmtId="10" fontId="0" fillId="0" borderId="3" xfId="0" applyNumberFormat="1" applyBorder="1" applyAlignment="1">
      <alignment vertical="top"/>
    </xf>
    <xf numFmtId="0" fontId="0" fillId="0" borderId="7" xfId="0" applyBorder="1" applyAlignment="1">
      <alignment wrapText="1"/>
    </xf>
    <xf numFmtId="14" fontId="4" fillId="0" borderId="1" xfId="0" applyNumberFormat="1" applyFont="1" applyBorder="1" applyAlignment="1">
      <alignment vertical="top"/>
    </xf>
    <xf numFmtId="14" fontId="4" fillId="0" borderId="1" xfId="0" applyNumberFormat="1" applyFont="1" applyBorder="1" applyAlignment="1">
      <alignment vertical="top" wrapText="1"/>
    </xf>
    <xf numFmtId="0" fontId="21" fillId="0" borderId="0" xfId="0" applyFont="1"/>
    <xf numFmtId="14" fontId="0" fillId="0" borderId="0" xfId="0" applyNumberFormat="1" applyAlignment="1">
      <alignment horizontal="left" vertical="top" wrapText="1"/>
    </xf>
    <xf numFmtId="14" fontId="0" fillId="0" borderId="0" xfId="0" applyNumberFormat="1" applyAlignment="1" applyProtection="1">
      <alignment vertical="top" wrapText="1"/>
      <protection locked="0"/>
    </xf>
    <xf numFmtId="14" fontId="0" fillId="0" borderId="0" xfId="0" applyNumberFormat="1" applyAlignment="1" applyProtection="1">
      <alignment vertical="top"/>
      <protection locked="0"/>
    </xf>
    <xf numFmtId="0" fontId="16" fillId="0" borderId="2" xfId="1" applyFont="1" applyBorder="1" applyAlignment="1">
      <alignment horizontal="left" vertical="top" wrapText="1"/>
    </xf>
    <xf numFmtId="0" fontId="16" fillId="0" borderId="39" xfId="1" applyFont="1" applyBorder="1" applyAlignment="1">
      <alignment horizontal="left" vertical="top" wrapText="1"/>
    </xf>
    <xf numFmtId="0" fontId="17" fillId="0" borderId="32" xfId="0" applyFont="1" applyBorder="1" applyAlignment="1">
      <alignment horizontal="left" vertical="top" wrapText="1"/>
    </xf>
    <xf numFmtId="14" fontId="0" fillId="0" borderId="5" xfId="0" applyNumberFormat="1" applyBorder="1" applyProtection="1">
      <protection locked="0"/>
    </xf>
    <xf numFmtId="0" fontId="2" fillId="0" borderId="0" xfId="1" applyAlignment="1">
      <alignment horizontal="center"/>
    </xf>
    <xf numFmtId="14" fontId="12" fillId="21" borderId="1" xfId="0" applyNumberFormat="1" applyFont="1" applyFill="1" applyBorder="1" applyAlignment="1">
      <alignment vertical="top"/>
    </xf>
    <xf numFmtId="0" fontId="2" fillId="0" borderId="1" xfId="1" applyBorder="1"/>
    <xf numFmtId="0" fontId="2" fillId="0" borderId="8" xfId="1" applyBorder="1" applyAlignment="1">
      <alignment horizontal="left" vertical="top" wrapText="1"/>
    </xf>
    <xf numFmtId="14" fontId="0" fillId="0" borderId="5" xfId="0" applyNumberFormat="1" applyBorder="1" applyAlignment="1" applyProtection="1">
      <alignment horizontal="left" vertical="top" wrapText="1"/>
      <protection locked="0"/>
    </xf>
    <xf numFmtId="14" fontId="12" fillId="21" borderId="1" xfId="0" applyNumberFormat="1" applyFont="1" applyFill="1" applyBorder="1" applyAlignment="1" applyProtection="1">
      <alignment vertical="top"/>
      <protection locked="0"/>
    </xf>
    <xf numFmtId="10" fontId="0" fillId="0" borderId="3" xfId="0" applyNumberFormat="1" applyBorder="1" applyAlignment="1" applyProtection="1">
      <alignment vertical="top" wrapText="1"/>
      <protection locked="0"/>
    </xf>
    <xf numFmtId="10" fontId="0" fillId="0" borderId="3" xfId="0" applyNumberFormat="1" applyBorder="1" applyAlignment="1">
      <alignment vertical="top" wrapText="1"/>
    </xf>
    <xf numFmtId="0" fontId="18" fillId="0" borderId="0" xfId="0" applyFont="1"/>
    <xf numFmtId="0" fontId="0" fillId="0" borderId="2" xfId="0" applyBorder="1" applyAlignment="1">
      <alignment wrapText="1"/>
    </xf>
    <xf numFmtId="14" fontId="0" fillId="0" borderId="8" xfId="0" applyNumberFormat="1" applyBorder="1" applyAlignment="1">
      <alignment horizontal="right"/>
    </xf>
    <xf numFmtId="14" fontId="0" fillId="0" borderId="8" xfId="0" applyNumberFormat="1" applyBorder="1" applyAlignment="1" applyProtection="1">
      <alignment vertical="top"/>
      <protection locked="0"/>
    </xf>
    <xf numFmtId="0" fontId="0" fillId="0" borderId="40" xfId="0" applyBorder="1" applyAlignment="1" applyProtection="1">
      <alignment vertical="top" wrapText="1"/>
      <protection locked="0"/>
    </xf>
    <xf numFmtId="14" fontId="0" fillId="0" borderId="25" xfId="0" applyNumberFormat="1" applyBorder="1" applyAlignment="1" applyProtection="1">
      <alignment vertical="top"/>
      <protection locked="0"/>
    </xf>
    <xf numFmtId="14" fontId="0" fillId="0" borderId="1" xfId="0" applyNumberFormat="1" applyBorder="1" applyAlignment="1" applyProtection="1">
      <alignment horizontal="right" vertical="top"/>
      <protection locked="0"/>
    </xf>
    <xf numFmtId="0" fontId="0" fillId="0" borderId="1" xfId="0" applyBorder="1" applyAlignment="1">
      <alignment vertical="top" wrapText="1"/>
    </xf>
    <xf numFmtId="0" fontId="0" fillId="0" borderId="5" xfId="0" applyBorder="1" applyAlignment="1">
      <alignment vertical="top"/>
    </xf>
    <xf numFmtId="0" fontId="13" fillId="0" borderId="0" xfId="1" applyFont="1" applyAlignment="1" applyProtection="1">
      <alignment horizontal="left" vertical="top"/>
      <protection locked="0"/>
    </xf>
    <xf numFmtId="0" fontId="6" fillId="0" borderId="0" xfId="1" applyFont="1" applyAlignment="1" applyProtection="1">
      <alignment horizontal="left" vertical="top"/>
    </xf>
    <xf numFmtId="0" fontId="2" fillId="0" borderId="0" xfId="1" applyAlignment="1" applyProtection="1">
      <alignment horizontal="left" vertical="top" wrapText="1"/>
    </xf>
    <xf numFmtId="14" fontId="0" fillId="0" borderId="32" xfId="0" applyNumberFormat="1" applyBorder="1" applyAlignment="1">
      <alignment horizontal="right" vertical="top" wrapText="1"/>
    </xf>
    <xf numFmtId="14" fontId="0" fillId="0" borderId="1" xfId="0" applyNumberFormat="1" applyBorder="1" applyAlignment="1">
      <alignment horizontal="right" vertical="top" wrapText="1"/>
    </xf>
    <xf numFmtId="14" fontId="0" fillId="0" borderId="1" xfId="0" applyNumberFormat="1" applyBorder="1" applyAlignment="1">
      <alignment horizontal="right" vertical="top"/>
    </xf>
    <xf numFmtId="0" fontId="0" fillId="0" borderId="0" xfId="0" applyAlignment="1">
      <alignment wrapText="1"/>
    </xf>
    <xf numFmtId="0" fontId="2" fillId="0" borderId="0" xfId="1" applyFill="1" applyBorder="1" applyAlignment="1" applyProtection="1">
      <alignment horizontal="left" vertical="top" wrapText="1"/>
    </xf>
    <xf numFmtId="0" fontId="0" fillId="0" borderId="7" xfId="0" applyBorder="1" applyAlignment="1">
      <alignment horizontal="left" vertical="top" wrapText="1"/>
    </xf>
    <xf numFmtId="14" fontId="0" fillId="0" borderId="8" xfId="0" applyNumberFormat="1" applyBorder="1" applyAlignment="1">
      <alignment horizontal="left" vertical="top"/>
    </xf>
    <xf numFmtId="0" fontId="0" fillId="0" borderId="2" xfId="0" applyBorder="1" applyAlignment="1">
      <alignment horizontal="left" vertical="top" wrapText="1"/>
    </xf>
    <xf numFmtId="14" fontId="0" fillId="0" borderId="1" xfId="0" applyNumberFormat="1" applyBorder="1" applyAlignment="1">
      <alignment horizontal="left" vertical="top"/>
    </xf>
    <xf numFmtId="0" fontId="0" fillId="0" borderId="6" xfId="0" applyBorder="1" applyAlignment="1">
      <alignment vertical="top" wrapText="1"/>
    </xf>
    <xf numFmtId="0" fontId="0" fillId="0" borderId="7" xfId="0" applyBorder="1" applyAlignment="1">
      <alignment vertical="top" wrapText="1"/>
    </xf>
    <xf numFmtId="0" fontId="0" fillId="0" borderId="40" xfId="0" applyBorder="1" applyAlignment="1">
      <alignment horizontal="left" vertical="top" wrapText="1"/>
    </xf>
    <xf numFmtId="14" fontId="0" fillId="0" borderId="25" xfId="0" applyNumberFormat="1" applyBorder="1" applyAlignment="1">
      <alignment vertical="top" wrapText="1"/>
    </xf>
    <xf numFmtId="14" fontId="0" fillId="0" borderId="1" xfId="0" applyNumberFormat="1" applyBorder="1" applyAlignment="1">
      <alignment horizontal="right"/>
    </xf>
    <xf numFmtId="14" fontId="0" fillId="0" borderId="9" xfId="0" applyNumberFormat="1" applyBorder="1" applyAlignment="1">
      <alignment vertical="top"/>
    </xf>
    <xf numFmtId="14" fontId="0" fillId="0" borderId="3" xfId="0" applyNumberFormat="1" applyBorder="1" applyAlignment="1">
      <alignment vertical="top"/>
    </xf>
    <xf numFmtId="14" fontId="0" fillId="0" borderId="3" xfId="0" applyNumberFormat="1" applyBorder="1" applyAlignment="1">
      <alignment vertical="top" wrapText="1"/>
    </xf>
    <xf numFmtId="10" fontId="2" fillId="0" borderId="3" xfId="1" applyNumberFormat="1" applyBorder="1" applyAlignment="1" applyProtection="1">
      <alignment vertical="top"/>
    </xf>
    <xf numFmtId="14" fontId="0" fillId="0" borderId="6" xfId="0" applyNumberFormat="1" applyBorder="1" applyAlignment="1">
      <alignment vertical="top"/>
    </xf>
    <xf numFmtId="14" fontId="0" fillId="0" borderId="8" xfId="0" applyNumberFormat="1" applyBorder="1" applyAlignment="1">
      <alignment horizontal="right" vertical="top" wrapText="1"/>
    </xf>
    <xf numFmtId="14" fontId="0" fillId="0" borderId="25" xfId="0" applyNumberFormat="1" applyBorder="1" applyAlignment="1">
      <alignment horizontal="right" vertical="top" wrapText="1"/>
    </xf>
    <xf numFmtId="0" fontId="0" fillId="0" borderId="7" xfId="0" applyBorder="1" applyAlignment="1">
      <alignment horizontal="left" wrapText="1"/>
    </xf>
    <xf numFmtId="0" fontId="0" fillId="0" borderId="2" xfId="0" applyBorder="1" applyAlignment="1">
      <alignment horizontal="left" wrapText="1"/>
    </xf>
    <xf numFmtId="0" fontId="0" fillId="0" borderId="4" xfId="0" applyBorder="1" applyAlignment="1">
      <alignment horizontal="left" vertical="top" wrapText="1"/>
    </xf>
    <xf numFmtId="0" fontId="0" fillId="0" borderId="2" xfId="0" applyBorder="1" applyAlignment="1">
      <alignment vertical="top" wrapText="1"/>
    </xf>
    <xf numFmtId="0" fontId="13" fillId="0" borderId="0" xfId="1" applyFont="1" applyAlignment="1" applyProtection="1">
      <alignment horizontal="left" vertical="top" wrapText="1"/>
      <protection locked="0"/>
    </xf>
    <xf numFmtId="0" fontId="6" fillId="0" borderId="0" xfId="1" applyFont="1" applyAlignment="1" applyProtection="1">
      <alignment horizontal="left" vertical="top" wrapText="1"/>
    </xf>
    <xf numFmtId="0" fontId="0" fillId="0" borderId="8" xfId="0" applyBorder="1" applyAlignment="1">
      <alignment vertical="top" wrapText="1"/>
    </xf>
    <xf numFmtId="0" fontId="0" fillId="0" borderId="4" xfId="0" applyBorder="1" applyAlignment="1">
      <alignment wrapText="1"/>
    </xf>
    <xf numFmtId="14" fontId="4" fillId="0" borderId="8" xfId="0" applyNumberFormat="1" applyFont="1" applyBorder="1"/>
    <xf numFmtId="0" fontId="7" fillId="0" borderId="23" xfId="0" applyFont="1" applyBorder="1" applyAlignment="1">
      <alignment horizontal="center" vertical="center" wrapText="1"/>
    </xf>
    <xf numFmtId="0" fontId="2" fillId="0" borderId="2" xfId="1" applyBorder="1" applyAlignment="1">
      <alignment vertical="center"/>
    </xf>
    <xf numFmtId="0" fontId="16" fillId="0" borderId="2" xfId="1" applyFont="1" applyBorder="1" applyAlignment="1">
      <alignment horizontal="left" vertical="center" wrapText="1"/>
    </xf>
    <xf numFmtId="0" fontId="2" fillId="0" borderId="2" xfId="1" applyBorder="1" applyAlignment="1" applyProtection="1">
      <alignment horizontal="left" vertical="center" wrapText="1"/>
    </xf>
    <xf numFmtId="0" fontId="7" fillId="0" borderId="23" xfId="0" applyFont="1" applyBorder="1" applyAlignment="1">
      <alignment horizontal="left" vertical="center" wrapText="1"/>
    </xf>
    <xf numFmtId="0" fontId="0" fillId="0" borderId="1" xfId="0" applyBorder="1" applyAlignment="1">
      <alignment horizontal="left" vertical="center" wrapText="1"/>
    </xf>
    <xf numFmtId="0" fontId="17" fillId="0" borderId="1" xfId="0" applyFont="1" applyBorder="1" applyAlignment="1">
      <alignment horizontal="left" vertical="center" wrapText="1"/>
    </xf>
    <xf numFmtId="0" fontId="25" fillId="0" borderId="1" xfId="0" applyFont="1" applyBorder="1" applyAlignment="1">
      <alignment horizontal="left" vertical="center" wrapText="1"/>
    </xf>
    <xf numFmtId="0" fontId="0" fillId="0" borderId="1" xfId="0" applyBorder="1" applyAlignment="1">
      <alignment vertical="center" wrapText="1"/>
    </xf>
    <xf numFmtId="0" fontId="25" fillId="0" borderId="1" xfId="0" applyFont="1" applyBorder="1" applyAlignment="1">
      <alignment vertical="center" wrapText="1"/>
    </xf>
    <xf numFmtId="0" fontId="0" fillId="0" borderId="40" xfId="0" applyBorder="1" applyAlignment="1">
      <alignment wrapText="1"/>
    </xf>
    <xf numFmtId="0" fontId="2" fillId="0" borderId="2" xfId="1" applyBorder="1" applyAlignment="1" applyProtection="1">
      <alignment vertical="center" wrapText="1"/>
    </xf>
    <xf numFmtId="14" fontId="0" fillId="0" borderId="5" xfId="0" applyNumberFormat="1" applyBorder="1"/>
    <xf numFmtId="14" fontId="0" fillId="0" borderId="5" xfId="0" applyNumberFormat="1" applyBorder="1" applyAlignment="1">
      <alignment horizontal="right" vertical="top" wrapText="1"/>
    </xf>
    <xf numFmtId="0" fontId="0" fillId="0" borderId="25" xfId="0" applyBorder="1"/>
    <xf numFmtId="0" fontId="7" fillId="0" borderId="0" xfId="0" applyFont="1" applyAlignment="1">
      <alignment vertical="center"/>
    </xf>
    <xf numFmtId="0" fontId="0" fillId="0" borderId="0" xfId="0" applyAlignment="1">
      <alignment vertical="center"/>
    </xf>
    <xf numFmtId="0" fontId="6" fillId="0" borderId="0" xfId="1" applyFont="1" applyAlignment="1">
      <alignment horizontal="left" vertical="center"/>
    </xf>
    <xf numFmtId="0" fontId="0" fillId="0" borderId="0" xfId="0" applyAlignment="1">
      <alignment horizontal="left" vertical="center"/>
    </xf>
    <xf numFmtId="0" fontId="1" fillId="0" borderId="0" xfId="0" applyFont="1" applyAlignment="1">
      <alignment vertical="center" wrapText="1"/>
    </xf>
    <xf numFmtId="0" fontId="0" fillId="0" borderId="0" xfId="0" applyAlignment="1">
      <alignment horizontal="left" vertical="center" wrapText="1"/>
    </xf>
    <xf numFmtId="14" fontId="0" fillId="0" borderId="8" xfId="0" applyNumberFormat="1" applyBorder="1" applyAlignment="1" applyProtection="1">
      <alignment vertical="center" wrapText="1"/>
      <protection locked="0"/>
    </xf>
    <xf numFmtId="14" fontId="0" fillId="0" borderId="8" xfId="0" applyNumberFormat="1" applyBorder="1" applyAlignment="1">
      <alignment vertical="center" wrapText="1"/>
    </xf>
    <xf numFmtId="164" fontId="0" fillId="0" borderId="8" xfId="0" applyNumberFormat="1" applyBorder="1" applyAlignment="1">
      <alignment vertical="center"/>
    </xf>
    <xf numFmtId="0" fontId="0" fillId="0" borderId="28" xfId="0" applyBorder="1" applyAlignment="1">
      <alignment vertical="center" wrapText="1"/>
    </xf>
    <xf numFmtId="14" fontId="0" fillId="0" borderId="1" xfId="0" applyNumberFormat="1" applyBorder="1" applyAlignment="1" applyProtection="1">
      <alignment vertical="center"/>
      <protection locked="0"/>
    </xf>
    <xf numFmtId="164" fontId="0" fillId="0" borderId="1" xfId="0" applyNumberFormat="1" applyBorder="1" applyAlignment="1">
      <alignment vertical="center"/>
    </xf>
    <xf numFmtId="0" fontId="0" fillId="0" borderId="19" xfId="0" applyBorder="1" applyAlignment="1">
      <alignment vertical="center"/>
    </xf>
    <xf numFmtId="0" fontId="0" fillId="0" borderId="19" xfId="0" applyBorder="1" applyAlignment="1">
      <alignment vertical="center" wrapText="1"/>
    </xf>
    <xf numFmtId="10" fontId="0" fillId="0" borderId="3" xfId="0" applyNumberFormat="1" applyBorder="1" applyAlignment="1">
      <alignment vertical="center"/>
    </xf>
    <xf numFmtId="14" fontId="0" fillId="0" borderId="5" xfId="0" applyNumberFormat="1" applyBorder="1" applyAlignment="1" applyProtection="1">
      <alignment vertical="center"/>
      <protection locked="0"/>
    </xf>
    <xf numFmtId="164" fontId="0" fillId="0" borderId="5" xfId="0" applyNumberFormat="1" applyBorder="1" applyAlignment="1">
      <alignment vertical="center"/>
    </xf>
    <xf numFmtId="0" fontId="0" fillId="0" borderId="16" xfId="0" applyBorder="1" applyAlignment="1">
      <alignment vertical="center"/>
    </xf>
    <xf numFmtId="0" fontId="8" fillId="0" borderId="0" xfId="0" applyFont="1" applyAlignment="1">
      <alignment vertical="center" wrapText="1"/>
    </xf>
    <xf numFmtId="0" fontId="1" fillId="0" borderId="10" xfId="0" applyFont="1" applyBorder="1" applyAlignment="1">
      <alignment vertical="center"/>
    </xf>
    <xf numFmtId="0" fontId="0" fillId="0" borderId="7" xfId="0" applyBorder="1" applyAlignment="1">
      <alignment vertical="center" wrapText="1"/>
    </xf>
    <xf numFmtId="14" fontId="0" fillId="0" borderId="8" xfId="0" applyNumberFormat="1" applyBorder="1" applyAlignment="1">
      <alignment vertical="center"/>
    </xf>
    <xf numFmtId="14" fontId="0" fillId="0" borderId="5" xfId="0" applyNumberFormat="1" applyBorder="1" applyAlignment="1" applyProtection="1">
      <alignment vertical="top" wrapText="1"/>
      <protection locked="0"/>
    </xf>
    <xf numFmtId="0" fontId="13" fillId="0" borderId="0" xfId="1" applyFont="1" applyAlignment="1" applyProtection="1">
      <alignment horizontal="left" vertical="center"/>
      <protection locked="0"/>
    </xf>
    <xf numFmtId="0" fontId="0" fillId="0" borderId="2" xfId="0" applyBorder="1" applyAlignment="1">
      <alignment vertical="center" wrapText="1"/>
    </xf>
    <xf numFmtId="0" fontId="0" fillId="0" borderId="4" xfId="0" applyBorder="1" applyAlignment="1">
      <alignment vertical="center" wrapText="1"/>
    </xf>
    <xf numFmtId="14" fontId="0" fillId="0" borderId="0" xfId="0" applyNumberFormat="1" applyAlignment="1" applyProtection="1">
      <alignment horizontal="left" vertical="top" wrapText="1"/>
      <protection locked="0"/>
    </xf>
    <xf numFmtId="14" fontId="0" fillId="0" borderId="5" xfId="0" applyNumberFormat="1" applyBorder="1" applyAlignment="1" applyProtection="1">
      <alignment vertical="center" wrapText="1"/>
      <protection locked="0"/>
    </xf>
    <xf numFmtId="14" fontId="4" fillId="0" borderId="1" xfId="0" applyNumberFormat="1" applyFont="1" applyBorder="1"/>
    <xf numFmtId="0" fontId="1" fillId="0" borderId="0" xfId="0" applyFont="1" applyAlignment="1">
      <alignment horizontal="left" vertical="top"/>
    </xf>
    <xf numFmtId="0" fontId="8" fillId="0" borderId="30" xfId="0" applyFont="1" applyBorder="1" applyAlignment="1">
      <alignment vertical="top" wrapText="1"/>
    </xf>
    <xf numFmtId="0" fontId="0" fillId="0" borderId="30" xfId="0" applyBorder="1"/>
    <xf numFmtId="0" fontId="0" fillId="0" borderId="30" xfId="0" applyBorder="1" applyAlignment="1">
      <alignment vertical="top"/>
    </xf>
    <xf numFmtId="0" fontId="1" fillId="0" borderId="40" xfId="0" applyFont="1" applyBorder="1" applyAlignment="1">
      <alignment wrapText="1"/>
    </xf>
    <xf numFmtId="14" fontId="0" fillId="0" borderId="25" xfId="0" applyNumberFormat="1" applyBorder="1"/>
    <xf numFmtId="0" fontId="4" fillId="0" borderId="0" xfId="0" applyFont="1"/>
    <xf numFmtId="14" fontId="0" fillId="0" borderId="43" xfId="0" applyNumberFormat="1" applyBorder="1" applyAlignment="1" applyProtection="1">
      <alignment vertical="top" wrapText="1"/>
      <protection locked="0"/>
    </xf>
    <xf numFmtId="14" fontId="0" fillId="0" borderId="1" xfId="0" applyNumberFormat="1" applyBorder="1" applyAlignment="1">
      <alignment vertical="center"/>
    </xf>
    <xf numFmtId="10" fontId="0" fillId="0" borderId="3" xfId="0" applyNumberFormat="1" applyBorder="1" applyAlignment="1">
      <alignment vertical="center" wrapText="1"/>
    </xf>
    <xf numFmtId="0" fontId="0" fillId="0" borderId="0" xfId="0" applyAlignment="1">
      <alignment horizontal="left"/>
    </xf>
    <xf numFmtId="0" fontId="0" fillId="0" borderId="31" xfId="0" applyBorder="1" applyAlignment="1">
      <alignment vertical="top"/>
    </xf>
    <xf numFmtId="14" fontId="0" fillId="0" borderId="32" xfId="0" applyNumberFormat="1" applyBorder="1" applyAlignment="1">
      <alignment horizontal="left" vertical="top"/>
    </xf>
    <xf numFmtId="0" fontId="1" fillId="0" borderId="0" xfId="0" applyFont="1" applyAlignment="1">
      <alignment vertical="top"/>
    </xf>
    <xf numFmtId="0" fontId="3" fillId="0" borderId="0" xfId="0" applyFont="1" applyAlignment="1">
      <alignment wrapText="1"/>
    </xf>
    <xf numFmtId="0" fontId="9" fillId="0" borderId="0" xfId="0" applyFont="1" applyAlignment="1">
      <alignment vertical="top" wrapText="1"/>
    </xf>
    <xf numFmtId="0" fontId="2" fillId="0" borderId="0" xfId="1" applyAlignment="1">
      <alignment vertical="top" wrapText="1"/>
    </xf>
    <xf numFmtId="0" fontId="0" fillId="0" borderId="0" xfId="0" applyAlignment="1">
      <alignment vertical="top"/>
    </xf>
    <xf numFmtId="0" fontId="3" fillId="0" borderId="0" xfId="0" applyFont="1" applyAlignment="1">
      <alignment vertical="top" wrapText="1"/>
    </xf>
    <xf numFmtId="0" fontId="2" fillId="0" borderId="0" xfId="1" applyAlignment="1" applyProtection="1">
      <alignment vertical="top" wrapText="1"/>
    </xf>
    <xf numFmtId="0" fontId="9" fillId="0" borderId="0" xfId="0" quotePrefix="1" applyFont="1" applyAlignment="1">
      <alignment horizontal="left" vertical="top" wrapText="1"/>
    </xf>
    <xf numFmtId="14" fontId="0" fillId="18" borderId="5" xfId="0" applyNumberFormat="1" applyFill="1" applyBorder="1"/>
    <xf numFmtId="0" fontId="0" fillId="0" borderId="39" xfId="0" applyBorder="1" applyAlignment="1">
      <alignment vertical="top"/>
    </xf>
    <xf numFmtId="14" fontId="0" fillId="0" borderId="44" xfId="0" applyNumberFormat="1" applyBorder="1" applyAlignment="1">
      <alignment horizontal="left" vertical="top"/>
    </xf>
    <xf numFmtId="14" fontId="0" fillId="0" borderId="1" xfId="0" applyNumberFormat="1" applyBorder="1" applyAlignment="1" applyProtection="1">
      <alignment horizontal="left"/>
      <protection locked="0"/>
    </xf>
    <xf numFmtId="0" fontId="0" fillId="0" borderId="31" xfId="0" applyBorder="1" applyAlignment="1">
      <alignment horizontal="left" vertical="top" wrapText="1"/>
    </xf>
    <xf numFmtId="14" fontId="0" fillId="0" borderId="2" xfId="0" applyNumberFormat="1" applyBorder="1" applyAlignment="1">
      <alignment vertical="top" wrapText="1"/>
    </xf>
    <xf numFmtId="0" fontId="4" fillId="0" borderId="0" xfId="0" applyFont="1" applyAlignment="1">
      <alignment horizontal="left" vertical="top" wrapText="1"/>
    </xf>
    <xf numFmtId="0" fontId="0" fillId="0" borderId="30" xfId="0" applyBorder="1" applyAlignment="1">
      <alignment wrapText="1"/>
    </xf>
    <xf numFmtId="14" fontId="25" fillId="0" borderId="1" xfId="0" applyNumberFormat="1" applyFont="1" applyBorder="1" applyAlignment="1">
      <alignment horizontal="left" vertical="center" wrapText="1"/>
    </xf>
    <xf numFmtId="0" fontId="2" fillId="0" borderId="2" xfId="1" applyBorder="1" applyAlignment="1">
      <alignment horizontal="left" vertical="center" wrapText="1"/>
    </xf>
    <xf numFmtId="0" fontId="10" fillId="3" borderId="23" xfId="0" applyFont="1" applyFill="1" applyBorder="1" applyAlignment="1">
      <alignment horizontal="left" vertical="center" wrapText="1"/>
    </xf>
    <xf numFmtId="0" fontId="15" fillId="3" borderId="23" xfId="1" applyFont="1" applyFill="1" applyBorder="1" applyAlignment="1" applyProtection="1">
      <alignment horizontal="center" vertical="center" wrapText="1"/>
    </xf>
    <xf numFmtId="0" fontId="9" fillId="0" borderId="23" xfId="0" applyFont="1" applyBorder="1" applyAlignment="1">
      <alignment horizontal="center" vertical="center"/>
    </xf>
    <xf numFmtId="0" fontId="13" fillId="0" borderId="23" xfId="1" applyFont="1" applyBorder="1" applyAlignment="1" applyProtection="1">
      <alignment horizontal="center" vertical="center"/>
    </xf>
    <xf numFmtId="0" fontId="8" fillId="0" borderId="0" xfId="0" applyFont="1" applyAlignment="1">
      <alignment horizontal="left" vertical="top"/>
    </xf>
    <xf numFmtId="0" fontId="31" fillId="0" borderId="21" xfId="0" applyFont="1" applyBorder="1" applyAlignment="1">
      <alignment horizontal="center"/>
    </xf>
    <xf numFmtId="0" fontId="31" fillId="0" borderId="21" xfId="0" applyFont="1" applyBorder="1" applyAlignment="1">
      <alignment horizontal="centerContinuous"/>
    </xf>
    <xf numFmtId="0" fontId="31" fillId="0" borderId="21" xfId="0" applyFont="1" applyBorder="1" applyAlignment="1">
      <alignment horizontal="center" wrapText="1"/>
    </xf>
    <xf numFmtId="1" fontId="0" fillId="0" borderId="0" xfId="2" applyNumberFormat="1" applyFont="1" applyFill="1"/>
    <xf numFmtId="9" fontId="0" fillId="0" borderId="0" xfId="2" applyFont="1" applyFill="1"/>
    <xf numFmtId="1" fontId="0" fillId="0" borderId="0" xfId="0" applyNumberFormat="1"/>
    <xf numFmtId="0" fontId="27" fillId="0" borderId="0" xfId="1" applyFont="1" applyFill="1" applyAlignment="1">
      <alignment wrapText="1"/>
    </xf>
    <xf numFmtId="0" fontId="0" fillId="0" borderId="0" xfId="0" quotePrefix="1"/>
    <xf numFmtId="0" fontId="0" fillId="0" borderId="0" xfId="0" applyAlignment="1">
      <alignment horizontal="left" indent="2"/>
    </xf>
    <xf numFmtId="0" fontId="0" fillId="0" borderId="0" xfId="0" applyAlignment="1">
      <alignment horizontal="left" wrapText="1" indent="2"/>
    </xf>
    <xf numFmtId="0" fontId="0" fillId="2" borderId="0" xfId="0" applyFill="1"/>
    <xf numFmtId="0" fontId="0" fillId="2" borderId="0" xfId="0" applyFill="1" applyAlignment="1">
      <alignment horizontal="left"/>
    </xf>
    <xf numFmtId="0" fontId="0" fillId="0" borderId="31" xfId="0" applyBorder="1" applyAlignment="1">
      <alignment wrapText="1"/>
    </xf>
    <xf numFmtId="14" fontId="0" fillId="0" borderId="32" xfId="0" applyNumberFormat="1" applyBorder="1"/>
    <xf numFmtId="14" fontId="8" fillId="0" borderId="0" xfId="0" applyNumberFormat="1" applyFont="1" applyAlignment="1">
      <alignment horizontal="left" vertical="top"/>
    </xf>
    <xf numFmtId="1" fontId="8" fillId="0" borderId="0" xfId="0" applyNumberFormat="1" applyFont="1" applyAlignment="1">
      <alignment horizontal="left" vertical="top"/>
    </xf>
    <xf numFmtId="0" fontId="32" fillId="25" borderId="24" xfId="0" applyFont="1" applyFill="1" applyBorder="1" applyAlignment="1">
      <alignment horizontal="center" vertical="center" wrapText="1"/>
    </xf>
    <xf numFmtId="0" fontId="0" fillId="0" borderId="1" xfId="0" applyBorder="1" applyAlignment="1">
      <alignment horizontal="justify" vertical="center" wrapText="1"/>
    </xf>
    <xf numFmtId="0" fontId="0" fillId="0" borderId="5" xfId="0" applyBorder="1" applyAlignment="1">
      <alignment horizontal="left" vertical="center" wrapText="1"/>
    </xf>
    <xf numFmtId="0" fontId="1" fillId="0" borderId="2" xfId="0" applyFont="1" applyBorder="1" applyAlignment="1">
      <alignment horizontal="left" vertical="center" wrapText="1"/>
    </xf>
    <xf numFmtId="0" fontId="1" fillId="0" borderId="4" xfId="0" applyFont="1" applyBorder="1" applyAlignment="1">
      <alignment horizontal="left" vertical="center" wrapText="1"/>
    </xf>
    <xf numFmtId="0" fontId="13" fillId="0" borderId="23" xfId="1" applyFont="1" applyBorder="1" applyAlignment="1">
      <alignment vertical="center"/>
    </xf>
    <xf numFmtId="14" fontId="0" fillId="0" borderId="1" xfId="0" applyNumberFormat="1" applyBorder="1" applyAlignment="1">
      <alignment horizontal="center" vertical="top"/>
    </xf>
    <xf numFmtId="14" fontId="0" fillId="0" borderId="25" xfId="0" applyNumberFormat="1" applyBorder="1" applyAlignment="1">
      <alignment horizontal="center" vertical="top"/>
    </xf>
    <xf numFmtId="14" fontId="0" fillId="0" borderId="32" xfId="0" applyNumberFormat="1" applyBorder="1" applyAlignment="1">
      <alignment horizontal="center" vertical="top"/>
    </xf>
    <xf numFmtId="14" fontId="0" fillId="0" borderId="5" xfId="0" applyNumberFormat="1" applyBorder="1" applyAlignment="1">
      <alignment horizontal="center" vertical="top"/>
    </xf>
    <xf numFmtId="14" fontId="0" fillId="0" borderId="25" xfId="0" applyNumberFormat="1" applyBorder="1" applyAlignment="1">
      <alignment horizontal="left" vertical="top"/>
    </xf>
    <xf numFmtId="0" fontId="1" fillId="0" borderId="42" xfId="0" applyFont="1" applyBorder="1" applyAlignment="1">
      <alignment horizontal="left" vertical="top"/>
    </xf>
    <xf numFmtId="0" fontId="1" fillId="0" borderId="3" xfId="0" applyFont="1" applyBorder="1" applyAlignment="1">
      <alignment vertical="top" wrapText="1"/>
    </xf>
    <xf numFmtId="14" fontId="0" fillId="0" borderId="5" xfId="0" applyNumberFormat="1" applyBorder="1" applyAlignment="1">
      <alignment horizontal="left"/>
    </xf>
    <xf numFmtId="0" fontId="4" fillId="19" borderId="18" xfId="0" applyFont="1" applyFill="1" applyBorder="1"/>
    <xf numFmtId="0" fontId="33" fillId="0" borderId="1" xfId="0" applyFont="1" applyBorder="1" applyAlignment="1">
      <alignment horizontal="left" vertical="center" wrapText="1"/>
    </xf>
    <xf numFmtId="0" fontId="0" fillId="0" borderId="5" xfId="0" applyBorder="1" applyAlignment="1">
      <alignment horizontal="justify" vertical="center" wrapText="1"/>
    </xf>
    <xf numFmtId="14" fontId="0" fillId="0" borderId="32" xfId="0" applyNumberFormat="1" applyBorder="1" applyAlignment="1">
      <alignment vertical="top"/>
    </xf>
    <xf numFmtId="0" fontId="7" fillId="0" borderId="0" xfId="0" applyFont="1" applyAlignment="1">
      <alignment horizontal="center" vertical="center"/>
    </xf>
    <xf numFmtId="0" fontId="16" fillId="0" borderId="31" xfId="1" applyFont="1" applyBorder="1" applyAlignment="1">
      <alignment horizontal="left" vertical="center" wrapText="1"/>
    </xf>
    <xf numFmtId="0" fontId="17" fillId="0" borderId="32" xfId="0" applyFont="1" applyBorder="1" applyAlignment="1">
      <alignment horizontal="left" vertical="center" wrapText="1"/>
    </xf>
    <xf numFmtId="0" fontId="2" fillId="0" borderId="2" xfId="1" applyBorder="1" applyAlignment="1" applyProtection="1">
      <alignment vertical="center"/>
    </xf>
    <xf numFmtId="14" fontId="0" fillId="0" borderId="32" xfId="0" applyNumberFormat="1" applyBorder="1" applyAlignment="1" applyProtection="1">
      <alignment vertical="top" wrapText="1"/>
      <protection locked="0"/>
    </xf>
    <xf numFmtId="0" fontId="0" fillId="0" borderId="32" xfId="0" applyBorder="1" applyAlignment="1">
      <alignment vertical="top"/>
    </xf>
    <xf numFmtId="0" fontId="0" fillId="0" borderId="33" xfId="0" applyBorder="1" applyAlignment="1">
      <alignment vertical="top"/>
    </xf>
    <xf numFmtId="0" fontId="1" fillId="0" borderId="0" xfId="0" applyFont="1" applyAlignment="1">
      <alignment horizontal="center" vertical="center" wrapText="1"/>
    </xf>
    <xf numFmtId="0" fontId="0" fillId="0" borderId="0" xfId="0" applyAlignment="1">
      <alignment vertical="top" wrapText="1"/>
    </xf>
    <xf numFmtId="0" fontId="0" fillId="0" borderId="0" xfId="0" applyAlignment="1">
      <alignment horizontal="left" vertical="top" wrapText="1"/>
    </xf>
    <xf numFmtId="0" fontId="13" fillId="0" borderId="0" xfId="1" applyFont="1" applyFill="1" applyBorder="1" applyProtection="1">
      <protection locked="0"/>
    </xf>
    <xf numFmtId="0" fontId="0" fillId="0" borderId="0" xfId="0" applyAlignment="1">
      <alignment horizontal="left" vertical="top"/>
    </xf>
    <xf numFmtId="0" fontId="0" fillId="0" borderId="47" xfId="0" applyBorder="1" applyAlignment="1">
      <alignment horizontal="left" vertical="top" wrapText="1"/>
    </xf>
    <xf numFmtId="0" fontId="0" fillId="0" borderId="46" xfId="0" applyBorder="1" applyAlignment="1">
      <alignment horizontal="left" vertical="top"/>
    </xf>
    <xf numFmtId="0" fontId="2" fillId="0" borderId="46" xfId="1" applyBorder="1" applyAlignment="1">
      <alignment horizontal="left" vertical="top"/>
    </xf>
    <xf numFmtId="0" fontId="0" fillId="0" borderId="47" xfId="0" applyBorder="1"/>
    <xf numFmtId="0" fontId="0" fillId="0" borderId="48" xfId="0" applyBorder="1" applyAlignment="1">
      <alignment horizontal="left" vertical="top"/>
    </xf>
    <xf numFmtId="0" fontId="0" fillId="0" borderId="49" xfId="0" applyBorder="1" applyAlignment="1">
      <alignment horizontal="left" vertical="top" wrapText="1"/>
    </xf>
    <xf numFmtId="0" fontId="2" fillId="0" borderId="50" xfId="1" applyBorder="1" applyAlignment="1">
      <alignment vertical="top"/>
    </xf>
    <xf numFmtId="0" fontId="0" fillId="0" borderId="51" xfId="0" applyBorder="1" applyAlignment="1">
      <alignment horizontal="left" vertical="top" wrapText="1"/>
    </xf>
    <xf numFmtId="0" fontId="1" fillId="0" borderId="52" xfId="0" applyFont="1" applyBorder="1" applyAlignment="1">
      <alignment horizontal="left" vertical="top"/>
    </xf>
    <xf numFmtId="0" fontId="9" fillId="0" borderId="53" xfId="0" applyFont="1" applyBorder="1" applyAlignment="1">
      <alignment horizontal="left" vertical="top"/>
    </xf>
    <xf numFmtId="0" fontId="1" fillId="0" borderId="53" xfId="0" applyFont="1" applyBorder="1" applyAlignment="1">
      <alignment horizontal="left" vertical="top" wrapText="1"/>
    </xf>
    <xf numFmtId="0" fontId="5" fillId="4" borderId="0" xfId="0" applyFont="1" applyFill="1" applyAlignment="1">
      <alignment vertical="center" wrapText="1"/>
    </xf>
    <xf numFmtId="0" fontId="12" fillId="20" borderId="0" xfId="0" applyFont="1" applyFill="1" applyAlignment="1">
      <alignment vertical="center" wrapText="1"/>
    </xf>
    <xf numFmtId="0" fontId="5" fillId="6" borderId="0" xfId="0" applyFont="1" applyFill="1" applyAlignment="1">
      <alignment vertical="center" wrapText="1"/>
    </xf>
    <xf numFmtId="0" fontId="5" fillId="7" borderId="0" xfId="0" applyFont="1" applyFill="1" applyAlignment="1">
      <alignment vertical="center" wrapText="1"/>
    </xf>
    <xf numFmtId="0" fontId="12" fillId="5" borderId="0" xfId="0" applyFont="1" applyFill="1" applyAlignment="1">
      <alignment vertical="center" wrapText="1"/>
    </xf>
    <xf numFmtId="0" fontId="12" fillId="8" borderId="0" xfId="0" applyFont="1" applyFill="1" applyAlignment="1">
      <alignment vertical="center" wrapText="1"/>
    </xf>
    <xf numFmtId="0" fontId="12" fillId="9" borderId="0" xfId="0" applyFont="1" applyFill="1" applyAlignment="1">
      <alignment vertical="center" wrapText="1"/>
    </xf>
    <xf numFmtId="0" fontId="12" fillId="10" borderId="0" xfId="0" applyFont="1" applyFill="1" applyAlignment="1">
      <alignment vertical="center" wrapText="1"/>
    </xf>
    <xf numFmtId="0" fontId="12" fillId="10" borderId="0" xfId="0" applyFont="1" applyFill="1" applyAlignment="1">
      <alignment vertical="top" wrapText="1"/>
    </xf>
    <xf numFmtId="14" fontId="0" fillId="27" borderId="1" xfId="0" applyNumberFormat="1" applyFill="1" applyBorder="1" applyAlignment="1" applyProtection="1">
      <alignment vertical="top"/>
      <protection locked="0"/>
    </xf>
    <xf numFmtId="0" fontId="5" fillId="28" borderId="2" xfId="0" applyFont="1" applyFill="1" applyBorder="1" applyAlignment="1">
      <alignment vertical="center" wrapText="1"/>
    </xf>
    <xf numFmtId="0" fontId="0" fillId="18" borderId="0" xfId="0" applyFill="1"/>
    <xf numFmtId="14" fontId="4" fillId="0" borderId="1" xfId="0" applyNumberFormat="1" applyFont="1" applyBorder="1" applyAlignment="1" applyProtection="1">
      <alignment vertical="top"/>
      <protection locked="0"/>
    </xf>
    <xf numFmtId="0" fontId="0" fillId="0" borderId="41" xfId="0" applyBorder="1"/>
    <xf numFmtId="14" fontId="17" fillId="0" borderId="32" xfId="0" applyNumberFormat="1" applyFont="1" applyBorder="1" applyAlignment="1">
      <alignment horizontal="left" vertical="center" wrapText="1"/>
    </xf>
    <xf numFmtId="14" fontId="17" fillId="0" borderId="33" xfId="0" applyNumberFormat="1" applyFont="1" applyBorder="1" applyAlignment="1">
      <alignment horizontal="left" vertical="center" wrapText="1"/>
    </xf>
    <xf numFmtId="14" fontId="17" fillId="0" borderId="3" xfId="0" applyNumberFormat="1" applyFont="1" applyBorder="1" applyAlignment="1">
      <alignment horizontal="left" vertical="center" wrapText="1"/>
    </xf>
    <xf numFmtId="14" fontId="25" fillId="0" borderId="3" xfId="0" applyNumberFormat="1" applyFont="1" applyBorder="1" applyAlignment="1">
      <alignment horizontal="left" vertical="center" wrapText="1"/>
    </xf>
    <xf numFmtId="14" fontId="17" fillId="0" borderId="1" xfId="0" applyNumberFormat="1" applyFont="1" applyBorder="1" applyAlignment="1">
      <alignment horizontal="left" vertical="center" wrapText="1"/>
    </xf>
    <xf numFmtId="14" fontId="25" fillId="0" borderId="1" xfId="0" applyNumberFormat="1" applyFont="1" applyBorder="1" applyAlignment="1">
      <alignment vertical="center" wrapText="1"/>
    </xf>
    <xf numFmtId="0" fontId="25" fillId="0" borderId="1" xfId="0" applyFont="1" applyBorder="1" applyAlignment="1">
      <alignment vertical="center"/>
    </xf>
    <xf numFmtId="14" fontId="25" fillId="0" borderId="1" xfId="0" applyNumberFormat="1" applyFont="1" applyBorder="1" applyAlignment="1">
      <alignment vertical="center"/>
    </xf>
    <xf numFmtId="0" fontId="0" fillId="0" borderId="0" xfId="0" applyAlignment="1">
      <alignment vertical="center" wrapText="1"/>
    </xf>
    <xf numFmtId="14" fontId="18" fillId="0" borderId="0" xfId="0" applyNumberFormat="1" applyFont="1" applyAlignment="1">
      <alignment horizontal="left"/>
    </xf>
    <xf numFmtId="0" fontId="0" fillId="0" borderId="4" xfId="0" applyBorder="1" applyAlignment="1">
      <alignment vertical="top" wrapText="1"/>
    </xf>
    <xf numFmtId="9" fontId="0" fillId="0" borderId="3" xfId="0" applyNumberFormat="1" applyBorder="1" applyAlignment="1">
      <alignment vertical="top" wrapText="1"/>
    </xf>
    <xf numFmtId="14" fontId="0" fillId="1" borderId="1" xfId="0" applyNumberFormat="1" applyFill="1" applyBorder="1" applyAlignment="1" applyProtection="1">
      <alignment vertical="top"/>
      <protection locked="0"/>
    </xf>
    <xf numFmtId="14" fontId="0" fillId="1" borderId="1" xfId="0" applyNumberFormat="1" applyFill="1" applyBorder="1" applyAlignment="1" applyProtection="1">
      <alignment vertical="top" wrapText="1"/>
      <protection locked="0"/>
    </xf>
    <xf numFmtId="14" fontId="0" fillId="1" borderId="5" xfId="0" applyNumberFormat="1" applyFill="1" applyBorder="1" applyAlignment="1" applyProtection="1">
      <alignment vertical="top"/>
      <protection locked="0"/>
    </xf>
    <xf numFmtId="14" fontId="0" fillId="1" borderId="5" xfId="0" applyNumberFormat="1" applyFill="1" applyBorder="1" applyAlignment="1" applyProtection="1">
      <alignment vertical="top" wrapText="1"/>
      <protection locked="0"/>
    </xf>
    <xf numFmtId="0" fontId="5" fillId="0" borderId="0" xfId="0" applyFont="1" applyAlignment="1">
      <alignment vertical="center" wrapText="1"/>
    </xf>
    <xf numFmtId="0" fontId="12" fillId="0" borderId="0" xfId="0" applyFont="1" applyAlignment="1">
      <alignment vertical="center" wrapText="1"/>
    </xf>
    <xf numFmtId="10" fontId="0" fillId="0" borderId="0" xfId="0" applyNumberFormat="1" applyAlignment="1">
      <alignment vertical="top"/>
    </xf>
    <xf numFmtId="0" fontId="12" fillId="0" borderId="0" xfId="0" applyFont="1" applyAlignment="1">
      <alignment vertical="top" wrapText="1"/>
    </xf>
    <xf numFmtId="164" fontId="0" fillId="0" borderId="54" xfId="0" applyNumberFormat="1" applyBorder="1" applyAlignment="1">
      <alignment vertical="top"/>
    </xf>
    <xf numFmtId="164" fontId="1" fillId="0" borderId="11" xfId="0" applyNumberFormat="1" applyFont="1" applyBorder="1" applyAlignment="1">
      <alignment vertical="top"/>
    </xf>
    <xf numFmtId="0" fontId="1" fillId="0" borderId="11" xfId="0" applyFont="1" applyBorder="1" applyAlignment="1">
      <alignment horizontal="right" vertical="top"/>
    </xf>
    <xf numFmtId="14" fontId="0" fillId="0" borderId="12" xfId="0" applyNumberFormat="1" applyBorder="1" applyAlignment="1">
      <alignment vertical="top"/>
    </xf>
    <xf numFmtId="14" fontId="0" fillId="18" borderId="0" xfId="0" applyNumberFormat="1" applyFill="1"/>
    <xf numFmtId="0" fontId="3" fillId="0" borderId="0" xfId="0" applyFont="1" applyAlignment="1">
      <alignment vertical="center" wrapText="1"/>
    </xf>
    <xf numFmtId="0" fontId="0" fillId="0" borderId="31" xfId="0" applyBorder="1" applyAlignment="1">
      <alignment vertical="top" wrapText="1"/>
    </xf>
    <xf numFmtId="14" fontId="0" fillId="1" borderId="32" xfId="0" applyNumberFormat="1" applyFill="1" applyBorder="1" applyAlignment="1" applyProtection="1">
      <alignment vertical="top"/>
      <protection locked="0"/>
    </xf>
    <xf numFmtId="14" fontId="0" fillId="1" borderId="32" xfId="0" applyNumberFormat="1" applyFill="1" applyBorder="1" applyAlignment="1" applyProtection="1">
      <alignment vertical="top" wrapText="1"/>
      <protection locked="0"/>
    </xf>
    <xf numFmtId="0" fontId="0" fillId="0" borderId="56" xfId="0" applyBorder="1" applyAlignment="1">
      <alignment horizontal="left"/>
    </xf>
    <xf numFmtId="0" fontId="0" fillId="0" borderId="29" xfId="0" applyBorder="1" applyAlignment="1">
      <alignment horizontal="left"/>
    </xf>
    <xf numFmtId="14" fontId="0" fillId="0" borderId="43" xfId="0" applyNumberFormat="1" applyBorder="1"/>
    <xf numFmtId="0" fontId="0" fillId="0" borderId="1" xfId="0" applyBorder="1"/>
    <xf numFmtId="0" fontId="35" fillId="0" borderId="1" xfId="1" applyFont="1" applyFill="1" applyBorder="1"/>
    <xf numFmtId="0" fontId="1" fillId="0" borderId="1" xfId="0" applyFont="1" applyBorder="1" applyAlignment="1">
      <alignment vertical="top" wrapText="1"/>
    </xf>
    <xf numFmtId="0" fontId="2" fillId="0" borderId="1" xfId="1" applyBorder="1" applyAlignment="1" applyProtection="1">
      <alignment vertical="center" wrapText="1"/>
    </xf>
    <xf numFmtId="0" fontId="37" fillId="0" borderId="0" xfId="0" applyFont="1"/>
    <xf numFmtId="0" fontId="0" fillId="0" borderId="18" xfId="0" applyBorder="1"/>
    <xf numFmtId="0" fontId="0" fillId="19" borderId="18" xfId="0" applyFill="1" applyBorder="1"/>
    <xf numFmtId="0" fontId="2" fillId="24" borderId="18" xfId="1" applyFill="1" applyBorder="1"/>
    <xf numFmtId="0" fontId="4" fillId="24" borderId="18" xfId="1" applyFont="1" applyFill="1" applyBorder="1"/>
    <xf numFmtId="1" fontId="0" fillId="19" borderId="18" xfId="0" applyNumberFormat="1" applyFill="1" applyBorder="1"/>
    <xf numFmtId="0" fontId="1" fillId="0" borderId="59" xfId="0" applyFont="1" applyBorder="1" applyAlignment="1">
      <alignment vertical="top"/>
    </xf>
    <xf numFmtId="0" fontId="0" fillId="0" borderId="4" xfId="0" applyBorder="1" applyAlignment="1">
      <alignment horizontal="left" vertical="top"/>
    </xf>
    <xf numFmtId="0" fontId="0" fillId="0" borderId="2" xfId="0" applyBorder="1" applyAlignment="1">
      <alignment horizontal="left" vertical="top"/>
    </xf>
    <xf numFmtId="0" fontId="5" fillId="7" borderId="61" xfId="0" applyFont="1" applyFill="1" applyBorder="1" applyAlignment="1">
      <alignment vertical="center" wrapText="1"/>
    </xf>
    <xf numFmtId="14" fontId="0" fillId="0" borderId="32" xfId="0" applyNumberFormat="1" applyBorder="1" applyAlignment="1">
      <alignment horizontal="right" vertical="top"/>
    </xf>
    <xf numFmtId="0" fontId="0" fillId="0" borderId="62" xfId="0" applyBorder="1" applyAlignment="1">
      <alignment horizontal="left" vertical="top" wrapText="1"/>
    </xf>
    <xf numFmtId="14" fontId="0" fillId="0" borderId="43" xfId="0" applyNumberFormat="1" applyBorder="1" applyAlignment="1">
      <alignment horizontal="right" vertical="top"/>
    </xf>
    <xf numFmtId="0" fontId="0" fillId="0" borderId="1" xfId="0" applyBorder="1" applyAlignment="1">
      <alignment wrapText="1"/>
    </xf>
    <xf numFmtId="0" fontId="1" fillId="0" borderId="0" xfId="0" applyFont="1" applyAlignment="1">
      <alignment horizontal="right" vertical="top"/>
    </xf>
    <xf numFmtId="164" fontId="1" fillId="0" borderId="0" xfId="0" applyNumberFormat="1" applyFont="1" applyAlignment="1">
      <alignment vertical="top"/>
    </xf>
    <xf numFmtId="0" fontId="0" fillId="0" borderId="2" xfId="0" applyBorder="1" applyAlignment="1">
      <alignment vertical="top"/>
    </xf>
    <xf numFmtId="0" fontId="4" fillId="29" borderId="18" xfId="1" applyFont="1" applyFill="1" applyBorder="1"/>
    <xf numFmtId="0" fontId="17" fillId="0" borderId="0" xfId="0" applyFont="1"/>
    <xf numFmtId="0" fontId="17" fillId="0" borderId="0" xfId="0" applyFont="1" applyAlignment="1">
      <alignment horizontal="left" vertical="center" indent="8"/>
    </xf>
    <xf numFmtId="0" fontId="39" fillId="0" borderId="0" xfId="0" applyFont="1" applyAlignment="1">
      <alignment vertical="center"/>
    </xf>
    <xf numFmtId="0" fontId="1" fillId="0" borderId="0" xfId="0" applyFont="1" applyAlignment="1">
      <alignment horizontal="left" vertical="center"/>
    </xf>
    <xf numFmtId="14" fontId="0" fillId="0" borderId="25" xfId="0" applyNumberFormat="1" applyBorder="1" applyAlignment="1">
      <alignment horizontal="left"/>
    </xf>
    <xf numFmtId="14" fontId="40" fillId="0" borderId="1" xfId="0" applyNumberFormat="1" applyFont="1" applyBorder="1" applyAlignment="1" applyProtection="1">
      <alignment vertical="top"/>
      <protection locked="0"/>
    </xf>
    <xf numFmtId="14" fontId="0" fillId="0" borderId="5" xfId="0" applyNumberFormat="1" applyBorder="1" applyAlignment="1">
      <alignment horizontal="left" vertical="top"/>
    </xf>
    <xf numFmtId="0" fontId="2" fillId="0" borderId="0" xfId="1" applyAlignment="1">
      <alignment vertical="center"/>
    </xf>
    <xf numFmtId="0" fontId="0" fillId="0" borderId="25" xfId="0" applyBorder="1" applyAlignment="1">
      <alignment horizontal="justify" vertical="center" wrapText="1"/>
    </xf>
    <xf numFmtId="1" fontId="0" fillId="22" borderId="18" xfId="0" applyNumberFormat="1" applyFill="1" applyBorder="1"/>
    <xf numFmtId="0" fontId="0" fillId="2" borderId="18" xfId="0" applyFill="1" applyBorder="1"/>
    <xf numFmtId="0" fontId="34" fillId="0" borderId="63" xfId="1" applyFont="1" applyFill="1" applyBorder="1" applyAlignment="1">
      <alignment horizontal="center" vertical="center" wrapText="1"/>
    </xf>
    <xf numFmtId="0" fontId="12" fillId="0" borderId="0" xfId="0" applyFont="1" applyAlignment="1">
      <alignment horizontal="center" vertical="center"/>
    </xf>
    <xf numFmtId="0" fontId="32" fillId="25" borderId="63" xfId="0" applyFont="1" applyFill="1" applyBorder="1" applyAlignment="1">
      <alignment horizontal="center" vertical="center" wrapText="1"/>
    </xf>
    <xf numFmtId="0" fontId="1" fillId="0" borderId="0" xfId="0" applyFont="1" applyAlignment="1">
      <alignment horizontal="center"/>
    </xf>
    <xf numFmtId="0" fontId="1" fillId="0" borderId="63" xfId="0" applyFont="1" applyBorder="1"/>
    <xf numFmtId="0" fontId="2" fillId="0" borderId="0" xfId="1" applyBorder="1" applyAlignment="1">
      <alignment horizontal="left" vertical="top" wrapText="1"/>
    </xf>
    <xf numFmtId="0" fontId="9" fillId="0" borderId="0" xfId="0" applyFont="1"/>
    <xf numFmtId="0" fontId="0" fillId="0" borderId="5" xfId="0" applyBorder="1"/>
    <xf numFmtId="0" fontId="1" fillId="0" borderId="11" xfId="0" applyFont="1" applyBorder="1" applyAlignment="1">
      <alignment vertical="top"/>
    </xf>
    <xf numFmtId="0" fontId="2" fillId="0" borderId="0" xfId="1"/>
    <xf numFmtId="0" fontId="2" fillId="0" borderId="0" xfId="1" applyAlignment="1">
      <alignment horizontal="left" vertical="top" wrapText="1"/>
    </xf>
    <xf numFmtId="0" fontId="0" fillId="0" borderId="5" xfId="0" applyBorder="1" applyAlignment="1" applyProtection="1">
      <alignment horizontal="left" vertical="top" wrapText="1"/>
      <protection locked="0"/>
    </xf>
    <xf numFmtId="0" fontId="0" fillId="0" borderId="1" xfId="0" applyBorder="1" applyAlignment="1" applyProtection="1">
      <alignment horizontal="left" vertical="top" wrapText="1"/>
      <protection locked="0"/>
    </xf>
    <xf numFmtId="0" fontId="1" fillId="0" borderId="23" xfId="0" applyFont="1" applyBorder="1" applyAlignment="1">
      <alignment vertical="top"/>
    </xf>
    <xf numFmtId="0" fontId="0" fillId="0" borderId="5" xfId="0" applyBorder="1" applyProtection="1">
      <protection locked="0"/>
    </xf>
    <xf numFmtId="0" fontId="0" fillId="0" borderId="1" xfId="0" applyBorder="1" applyProtection="1">
      <protection locked="0"/>
    </xf>
    <xf numFmtId="0" fontId="0" fillId="0" borderId="3" xfId="0" applyBorder="1" applyProtection="1">
      <protection locked="0"/>
    </xf>
    <xf numFmtId="0" fontId="0" fillId="0" borderId="1" xfId="0" applyBorder="1" applyAlignment="1" applyProtection="1">
      <alignment vertical="top" wrapText="1"/>
      <protection locked="0"/>
    </xf>
    <xf numFmtId="0" fontId="0" fillId="0" borderId="5" xfId="0" applyBorder="1" applyAlignment="1" applyProtection="1">
      <alignment vertical="top" wrapText="1"/>
      <protection locked="0"/>
    </xf>
    <xf numFmtId="0" fontId="0" fillId="0" borderId="1" xfId="0" applyBorder="1" applyAlignment="1">
      <alignment horizontal="left" vertical="top" wrapText="1"/>
    </xf>
    <xf numFmtId="0" fontId="0" fillId="0" borderId="3" xfId="0" applyBorder="1" applyAlignment="1">
      <alignment horizontal="left" vertical="top" wrapText="1"/>
    </xf>
    <xf numFmtId="0" fontId="0" fillId="0" borderId="5" xfId="0" applyBorder="1" applyAlignment="1">
      <alignment vertical="center"/>
    </xf>
    <xf numFmtId="0" fontId="0" fillId="0" borderId="6" xfId="0" applyBorder="1" applyAlignment="1">
      <alignment vertical="center"/>
    </xf>
    <xf numFmtId="0" fontId="1" fillId="0" borderId="11" xfId="0" applyFont="1"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0" fillId="0" borderId="1" xfId="0" applyBorder="1" applyAlignment="1">
      <alignment vertical="center"/>
    </xf>
    <xf numFmtId="0" fontId="0" fillId="0" borderId="3" xfId="0" applyBorder="1" applyAlignment="1">
      <alignment vertical="center"/>
    </xf>
    <xf numFmtId="0" fontId="0" fillId="0" borderId="1" xfId="0" applyBorder="1" applyAlignment="1" applyProtection="1">
      <alignment vertical="top"/>
      <protection locked="0"/>
    </xf>
    <xf numFmtId="0" fontId="0" fillId="0" borderId="3" xfId="0" applyBorder="1" applyAlignment="1" applyProtection="1">
      <alignment vertical="top"/>
      <protection locked="0"/>
    </xf>
    <xf numFmtId="0" fontId="0" fillId="0" borderId="8" xfId="0" applyBorder="1" applyAlignment="1" applyProtection="1">
      <alignment vertical="top"/>
      <protection locked="0"/>
    </xf>
    <xf numFmtId="0" fontId="0" fillId="0" borderId="9" xfId="0" applyBorder="1" applyAlignment="1" applyProtection="1">
      <alignment vertical="top"/>
      <protection locked="0"/>
    </xf>
    <xf numFmtId="0" fontId="1" fillId="0" borderId="54" xfId="0" applyFont="1" applyBorder="1" applyAlignment="1">
      <alignment vertical="top"/>
    </xf>
    <xf numFmtId="0" fontId="0" fillId="0" borderId="32" xfId="0" applyBorder="1"/>
    <xf numFmtId="14" fontId="0" fillId="0" borderId="0" xfId="0" applyNumberFormat="1" applyAlignment="1">
      <alignment horizontal="left" vertical="top"/>
    </xf>
    <xf numFmtId="0" fontId="2" fillId="0" borderId="0" xfId="1" applyFill="1" applyBorder="1" applyAlignment="1">
      <alignment horizontal="left" vertical="top" wrapText="1"/>
    </xf>
    <xf numFmtId="0" fontId="26" fillId="0" borderId="0" xfId="0" applyFont="1" applyAlignment="1">
      <alignment horizontal="left" vertical="top"/>
    </xf>
    <xf numFmtId="0" fontId="0" fillId="0" borderId="0" xfId="0" applyAlignment="1" applyProtection="1">
      <alignment horizontal="left" vertical="top" wrapText="1"/>
      <protection locked="0"/>
    </xf>
    <xf numFmtId="14" fontId="0" fillId="1" borderId="1" xfId="0" applyNumberFormat="1" applyFill="1" applyBorder="1" applyAlignment="1">
      <alignment vertical="top"/>
    </xf>
    <xf numFmtId="14" fontId="0" fillId="1" borderId="1" xfId="0" applyNumberFormat="1" applyFill="1" applyBorder="1" applyAlignment="1">
      <alignment vertical="top" wrapText="1"/>
    </xf>
    <xf numFmtId="14" fontId="0" fillId="27" borderId="1" xfId="0" applyNumberFormat="1" applyFill="1" applyBorder="1" applyAlignment="1">
      <alignment vertical="top"/>
    </xf>
    <xf numFmtId="14" fontId="0" fillId="1" borderId="5" xfId="0" applyNumberFormat="1" applyFill="1" applyBorder="1" applyAlignment="1">
      <alignment vertical="top"/>
    </xf>
    <xf numFmtId="14" fontId="0" fillId="1" borderId="5" xfId="0" applyNumberFormat="1" applyFill="1" applyBorder="1" applyAlignment="1">
      <alignment vertical="top" wrapText="1"/>
    </xf>
    <xf numFmtId="0" fontId="0" fillId="0" borderId="32" xfId="0" applyBorder="1" applyProtection="1">
      <protection locked="0"/>
    </xf>
    <xf numFmtId="1" fontId="8" fillId="0" borderId="0" xfId="0" applyNumberFormat="1" applyFont="1" applyAlignment="1" applyProtection="1">
      <alignment horizontal="left" vertical="top"/>
      <protection locked="0"/>
    </xf>
    <xf numFmtId="0" fontId="0" fillId="0" borderId="0" xfId="0" applyAlignment="1" applyProtection="1">
      <alignment horizontal="left" vertical="top"/>
      <protection locked="0"/>
    </xf>
    <xf numFmtId="0" fontId="0" fillId="0" borderId="0" xfId="0" applyAlignment="1" applyProtection="1">
      <alignment vertical="top"/>
      <protection locked="0"/>
    </xf>
    <xf numFmtId="14" fontId="0" fillId="0" borderId="32" xfId="0" applyNumberFormat="1" applyBorder="1" applyProtection="1">
      <protection locked="0"/>
    </xf>
    <xf numFmtId="0" fontId="1" fillId="0" borderId="42" xfId="0" applyFont="1" applyBorder="1" applyAlignment="1">
      <alignment vertical="top"/>
    </xf>
    <xf numFmtId="0" fontId="7" fillId="0" borderId="0" xfId="0" applyFont="1" applyProtection="1">
      <protection locked="0"/>
    </xf>
    <xf numFmtId="0" fontId="6" fillId="0" borderId="0" xfId="1" applyFont="1" applyAlignment="1" applyProtection="1">
      <alignment horizontal="left" vertical="top"/>
      <protection locked="0"/>
    </xf>
    <xf numFmtId="0" fontId="8" fillId="0" borderId="0" xfId="0" applyFont="1" applyAlignment="1" applyProtection="1">
      <alignment horizontal="left" vertical="top"/>
      <protection locked="0"/>
    </xf>
    <xf numFmtId="0" fontId="2" fillId="0" borderId="0" xfId="1" applyAlignment="1" applyProtection="1">
      <alignment vertical="top" wrapText="1"/>
      <protection locked="0"/>
    </xf>
    <xf numFmtId="0" fontId="1" fillId="0" borderId="0" xfId="0" applyFont="1" applyAlignment="1" applyProtection="1">
      <alignment vertical="top" wrapText="1"/>
      <protection locked="0"/>
    </xf>
    <xf numFmtId="14" fontId="0" fillId="0" borderId="0" xfId="0" applyNumberFormat="1" applyProtection="1">
      <protection locked="0"/>
    </xf>
    <xf numFmtId="0" fontId="1" fillId="0" borderId="0" xfId="0" applyFont="1" applyAlignment="1" applyProtection="1">
      <alignment horizontal="center" vertical="center" wrapText="1"/>
      <protection locked="0"/>
    </xf>
    <xf numFmtId="0" fontId="0" fillId="0" borderId="0" xfId="0" applyAlignment="1" applyProtection="1">
      <alignment vertical="top" wrapText="1"/>
      <protection locked="0"/>
    </xf>
    <xf numFmtId="164" fontId="0" fillId="0" borderId="54" xfId="0" applyNumberFormat="1" applyBorder="1" applyAlignment="1" applyProtection="1">
      <alignment vertical="top"/>
      <protection locked="0"/>
    </xf>
    <xf numFmtId="164" fontId="0" fillId="0" borderId="1" xfId="0" applyNumberFormat="1" applyBorder="1" applyAlignment="1" applyProtection="1">
      <alignment vertical="top"/>
      <protection locked="0"/>
    </xf>
    <xf numFmtId="164" fontId="0" fillId="0" borderId="8" xfId="0" applyNumberFormat="1" applyBorder="1" applyAlignment="1" applyProtection="1">
      <alignment vertical="top"/>
      <protection locked="0"/>
    </xf>
    <xf numFmtId="0" fontId="41" fillId="0" borderId="0" xfId="0" applyFont="1" applyProtection="1">
      <protection locked="0"/>
    </xf>
    <xf numFmtId="164" fontId="1" fillId="0" borderId="11" xfId="0" applyNumberFormat="1" applyFont="1" applyBorder="1" applyAlignment="1" applyProtection="1">
      <alignment vertical="top"/>
      <protection locked="0"/>
    </xf>
    <xf numFmtId="0" fontId="1" fillId="0" borderId="11" xfId="0" applyFont="1" applyBorder="1" applyAlignment="1" applyProtection="1">
      <alignment horizontal="right" vertical="top"/>
      <protection locked="0"/>
    </xf>
    <xf numFmtId="14" fontId="0" fillId="0" borderId="12" xfId="0" applyNumberFormat="1" applyBorder="1" applyAlignment="1" applyProtection="1">
      <alignment vertical="top"/>
      <protection locked="0"/>
    </xf>
    <xf numFmtId="0" fontId="8" fillId="0" borderId="0" xfId="0" applyFont="1" applyAlignment="1" applyProtection="1">
      <alignment vertical="top" wrapText="1"/>
      <protection locked="0"/>
    </xf>
    <xf numFmtId="0" fontId="1" fillId="0" borderId="10" xfId="0" applyFont="1" applyBorder="1" applyAlignment="1" applyProtection="1">
      <alignment vertical="top"/>
      <protection locked="0"/>
    </xf>
    <xf numFmtId="0" fontId="1" fillId="0" borderId="11" xfId="0" applyFont="1" applyBorder="1" applyAlignment="1" applyProtection="1">
      <alignment vertical="top"/>
      <protection locked="0"/>
    </xf>
    <xf numFmtId="0" fontId="0" fillId="0" borderId="2" xfId="0" applyBorder="1" applyAlignment="1" applyProtection="1">
      <alignment horizontal="left" vertical="top"/>
      <protection locked="0"/>
    </xf>
    <xf numFmtId="0" fontId="0" fillId="0" borderId="64" xfId="0" applyBorder="1" applyAlignment="1" applyProtection="1">
      <alignment vertical="top"/>
      <protection locked="0"/>
    </xf>
    <xf numFmtId="14" fontId="0" fillId="0" borderId="65" xfId="0" applyNumberFormat="1" applyBorder="1" applyAlignment="1" applyProtection="1">
      <alignment vertical="top"/>
      <protection locked="0"/>
    </xf>
    <xf numFmtId="0" fontId="0" fillId="0" borderId="64" xfId="0" applyBorder="1" applyAlignment="1">
      <alignment vertical="top"/>
    </xf>
    <xf numFmtId="14" fontId="0" fillId="0" borderId="65" xfId="0" applyNumberFormat="1" applyBorder="1" applyAlignment="1">
      <alignment vertical="top"/>
    </xf>
    <xf numFmtId="0" fontId="1" fillId="0" borderId="23" xfId="0" applyFont="1" applyBorder="1" applyAlignment="1" applyProtection="1">
      <alignment horizontal="center" vertical="center" wrapText="1"/>
      <protection locked="0"/>
    </xf>
    <xf numFmtId="0" fontId="0" fillId="0" borderId="0" xfId="0" applyAlignment="1" applyProtection="1">
      <alignment vertical="center"/>
      <protection locked="0"/>
    </xf>
    <xf numFmtId="0" fontId="38" fillId="0" borderId="0" xfId="0" applyFont="1" applyAlignment="1" applyProtection="1">
      <alignment vertical="center"/>
      <protection locked="0"/>
    </xf>
    <xf numFmtId="0" fontId="0" fillId="0" borderId="28" xfId="0" applyBorder="1" applyAlignment="1" applyProtection="1">
      <alignment vertical="top" wrapText="1"/>
      <protection locked="0"/>
    </xf>
    <xf numFmtId="0" fontId="0" fillId="0" borderId="19" xfId="0" applyBorder="1" applyAlignment="1" applyProtection="1">
      <alignment vertical="top"/>
      <protection locked="0"/>
    </xf>
    <xf numFmtId="0" fontId="0" fillId="0" borderId="19" xfId="0" applyBorder="1" applyAlignment="1" applyProtection="1">
      <alignment vertical="top" wrapText="1"/>
      <protection locked="0"/>
    </xf>
    <xf numFmtId="0" fontId="0" fillId="0" borderId="16" xfId="0" applyBorder="1" applyAlignment="1" applyProtection="1">
      <alignment vertical="top"/>
      <protection locked="0"/>
    </xf>
    <xf numFmtId="0" fontId="1" fillId="0" borderId="31" xfId="0" applyFont="1" applyBorder="1" applyAlignment="1" applyProtection="1">
      <alignment wrapText="1"/>
      <protection locked="0"/>
    </xf>
    <xf numFmtId="0" fontId="0" fillId="0" borderId="31" xfId="0" applyBorder="1" applyAlignment="1" applyProtection="1">
      <alignment wrapText="1"/>
      <protection locked="0"/>
    </xf>
    <xf numFmtId="0" fontId="26" fillId="0" borderId="0" xfId="0" applyFont="1" applyAlignment="1" applyProtection="1">
      <alignment vertical="top"/>
      <protection locked="0"/>
    </xf>
    <xf numFmtId="0" fontId="8" fillId="0" borderId="0" xfId="0" applyFont="1" applyAlignment="1" applyProtection="1">
      <alignment vertical="top"/>
      <protection locked="0"/>
    </xf>
    <xf numFmtId="0" fontId="0" fillId="3" borderId="18" xfId="0" applyFill="1" applyBorder="1"/>
    <xf numFmtId="0" fontId="4" fillId="0" borderId="18" xfId="0" applyFont="1" applyBorder="1"/>
    <xf numFmtId="0" fontId="2" fillId="0" borderId="18" xfId="1" applyFill="1" applyBorder="1"/>
    <xf numFmtId="0" fontId="4" fillId="0" borderId="18" xfId="1" applyFont="1" applyFill="1" applyBorder="1"/>
    <xf numFmtId="1" fontId="0" fillId="0" borderId="18" xfId="0" applyNumberFormat="1" applyBorder="1"/>
    <xf numFmtId="0" fontId="2" fillId="19" borderId="18" xfId="1" applyFill="1" applyBorder="1"/>
    <xf numFmtId="0" fontId="4" fillId="19" borderId="18" xfId="1" applyFont="1" applyFill="1" applyBorder="1"/>
    <xf numFmtId="0" fontId="4" fillId="23" borderId="18" xfId="0" applyFont="1" applyFill="1" applyBorder="1"/>
    <xf numFmtId="0" fontId="2" fillId="2" borderId="18" xfId="1" applyFill="1" applyBorder="1"/>
    <xf numFmtId="0" fontId="4" fillId="2" borderId="18" xfId="1" applyFont="1" applyFill="1" applyBorder="1"/>
    <xf numFmtId="1" fontId="0" fillId="2" borderId="18" xfId="0" applyNumberFormat="1" applyFill="1" applyBorder="1"/>
    <xf numFmtId="1" fontId="0" fillId="11" borderId="18" xfId="0" applyNumberFormat="1" applyFill="1" applyBorder="1"/>
    <xf numFmtId="0" fontId="2" fillId="13" borderId="18" xfId="1" applyFill="1" applyBorder="1"/>
    <xf numFmtId="1" fontId="0" fillId="14" borderId="18" xfId="0" applyNumberFormat="1" applyFill="1" applyBorder="1"/>
    <xf numFmtId="0" fontId="0" fillId="13" borderId="18" xfId="0" applyFill="1" applyBorder="1"/>
    <xf numFmtId="0" fontId="0" fillId="26" borderId="18" xfId="0" applyFill="1" applyBorder="1"/>
    <xf numFmtId="0" fontId="2" fillId="22" borderId="18" xfId="1" applyFill="1" applyBorder="1"/>
    <xf numFmtId="0" fontId="4" fillId="22" borderId="18" xfId="1" applyFont="1" applyFill="1" applyBorder="1"/>
    <xf numFmtId="0" fontId="11" fillId="0" borderId="0" xfId="0" applyFont="1" applyAlignment="1">
      <alignment horizontal="center" wrapText="1"/>
    </xf>
    <xf numFmtId="0" fontId="11" fillId="0" borderId="0" xfId="0" applyFont="1"/>
    <xf numFmtId="0" fontId="20" fillId="30" borderId="0" xfId="0" applyFont="1" applyFill="1"/>
    <xf numFmtId="0" fontId="18" fillId="30" borderId="0" xfId="0" applyFont="1" applyFill="1"/>
    <xf numFmtId="0" fontId="21" fillId="31" borderId="0" xfId="0" applyFont="1" applyFill="1"/>
    <xf numFmtId="0" fontId="20" fillId="31" borderId="0" xfId="0" applyFont="1" applyFill="1"/>
    <xf numFmtId="0" fontId="0" fillId="0" borderId="0" xfId="0" applyAlignment="1" applyProtection="1">
      <alignment horizontal="left"/>
      <protection locked="0"/>
    </xf>
    <xf numFmtId="0" fontId="0" fillId="0" borderId="40" xfId="0" applyBorder="1" applyAlignment="1" applyProtection="1">
      <alignment wrapText="1"/>
      <protection locked="0"/>
    </xf>
    <xf numFmtId="14" fontId="0" fillId="0" borderId="25" xfId="0" applyNumberFormat="1" applyBorder="1" applyProtection="1">
      <protection locked="0"/>
    </xf>
    <xf numFmtId="0" fontId="0" fillId="0" borderId="25" xfId="0" applyBorder="1" applyAlignment="1" applyProtection="1">
      <alignment wrapText="1"/>
      <protection locked="0"/>
    </xf>
    <xf numFmtId="0" fontId="0" fillId="0" borderId="41" xfId="0" applyBorder="1" applyAlignment="1" applyProtection="1">
      <alignment wrapText="1"/>
      <protection locked="0"/>
    </xf>
    <xf numFmtId="0" fontId="0" fillId="0" borderId="1" xfId="0" applyBorder="1" applyAlignment="1" applyProtection="1">
      <alignment wrapText="1"/>
      <protection locked="0"/>
    </xf>
    <xf numFmtId="0" fontId="0" fillId="0" borderId="3" xfId="0" applyBorder="1" applyAlignment="1" applyProtection="1">
      <alignment wrapText="1"/>
      <protection locked="0"/>
    </xf>
    <xf numFmtId="0" fontId="0" fillId="0" borderId="40" xfId="0" applyBorder="1" applyAlignment="1">
      <alignment horizontal="left" vertical="top"/>
    </xf>
    <xf numFmtId="14" fontId="0" fillId="0" borderId="25" xfId="0" applyNumberFormat="1" applyBorder="1" applyAlignment="1">
      <alignment vertical="top"/>
    </xf>
    <xf numFmtId="0" fontId="0" fillId="0" borderId="25" xfId="0" applyBorder="1" applyAlignment="1">
      <alignment vertical="top" wrapText="1"/>
    </xf>
    <xf numFmtId="0" fontId="0" fillId="0" borderId="41" xfId="0" applyBorder="1" applyAlignment="1">
      <alignment vertical="top" wrapText="1"/>
    </xf>
    <xf numFmtId="14" fontId="4" fillId="0" borderId="0" xfId="0" applyNumberFormat="1" applyFont="1" applyAlignment="1" applyProtection="1">
      <alignment vertical="top"/>
      <protection locked="0"/>
    </xf>
    <xf numFmtId="14" fontId="0" fillId="32" borderId="1" xfId="0" applyNumberFormat="1" applyFill="1" applyBorder="1" applyAlignment="1" applyProtection="1">
      <alignment vertical="top"/>
      <protection locked="0"/>
    </xf>
    <xf numFmtId="0" fontId="1" fillId="0" borderId="54" xfId="0" applyFont="1" applyBorder="1" applyAlignment="1" applyProtection="1">
      <alignment vertical="top"/>
      <protection locked="0"/>
    </xf>
    <xf numFmtId="0" fontId="1" fillId="0" borderId="59" xfId="0" applyFont="1" applyBorder="1" applyAlignment="1" applyProtection="1">
      <alignment vertical="top"/>
      <protection locked="0"/>
    </xf>
    <xf numFmtId="0" fontId="0" fillId="0" borderId="57" xfId="0" applyBorder="1" applyAlignment="1" applyProtection="1">
      <alignment horizontal="left"/>
      <protection locked="0"/>
    </xf>
    <xf numFmtId="0" fontId="0" fillId="0" borderId="38" xfId="0" applyBorder="1" applyAlignment="1" applyProtection="1">
      <alignment horizontal="left"/>
      <protection locked="0"/>
    </xf>
    <xf numFmtId="0" fontId="0" fillId="0" borderId="58" xfId="0" applyBorder="1" applyAlignment="1" applyProtection="1">
      <alignment horizontal="left"/>
      <protection locked="0"/>
    </xf>
    <xf numFmtId="0" fontId="0" fillId="0" borderId="0" xfId="0" applyAlignment="1" applyProtection="1">
      <alignment wrapText="1"/>
      <protection locked="0"/>
    </xf>
    <xf numFmtId="0" fontId="5" fillId="18" borderId="2" xfId="0" applyFont="1" applyFill="1" applyBorder="1" applyAlignment="1">
      <alignment vertical="center" wrapText="1"/>
    </xf>
    <xf numFmtId="17" fontId="0" fillId="0" borderId="0" xfId="0" applyNumberFormat="1" applyProtection="1">
      <protection locked="0"/>
    </xf>
    <xf numFmtId="0" fontId="0" fillId="32" borderId="1" xfId="0" applyFill="1" applyBorder="1" applyAlignment="1">
      <alignment horizontal="justify" vertical="center" wrapText="1"/>
    </xf>
    <xf numFmtId="0" fontId="2" fillId="19" borderId="1" xfId="1" applyFill="1" applyBorder="1"/>
    <xf numFmtId="0" fontId="4" fillId="19" borderId="1" xfId="1" applyFont="1" applyFill="1" applyBorder="1"/>
    <xf numFmtId="1" fontId="0" fillId="19" borderId="1" xfId="0" applyNumberFormat="1" applyFill="1" applyBorder="1"/>
    <xf numFmtId="0" fontId="0" fillId="26" borderId="1" xfId="0" applyFill="1" applyBorder="1"/>
    <xf numFmtId="0" fontId="0" fillId="3" borderId="1" xfId="0" applyFill="1" applyBorder="1"/>
    <xf numFmtId="0" fontId="2" fillId="24" borderId="1" xfId="1" applyFill="1" applyBorder="1"/>
    <xf numFmtId="0" fontId="4" fillId="24" borderId="1" xfId="1" applyFont="1" applyFill="1" applyBorder="1"/>
    <xf numFmtId="0" fontId="0" fillId="19" borderId="1" xfId="0" applyFill="1" applyBorder="1"/>
    <xf numFmtId="0" fontId="43" fillId="0" borderId="63" xfId="1" applyFont="1" applyFill="1" applyBorder="1" applyAlignment="1">
      <alignment horizontal="center" vertical="center" wrapText="1"/>
    </xf>
    <xf numFmtId="0" fontId="20" fillId="0" borderId="1" xfId="0" applyFont="1" applyBorder="1" applyAlignment="1">
      <alignment horizontal="center"/>
    </xf>
    <xf numFmtId="0" fontId="20" fillId="0" borderId="1" xfId="0" applyFont="1" applyBorder="1" applyAlignment="1">
      <alignment horizontal="center" vertical="center"/>
    </xf>
    <xf numFmtId="0" fontId="44" fillId="0" borderId="1" xfId="0" applyFont="1" applyBorder="1" applyAlignment="1">
      <alignment horizontal="center" vertical="center"/>
    </xf>
    <xf numFmtId="0" fontId="21" fillId="0" borderId="1" xfId="0" applyFont="1" applyBorder="1" applyAlignment="1">
      <alignment horizontal="center" vertical="center"/>
    </xf>
    <xf numFmtId="0" fontId="21" fillId="34" borderId="1" xfId="0" applyFont="1" applyFill="1" applyBorder="1" applyAlignment="1">
      <alignment horizontal="center" vertical="center"/>
    </xf>
    <xf numFmtId="0" fontId="21" fillId="33" borderId="1" xfId="0" applyFont="1" applyFill="1" applyBorder="1" applyAlignment="1">
      <alignment horizontal="center" vertical="center"/>
    </xf>
    <xf numFmtId="0" fontId="44" fillId="2" borderId="1" xfId="0" applyFont="1" applyFill="1" applyBorder="1" applyAlignment="1">
      <alignment horizontal="center" vertical="center"/>
    </xf>
    <xf numFmtId="0" fontId="44" fillId="33" borderId="1" xfId="0" applyFont="1" applyFill="1" applyBorder="1" applyAlignment="1">
      <alignment horizontal="center" vertical="center"/>
    </xf>
    <xf numFmtId="0" fontId="18" fillId="0" borderId="1" xfId="0" applyFont="1" applyBorder="1" applyAlignment="1">
      <alignment horizontal="center"/>
    </xf>
    <xf numFmtId="0" fontId="18" fillId="0" borderId="1" xfId="0" applyFont="1" applyBorder="1" applyAlignment="1">
      <alignment horizontal="center" vertical="center"/>
    </xf>
    <xf numFmtId="0" fontId="1" fillId="0" borderId="1" xfId="0" applyFont="1" applyBorder="1" applyAlignment="1">
      <alignment horizontal="left" vertical="center" wrapText="1"/>
    </xf>
    <xf numFmtId="0" fontId="20" fillId="0" borderId="1" xfId="0" applyFont="1" applyBorder="1" applyAlignment="1">
      <alignment horizontal="center" vertical="center" wrapText="1"/>
    </xf>
    <xf numFmtId="0" fontId="2" fillId="35" borderId="1" xfId="1" applyFill="1" applyBorder="1"/>
    <xf numFmtId="0" fontId="2" fillId="19" borderId="17" xfId="1" applyFill="1" applyBorder="1"/>
    <xf numFmtId="0" fontId="2" fillId="24" borderId="17" xfId="1" applyFill="1" applyBorder="1"/>
    <xf numFmtId="0" fontId="4" fillId="19" borderId="1" xfId="0" applyFont="1" applyFill="1" applyBorder="1"/>
    <xf numFmtId="0" fontId="4" fillId="23" borderId="1" xfId="0" applyFont="1" applyFill="1" applyBorder="1"/>
    <xf numFmtId="0" fontId="2" fillId="0" borderId="0" xfId="1" applyNumberFormat="1" applyBorder="1" applyAlignment="1" applyProtection="1">
      <alignment horizontal="left" vertical="top" wrapText="1"/>
      <protection locked="0"/>
    </xf>
    <xf numFmtId="0" fontId="1" fillId="0" borderId="63" xfId="0" applyFont="1" applyBorder="1" applyAlignment="1">
      <alignment horizontal="center" vertical="center" wrapText="1"/>
    </xf>
    <xf numFmtId="164" fontId="4" fillId="0" borderId="1" xfId="0" applyNumberFormat="1" applyFont="1" applyBorder="1" applyAlignment="1">
      <alignment vertical="top"/>
    </xf>
    <xf numFmtId="164" fontId="4" fillId="0" borderId="8" xfId="0" applyNumberFormat="1" applyFont="1" applyBorder="1" applyAlignment="1">
      <alignment vertical="top"/>
    </xf>
    <xf numFmtId="14" fontId="45" fillId="32" borderId="1" xfId="0" applyNumberFormat="1" applyFont="1" applyFill="1" applyBorder="1" applyAlignment="1" applyProtection="1">
      <alignment vertical="top"/>
      <protection locked="0"/>
    </xf>
    <xf numFmtId="14" fontId="0" fillId="32" borderId="8" xfId="0" applyNumberFormat="1" applyFill="1" applyBorder="1" applyProtection="1">
      <protection locked="0"/>
    </xf>
    <xf numFmtId="0" fontId="0" fillId="0" borderId="1" xfId="0" applyBorder="1" applyAlignment="1" applyProtection="1">
      <alignment horizontal="left" vertical="top"/>
      <protection locked="0"/>
    </xf>
    <xf numFmtId="10" fontId="0" fillId="0" borderId="1" xfId="0" quotePrefix="1" applyNumberFormat="1" applyBorder="1" applyAlignment="1" applyProtection="1">
      <alignment horizontal="center" vertical="top"/>
      <protection locked="0"/>
    </xf>
    <xf numFmtId="0" fontId="26" fillId="0" borderId="0" xfId="0" applyFont="1" applyProtection="1">
      <protection locked="0"/>
    </xf>
    <xf numFmtId="10" fontId="0" fillId="36" borderId="1" xfId="0" quotePrefix="1" applyNumberFormat="1" applyFill="1" applyBorder="1" applyAlignment="1" applyProtection="1">
      <alignment horizontal="center" vertical="top"/>
      <protection locked="0"/>
    </xf>
    <xf numFmtId="10" fontId="0" fillId="18" borderId="1" xfId="0" quotePrefix="1" applyNumberFormat="1" applyFill="1" applyBorder="1" applyAlignment="1" applyProtection="1">
      <alignment horizontal="center" vertical="top"/>
      <protection locked="0"/>
    </xf>
    <xf numFmtId="0" fontId="21" fillId="2" borderId="1" xfId="0" applyFont="1" applyFill="1" applyBorder="1" applyAlignment="1">
      <alignment horizontal="center" vertical="center"/>
    </xf>
    <xf numFmtId="0" fontId="27" fillId="19" borderId="17" xfId="1" applyFont="1" applyFill="1" applyBorder="1" applyAlignment="1">
      <alignment horizontal="center" vertical="center"/>
    </xf>
    <xf numFmtId="0" fontId="2" fillId="24" borderId="1" xfId="1" applyFill="1" applyBorder="1" applyAlignment="1">
      <alignment horizontal="center" vertical="center"/>
    </xf>
    <xf numFmtId="1" fontId="2" fillId="24" borderId="1" xfId="1" applyNumberFormat="1" applyFill="1" applyBorder="1" applyAlignment="1">
      <alignment horizontal="center" vertical="center"/>
    </xf>
    <xf numFmtId="10" fontId="0" fillId="37" borderId="1" xfId="0" quotePrefix="1" applyNumberFormat="1" applyFill="1" applyBorder="1" applyAlignment="1" applyProtection="1">
      <alignment horizontal="center" vertical="top"/>
      <protection locked="0"/>
    </xf>
    <xf numFmtId="164" fontId="0" fillId="38" borderId="1" xfId="0" applyNumberFormat="1" applyFill="1" applyBorder="1" applyAlignment="1">
      <alignment vertical="top"/>
    </xf>
    <xf numFmtId="10" fontId="18" fillId="0" borderId="1" xfId="0" quotePrefix="1" applyNumberFormat="1" applyFont="1" applyBorder="1" applyAlignment="1" applyProtection="1">
      <alignment horizontal="center" vertical="top"/>
      <protection locked="0"/>
    </xf>
    <xf numFmtId="0" fontId="2" fillId="22" borderId="1" xfId="1" applyFill="1" applyBorder="1"/>
    <xf numFmtId="0" fontId="44" fillId="34" borderId="1" xfId="0" applyFont="1" applyFill="1" applyBorder="1" applyAlignment="1">
      <alignment horizontal="center" vertical="center"/>
    </xf>
    <xf numFmtId="0" fontId="2" fillId="39" borderId="17" xfId="1" applyFill="1" applyBorder="1"/>
    <xf numFmtId="0" fontId="2" fillId="39" borderId="1" xfId="1" applyFill="1" applyBorder="1"/>
    <xf numFmtId="0" fontId="0" fillId="0" borderId="25" xfId="0" applyBorder="1" applyAlignment="1" applyProtection="1">
      <alignment vertical="top"/>
      <protection locked="0"/>
    </xf>
    <xf numFmtId="0" fontId="0" fillId="0" borderId="41" xfId="0" applyBorder="1" applyAlignment="1" applyProtection="1">
      <alignment vertical="top"/>
      <protection locked="0"/>
    </xf>
    <xf numFmtId="14" fontId="0" fillId="1" borderId="25" xfId="0" applyNumberFormat="1" applyFill="1" applyBorder="1" applyAlignment="1">
      <alignment vertical="top"/>
    </xf>
    <xf numFmtId="14" fontId="0" fillId="1" borderId="25" xfId="0" applyNumberFormat="1" applyFill="1" applyBorder="1" applyAlignment="1">
      <alignment vertical="top" wrapText="1"/>
    </xf>
    <xf numFmtId="14" fontId="0" fillId="0" borderId="25" xfId="0" applyNumberFormat="1" applyBorder="1" applyAlignment="1" applyProtection="1">
      <alignment vertical="center"/>
      <protection locked="0"/>
    </xf>
    <xf numFmtId="14" fontId="0" fillId="32" borderId="1" xfId="0" applyNumberFormat="1" applyFill="1" applyBorder="1" applyAlignment="1" applyProtection="1">
      <alignment vertical="center"/>
      <protection locked="0"/>
    </xf>
    <xf numFmtId="0" fontId="0" fillId="0" borderId="5" xfId="0" applyBorder="1" applyProtection="1">
      <protection locked="0"/>
    </xf>
    <xf numFmtId="0" fontId="0" fillId="0" borderId="6" xfId="0" applyBorder="1" applyProtection="1">
      <protection locked="0"/>
    </xf>
    <xf numFmtId="0" fontId="0" fillId="0" borderId="0" xfId="0" applyAlignment="1" applyProtection="1">
      <alignment horizontal="left" vertical="top"/>
      <protection locked="0"/>
    </xf>
    <xf numFmtId="0" fontId="0" fillId="0" borderId="0" xfId="0" applyAlignment="1" applyProtection="1">
      <alignment horizontal="left" vertical="top" wrapText="1"/>
      <protection locked="0"/>
    </xf>
    <xf numFmtId="0" fontId="1" fillId="0" borderId="11" xfId="0" applyFont="1" applyBorder="1" applyAlignment="1">
      <alignment vertical="top"/>
    </xf>
    <xf numFmtId="0" fontId="1" fillId="0" borderId="12" xfId="0" applyFont="1" applyBorder="1" applyAlignment="1">
      <alignment vertical="top"/>
    </xf>
    <xf numFmtId="0" fontId="0" fillId="0" borderId="8" xfId="0" applyBorder="1" applyProtection="1">
      <protection locked="0"/>
    </xf>
    <xf numFmtId="0" fontId="0" fillId="0" borderId="9" xfId="0" applyBorder="1" applyProtection="1">
      <protection locked="0"/>
    </xf>
    <xf numFmtId="0" fontId="0" fillId="0" borderId="1" xfId="0" applyBorder="1" applyProtection="1">
      <protection locked="0"/>
    </xf>
    <xf numFmtId="0" fontId="0" fillId="0" borderId="3" xfId="0" applyBorder="1" applyProtection="1">
      <protection locked="0"/>
    </xf>
    <xf numFmtId="0" fontId="1" fillId="0" borderId="10" xfId="0" applyFont="1" applyBorder="1" applyAlignment="1">
      <alignment horizontal="right" vertical="top"/>
    </xf>
    <xf numFmtId="0" fontId="1" fillId="0" borderId="11" xfId="0" applyFont="1" applyBorder="1" applyAlignment="1">
      <alignment horizontal="right" vertical="top"/>
    </xf>
    <xf numFmtId="0" fontId="9" fillId="0" borderId="0" xfId="0" quotePrefix="1" applyFont="1" applyAlignment="1">
      <alignment vertical="top"/>
    </xf>
    <xf numFmtId="0" fontId="9" fillId="0" borderId="0" xfId="0" applyFont="1" applyAlignment="1">
      <alignment vertical="top"/>
    </xf>
    <xf numFmtId="0" fontId="2" fillId="0" borderId="0" xfId="1" applyAlignment="1" applyProtection="1">
      <alignment horizontal="left" vertical="top"/>
      <protection locked="0"/>
    </xf>
    <xf numFmtId="0" fontId="4" fillId="0" borderId="0" xfId="1" applyFont="1" applyAlignment="1" applyProtection="1">
      <alignment horizontal="left" vertical="top"/>
      <protection locked="0"/>
    </xf>
    <xf numFmtId="14" fontId="0" fillId="0" borderId="0" xfId="0" applyNumberFormat="1" applyAlignment="1" applyProtection="1">
      <alignment horizontal="left" vertical="top"/>
      <protection locked="0"/>
    </xf>
    <xf numFmtId="0" fontId="46" fillId="0" borderId="0" xfId="0" applyFont="1" applyAlignment="1">
      <alignment horizontal="center" vertical="center" wrapText="1"/>
    </xf>
    <xf numFmtId="0" fontId="46" fillId="0" borderId="0" xfId="0" applyFont="1" applyAlignment="1">
      <alignment horizontal="center" vertical="center"/>
    </xf>
    <xf numFmtId="0" fontId="46" fillId="0" borderId="13" xfId="0" applyFont="1" applyBorder="1" applyAlignment="1">
      <alignment horizontal="center" vertical="center"/>
    </xf>
    <xf numFmtId="0" fontId="1" fillId="0" borderId="0" xfId="0" applyFont="1" applyAlignment="1">
      <alignment horizontal="center"/>
    </xf>
    <xf numFmtId="0" fontId="18" fillId="0" borderId="0" xfId="0" applyFont="1"/>
    <xf numFmtId="0" fontId="0" fillId="0" borderId="0" xfId="0"/>
    <xf numFmtId="0" fontId="0" fillId="0" borderId="1" xfId="0" applyBorder="1" applyAlignment="1">
      <alignment horizontal="left" vertical="top" wrapText="1"/>
    </xf>
    <xf numFmtId="0" fontId="0" fillId="0" borderId="3" xfId="0" applyBorder="1" applyAlignment="1">
      <alignment horizontal="left" vertical="top" wrapText="1"/>
    </xf>
    <xf numFmtId="0" fontId="32" fillId="25" borderId="42" xfId="0" applyFont="1" applyFill="1" applyBorder="1" applyAlignment="1">
      <alignment horizontal="left" vertical="center" wrapText="1"/>
    </xf>
    <xf numFmtId="0" fontId="32" fillId="25" borderId="24" xfId="0" applyFont="1" applyFill="1" applyBorder="1" applyAlignment="1">
      <alignment horizontal="left" vertical="center" wrapText="1"/>
    </xf>
    <xf numFmtId="0" fontId="1" fillId="0" borderId="63" xfId="0" applyFont="1" applyBorder="1"/>
    <xf numFmtId="0" fontId="0" fillId="0" borderId="32" xfId="0" applyBorder="1" applyAlignment="1">
      <alignment horizontal="left" vertical="top" wrapText="1"/>
    </xf>
    <xf numFmtId="0" fontId="0" fillId="0" borderId="33" xfId="0" applyBorder="1" applyAlignment="1">
      <alignment horizontal="left" vertical="top" wrapText="1"/>
    </xf>
    <xf numFmtId="0" fontId="0" fillId="0" borderId="0" xfId="0" applyAlignment="1">
      <alignment horizontal="left" vertical="center"/>
    </xf>
    <xf numFmtId="0" fontId="2" fillId="0" borderId="0" xfId="1" applyBorder="1" applyAlignment="1">
      <alignment horizontal="left" vertical="top" wrapText="1"/>
    </xf>
    <xf numFmtId="0" fontId="9" fillId="0" borderId="0" xfId="0" quotePrefix="1" applyFont="1"/>
    <xf numFmtId="0" fontId="9" fillId="0" borderId="0" xfId="0" applyFont="1"/>
    <xf numFmtId="0" fontId="2" fillId="0" borderId="0" xfId="1" applyAlignment="1">
      <alignment horizontal="left" vertical="top"/>
    </xf>
    <xf numFmtId="0" fontId="0" fillId="0" borderId="0" xfId="0" applyAlignment="1">
      <alignment horizontal="left" vertical="top" wrapText="1"/>
    </xf>
    <xf numFmtId="0" fontId="0" fillId="0" borderId="5" xfId="0" applyBorder="1"/>
    <xf numFmtId="0" fontId="0" fillId="0" borderId="6" xfId="0" applyBorder="1"/>
    <xf numFmtId="0" fontId="0" fillId="0" borderId="8" xfId="0" applyBorder="1"/>
    <xf numFmtId="0" fontId="0" fillId="0" borderId="9" xfId="0" applyBorder="1"/>
    <xf numFmtId="0" fontId="0" fillId="0" borderId="1" xfId="0" applyBorder="1"/>
    <xf numFmtId="0" fontId="0" fillId="0" borderId="3" xfId="0" applyBorder="1"/>
    <xf numFmtId="0" fontId="0" fillId="0" borderId="0" xfId="0" applyAlignment="1">
      <alignment horizontal="left" vertical="top"/>
    </xf>
    <xf numFmtId="0" fontId="2" fillId="0" borderId="0" xfId="1" applyAlignment="1"/>
    <xf numFmtId="0" fontId="3" fillId="0" borderId="0" xfId="0" applyFont="1" applyAlignment="1">
      <alignment horizontal="left" vertical="top" wrapText="1"/>
    </xf>
    <xf numFmtId="0" fontId="2" fillId="0" borderId="0" xfId="1" applyAlignment="1">
      <alignment horizontal="left" vertical="top" wrapText="1"/>
    </xf>
    <xf numFmtId="0" fontId="0" fillId="0" borderId="0" xfId="0" applyAlignment="1">
      <alignment vertical="top"/>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1"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1" fillId="0" borderId="23" xfId="0" applyFont="1" applyBorder="1" applyAlignment="1">
      <alignment vertical="top"/>
    </xf>
    <xf numFmtId="0" fontId="0" fillId="0" borderId="8" xfId="0" applyBorder="1"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0" fillId="0" borderId="45" xfId="0" applyBorder="1" applyAlignment="1">
      <alignment horizontal="left" vertical="top" wrapText="1"/>
    </xf>
    <xf numFmtId="0" fontId="0" fillId="0" borderId="24" xfId="0" applyBorder="1" applyAlignment="1">
      <alignment horizontal="left" vertical="top" wrapText="1"/>
    </xf>
    <xf numFmtId="0" fontId="0" fillId="0" borderId="27" xfId="0" applyBorder="1" applyAlignment="1">
      <alignment horizontal="left" vertical="top" wrapText="1"/>
    </xf>
    <xf numFmtId="0" fontId="0" fillId="0" borderId="0" xfId="0" applyAlignment="1">
      <alignment horizontal="center" vertical="top"/>
    </xf>
    <xf numFmtId="0" fontId="0" fillId="0" borderId="17" xfId="0" applyBorder="1" applyAlignment="1" applyProtection="1">
      <alignment horizontal="left" vertical="top" wrapText="1"/>
      <protection locked="0"/>
    </xf>
    <xf numFmtId="0" fontId="0" fillId="0" borderId="18" xfId="0" applyBorder="1" applyAlignment="1" applyProtection="1">
      <alignment horizontal="left" vertical="top" wrapText="1"/>
      <protection locked="0"/>
    </xf>
    <xf numFmtId="0" fontId="0" fillId="0" borderId="19" xfId="0"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0" fillId="0" borderId="15" xfId="0" applyBorder="1" applyAlignment="1" applyProtection="1">
      <alignment horizontal="left" vertical="top" wrapText="1"/>
      <protection locked="0"/>
    </xf>
    <xf numFmtId="0" fontId="0" fillId="0" borderId="16" xfId="0" applyBorder="1" applyAlignment="1" applyProtection="1">
      <alignment horizontal="left" vertical="top" wrapText="1"/>
      <protection locked="0"/>
    </xf>
    <xf numFmtId="0" fontId="3" fillId="0" borderId="0" xfId="0" applyFont="1" applyAlignment="1">
      <alignment horizontal="left" vertical="top"/>
    </xf>
    <xf numFmtId="0" fontId="3" fillId="0" borderId="0" xfId="0" applyFont="1" applyAlignment="1">
      <alignment vertical="top" wrapText="1"/>
    </xf>
    <xf numFmtId="0" fontId="0" fillId="0" borderId="0" xfId="0" applyAlignment="1">
      <alignment vertical="top" wrapText="1"/>
    </xf>
    <xf numFmtId="0" fontId="9" fillId="0" borderId="0" xfId="0" quotePrefix="1" applyFont="1" applyAlignment="1">
      <alignment horizontal="left" vertical="top"/>
    </xf>
    <xf numFmtId="0" fontId="9" fillId="0" borderId="0" xfId="0" applyFont="1" applyAlignment="1">
      <alignment horizontal="left" vertical="top"/>
    </xf>
    <xf numFmtId="0" fontId="2" fillId="0" borderId="0" xfId="1" applyBorder="1" applyAlignment="1">
      <alignment vertical="top" wrapText="1"/>
    </xf>
    <xf numFmtId="0" fontId="2" fillId="0" borderId="0" xfId="1" applyBorder="1" applyAlignment="1" applyProtection="1">
      <alignment vertical="top" wrapText="1"/>
    </xf>
    <xf numFmtId="0" fontId="2" fillId="0" borderId="0" xfId="1" applyAlignment="1">
      <alignment vertical="top"/>
    </xf>
    <xf numFmtId="0" fontId="4" fillId="0" borderId="0" xfId="1" applyFont="1" applyAlignment="1" applyProtection="1">
      <alignment vertical="top"/>
      <protection locked="0"/>
    </xf>
    <xf numFmtId="0" fontId="0" fillId="0" borderId="0" xfId="0" applyAlignment="1" applyProtection="1">
      <alignment vertical="top" wrapText="1"/>
      <protection locked="0"/>
    </xf>
    <xf numFmtId="0" fontId="0" fillId="0" borderId="0" xfId="0" applyAlignment="1">
      <alignment horizontal="center" vertical="top" wrapText="1"/>
    </xf>
    <xf numFmtId="165" fontId="8" fillId="0" borderId="0" xfId="0" applyNumberFormat="1" applyFont="1" applyAlignment="1">
      <alignment horizontal="left" vertical="top"/>
    </xf>
    <xf numFmtId="0" fontId="2" fillId="0" borderId="0" xfId="1" applyBorder="1" applyAlignment="1" applyProtection="1">
      <alignment horizontal="left" vertical="top" wrapText="1"/>
      <protection locked="0"/>
    </xf>
    <xf numFmtId="0" fontId="0" fillId="0" borderId="1" xfId="0" applyBorder="1" applyAlignment="1" applyProtection="1">
      <alignment vertical="top" wrapText="1"/>
      <protection locked="0"/>
    </xf>
    <xf numFmtId="0" fontId="0" fillId="0" borderId="3" xfId="0" applyBorder="1" applyAlignment="1" applyProtection="1">
      <alignment vertical="top" wrapText="1"/>
      <protection locked="0"/>
    </xf>
    <xf numFmtId="0" fontId="0" fillId="0" borderId="5" xfId="0" applyBorder="1" applyAlignment="1" applyProtection="1">
      <alignment vertical="top" wrapText="1"/>
      <protection locked="0"/>
    </xf>
    <xf numFmtId="0" fontId="0" fillId="0" borderId="6" xfId="0" applyBorder="1" applyAlignment="1" applyProtection="1">
      <alignment vertical="top" wrapText="1"/>
      <protection locked="0"/>
    </xf>
    <xf numFmtId="0" fontId="0" fillId="0" borderId="8" xfId="0" applyBorder="1" applyAlignment="1" applyProtection="1">
      <alignment vertical="top" wrapText="1"/>
      <protection locked="0"/>
    </xf>
    <xf numFmtId="0" fontId="0" fillId="0" borderId="9" xfId="0" applyBorder="1" applyAlignment="1" applyProtection="1">
      <alignment vertical="top" wrapText="1"/>
      <protection locked="0"/>
    </xf>
    <xf numFmtId="0" fontId="0" fillId="0" borderId="1" xfId="0" applyBorder="1" applyAlignment="1">
      <alignment vertical="top" wrapText="1"/>
    </xf>
    <xf numFmtId="0" fontId="0" fillId="0" borderId="3" xfId="0" applyBorder="1" applyAlignment="1">
      <alignment vertical="top" wrapText="1"/>
    </xf>
    <xf numFmtId="0" fontId="0" fillId="0" borderId="1" xfId="0" applyBorder="1" applyAlignment="1">
      <alignment vertical="top"/>
    </xf>
    <xf numFmtId="0" fontId="0" fillId="0" borderId="3" xfId="0" applyBorder="1" applyAlignment="1">
      <alignment vertical="top"/>
    </xf>
    <xf numFmtId="0" fontId="0" fillId="0" borderId="5" xfId="0" applyBorder="1" applyAlignment="1">
      <alignment horizontal="left" vertical="top" wrapText="1"/>
    </xf>
    <xf numFmtId="0" fontId="0" fillId="0" borderId="6" xfId="0" applyBorder="1" applyAlignment="1">
      <alignment horizontal="left" vertical="top" wrapText="1"/>
    </xf>
    <xf numFmtId="0" fontId="0" fillId="0" borderId="5" xfId="0" applyBorder="1" applyAlignment="1">
      <alignment horizontal="left" vertical="top"/>
    </xf>
    <xf numFmtId="0" fontId="0" fillId="0" borderId="6" xfId="0" applyBorder="1" applyAlignment="1">
      <alignment horizontal="left" vertical="top"/>
    </xf>
    <xf numFmtId="0" fontId="0" fillId="0" borderId="8" xfId="0" applyBorder="1" applyAlignment="1">
      <alignment horizontal="left" vertical="top"/>
    </xf>
    <xf numFmtId="0" fontId="0" fillId="0" borderId="9" xfId="0" applyBorder="1" applyAlignment="1">
      <alignment horizontal="left" vertical="top"/>
    </xf>
    <xf numFmtId="0" fontId="0" fillId="0" borderId="1" xfId="0" applyBorder="1" applyAlignment="1">
      <alignment horizontal="left" vertical="top"/>
    </xf>
    <xf numFmtId="0" fontId="0" fillId="0" borderId="3" xfId="0" applyBorder="1" applyAlignment="1">
      <alignment horizontal="left" vertical="top"/>
    </xf>
    <xf numFmtId="0" fontId="2" fillId="0" borderId="0" xfId="1" applyAlignment="1" applyProtection="1">
      <alignment horizontal="left" vertical="top"/>
    </xf>
    <xf numFmtId="0" fontId="0" fillId="0" borderId="17" xfId="0" applyBorder="1" applyAlignment="1">
      <alignment horizontal="left" wrapText="1"/>
    </xf>
    <xf numFmtId="0" fontId="0" fillId="0" borderId="18" xfId="0" applyBorder="1" applyAlignment="1">
      <alignment horizontal="left" wrapText="1"/>
    </xf>
    <xf numFmtId="0" fontId="0" fillId="0" borderId="34" xfId="0" applyBorder="1" applyAlignment="1">
      <alignment horizontal="left" wrapText="1"/>
    </xf>
    <xf numFmtId="0" fontId="0" fillId="0" borderId="17" xfId="0" applyBorder="1" applyAlignment="1">
      <alignment horizontal="left" vertical="top" wrapText="1"/>
    </xf>
    <xf numFmtId="0" fontId="0" fillId="0" borderId="18" xfId="0" applyBorder="1" applyAlignment="1">
      <alignment horizontal="left" vertical="top" wrapText="1"/>
    </xf>
    <xf numFmtId="0" fontId="0" fillId="0" borderId="19" xfId="0" applyBorder="1" applyAlignment="1">
      <alignment horizontal="left" vertical="top" wrapText="1"/>
    </xf>
    <xf numFmtId="0" fontId="0" fillId="0" borderId="8" xfId="0" applyBorder="1" applyAlignment="1">
      <alignment vertical="top" wrapText="1"/>
    </xf>
    <xf numFmtId="0" fontId="0" fillId="0" borderId="9" xfId="0" applyBorder="1" applyAlignment="1">
      <alignment vertical="top" wrapText="1"/>
    </xf>
    <xf numFmtId="0" fontId="0" fillId="0" borderId="1" xfId="0" applyBorder="1" applyAlignment="1">
      <alignment horizontal="left" wrapText="1"/>
    </xf>
    <xf numFmtId="0" fontId="0" fillId="0" borderId="8" xfId="0" applyBorder="1" applyAlignment="1">
      <alignment wrapText="1"/>
    </xf>
    <xf numFmtId="0" fontId="0" fillId="0" borderId="9" xfId="0" applyBorder="1" applyAlignment="1">
      <alignment wrapText="1"/>
    </xf>
    <xf numFmtId="0" fontId="0" fillId="0" borderId="20" xfId="0" applyBorder="1" applyAlignment="1" applyProtection="1">
      <alignment horizontal="left" vertical="top" wrapText="1"/>
      <protection locked="0"/>
    </xf>
    <xf numFmtId="0" fontId="0" fillId="0" borderId="21" xfId="0" applyBorder="1" applyAlignment="1" applyProtection="1">
      <alignment horizontal="left" vertical="top" wrapText="1"/>
      <protection locked="0"/>
    </xf>
    <xf numFmtId="0" fontId="0" fillId="0" borderId="22" xfId="0" applyBorder="1" applyAlignment="1" applyProtection="1">
      <alignment horizontal="left" vertical="top" wrapText="1"/>
      <protection locked="0"/>
    </xf>
    <xf numFmtId="0" fontId="0" fillId="0" borderId="1" xfId="0" applyBorder="1" applyAlignment="1" applyProtection="1">
      <alignment wrapText="1"/>
      <protection locked="0"/>
    </xf>
    <xf numFmtId="0" fontId="0" fillId="0" borderId="3" xfId="0" applyBorder="1" applyAlignment="1" applyProtection="1">
      <alignment wrapText="1"/>
      <protection locked="0"/>
    </xf>
    <xf numFmtId="0" fontId="2" fillId="0" borderId="0" xfId="1" applyBorder="1" applyAlignment="1" applyProtection="1">
      <alignment vertical="top" wrapText="1"/>
      <protection locked="0"/>
    </xf>
    <xf numFmtId="0" fontId="2" fillId="0" borderId="0" xfId="1" applyAlignment="1" applyProtection="1">
      <alignment vertical="top"/>
      <protection locked="0"/>
    </xf>
    <xf numFmtId="0" fontId="0" fillId="0" borderId="5" xfId="0" applyBorder="1" applyAlignment="1">
      <alignment horizontal="left"/>
    </xf>
    <xf numFmtId="0" fontId="0" fillId="0" borderId="6" xfId="0" applyBorder="1" applyAlignment="1">
      <alignment horizontal="left"/>
    </xf>
    <xf numFmtId="0" fontId="0" fillId="0" borderId="25" xfId="0" applyBorder="1" applyAlignment="1">
      <alignment horizontal="left" vertical="top" wrapText="1"/>
    </xf>
    <xf numFmtId="0" fontId="0" fillId="0" borderId="41" xfId="0" applyBorder="1" applyAlignment="1">
      <alignment horizontal="left" vertical="top" wrapText="1"/>
    </xf>
    <xf numFmtId="0" fontId="0" fillId="0" borderId="8" xfId="0" applyBorder="1" applyAlignment="1">
      <alignment horizontal="left" vertical="top" wrapText="1"/>
    </xf>
    <xf numFmtId="0" fontId="0" fillId="0" borderId="9" xfId="0" applyBorder="1" applyAlignment="1">
      <alignment horizontal="left" vertical="top" wrapText="1"/>
    </xf>
    <xf numFmtId="0" fontId="0" fillId="0" borderId="17" xfId="0" applyBorder="1"/>
    <xf numFmtId="0" fontId="0" fillId="0" borderId="18" xfId="0" applyBorder="1"/>
    <xf numFmtId="0" fontId="0" fillId="0" borderId="34" xfId="0" applyBorder="1"/>
    <xf numFmtId="0" fontId="0" fillId="0" borderId="43" xfId="0" applyBorder="1"/>
    <xf numFmtId="0" fontId="0" fillId="0" borderId="55" xfId="0" applyBorder="1"/>
    <xf numFmtId="0" fontId="1" fillId="0" borderId="23" xfId="0" applyFont="1" applyBorder="1" applyAlignment="1">
      <alignment horizontal="left" vertical="top"/>
    </xf>
    <xf numFmtId="0" fontId="0" fillId="0" borderId="3" xfId="0" applyBorder="1" applyAlignment="1">
      <alignment horizontal="left" wrapText="1"/>
    </xf>
    <xf numFmtId="0" fontId="0" fillId="0" borderId="8" xfId="0" applyBorder="1" applyAlignment="1">
      <alignment horizontal="left" wrapText="1"/>
    </xf>
    <xf numFmtId="0" fontId="0" fillId="0" borderId="9" xfId="0" applyBorder="1" applyAlignment="1">
      <alignment horizontal="left" wrapText="1"/>
    </xf>
    <xf numFmtId="0" fontId="0" fillId="0" borderId="32" xfId="0" applyBorder="1" applyAlignment="1">
      <alignment vertical="top" wrapText="1"/>
    </xf>
    <xf numFmtId="0" fontId="0" fillId="0" borderId="33" xfId="0" applyBorder="1" applyAlignment="1">
      <alignment vertical="top" wrapText="1"/>
    </xf>
    <xf numFmtId="0" fontId="0" fillId="0" borderId="43" xfId="0" applyBorder="1" applyAlignment="1">
      <alignment horizontal="left" vertical="top" wrapText="1"/>
    </xf>
    <xf numFmtId="0" fontId="0" fillId="0" borderId="55" xfId="0" applyBorder="1" applyAlignment="1">
      <alignment horizontal="left" vertical="top" wrapText="1"/>
    </xf>
    <xf numFmtId="0" fontId="0" fillId="0" borderId="5" xfId="0" applyBorder="1" applyAlignment="1">
      <alignment vertical="center"/>
    </xf>
    <xf numFmtId="0" fontId="0" fillId="0" borderId="6" xfId="0" applyBorder="1" applyAlignment="1">
      <alignment vertical="center"/>
    </xf>
    <xf numFmtId="0" fontId="2" fillId="0" borderId="0" xfId="1" applyBorder="1" applyAlignment="1" applyProtection="1">
      <alignment horizontal="left" vertical="top" wrapText="1"/>
    </xf>
    <xf numFmtId="0" fontId="1" fillId="0" borderId="11" xfId="0" applyFont="1" applyBorder="1" applyAlignment="1">
      <alignment vertical="center"/>
    </xf>
    <xf numFmtId="0" fontId="1" fillId="0" borderId="12" xfId="0" applyFont="1"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0" fillId="0" borderId="1" xfId="0" applyBorder="1" applyAlignment="1">
      <alignment vertical="center"/>
    </xf>
    <xf numFmtId="0" fontId="0" fillId="0" borderId="3" xfId="0" applyBorder="1" applyAlignment="1">
      <alignment vertical="center"/>
    </xf>
    <xf numFmtId="0" fontId="0" fillId="0" borderId="1" xfId="0" applyBorder="1" applyAlignment="1" applyProtection="1">
      <alignment vertical="top"/>
      <protection locked="0"/>
    </xf>
    <xf numFmtId="0" fontId="0" fillId="0" borderId="3" xfId="0" applyBorder="1" applyAlignment="1" applyProtection="1">
      <alignment vertical="top"/>
      <protection locked="0"/>
    </xf>
    <xf numFmtId="0" fontId="0" fillId="0" borderId="25" xfId="0" applyBorder="1" applyAlignment="1" applyProtection="1">
      <alignment vertical="top"/>
      <protection locked="0"/>
    </xf>
    <xf numFmtId="0" fontId="0" fillId="0" borderId="41" xfId="0" applyBorder="1" applyAlignment="1" applyProtection="1">
      <alignment vertical="top"/>
      <protection locked="0"/>
    </xf>
    <xf numFmtId="14" fontId="0" fillId="0" borderId="18" xfId="0" applyNumberFormat="1" applyBorder="1" applyAlignment="1" applyProtection="1">
      <alignment horizontal="left" vertical="top"/>
      <protection locked="0"/>
    </xf>
    <xf numFmtId="14" fontId="0" fillId="0" borderId="19" xfId="0" applyNumberFormat="1" applyBorder="1" applyAlignment="1" applyProtection="1">
      <alignment horizontal="left" vertical="top"/>
      <protection locked="0"/>
    </xf>
    <xf numFmtId="0" fontId="0" fillId="0" borderId="8" xfId="0" applyBorder="1" applyAlignment="1" applyProtection="1">
      <alignment vertical="top"/>
      <protection locked="0"/>
    </xf>
    <xf numFmtId="0" fontId="0" fillId="0" borderId="9" xfId="0" applyBorder="1" applyAlignment="1" applyProtection="1">
      <alignment vertical="top"/>
      <protection locked="0"/>
    </xf>
    <xf numFmtId="0" fontId="0" fillId="0" borderId="32" xfId="0" applyBorder="1" applyAlignment="1">
      <alignment horizontal="left" vertical="top"/>
    </xf>
    <xf numFmtId="0" fontId="0" fillId="0" borderId="33" xfId="0" applyBorder="1" applyAlignment="1">
      <alignment horizontal="left" vertical="top"/>
    </xf>
    <xf numFmtId="0" fontId="0" fillId="0" borderId="17" xfId="0" applyBorder="1" applyAlignment="1">
      <alignment horizontal="left" vertical="top"/>
    </xf>
    <xf numFmtId="0" fontId="0" fillId="0" borderId="18" xfId="0" applyBorder="1" applyAlignment="1">
      <alignment horizontal="left" vertical="top"/>
    </xf>
    <xf numFmtId="0" fontId="0" fillId="0" borderId="19" xfId="0" applyBorder="1" applyAlignment="1">
      <alignment horizontal="left" vertical="top"/>
    </xf>
    <xf numFmtId="0" fontId="1" fillId="0" borderId="54" xfId="0" applyFont="1" applyBorder="1" applyAlignment="1">
      <alignment vertical="top"/>
    </xf>
    <xf numFmtId="0" fontId="1" fillId="0" borderId="60" xfId="0" applyFont="1" applyBorder="1" applyAlignment="1">
      <alignment vertical="top"/>
    </xf>
    <xf numFmtId="0" fontId="0" fillId="0" borderId="32" xfId="0" applyBorder="1"/>
    <xf numFmtId="0" fontId="0" fillId="0" borderId="33" xfId="0" applyBorder="1"/>
    <xf numFmtId="0" fontId="0" fillId="0" borderId="1" xfId="0" applyBorder="1" applyAlignment="1" applyProtection="1">
      <alignment horizontal="left"/>
      <protection locked="0"/>
    </xf>
    <xf numFmtId="0" fontId="0" fillId="0" borderId="3" xfId="0" applyBorder="1" applyAlignment="1" applyProtection="1">
      <alignment horizontal="left"/>
      <protection locked="0"/>
    </xf>
    <xf numFmtId="0" fontId="0" fillId="0" borderId="14" xfId="0" applyBorder="1" applyAlignment="1">
      <alignment wrapText="1"/>
    </xf>
    <xf numFmtId="0" fontId="0" fillId="0" borderId="15" xfId="0" applyBorder="1" applyAlignment="1">
      <alignment wrapText="1"/>
    </xf>
    <xf numFmtId="0" fontId="0" fillId="0" borderId="16" xfId="0" applyBorder="1" applyAlignment="1">
      <alignment wrapText="1"/>
    </xf>
    <xf numFmtId="0" fontId="0" fillId="0" borderId="1" xfId="0" applyBorder="1" applyAlignment="1">
      <alignment wrapText="1"/>
    </xf>
    <xf numFmtId="0" fontId="0" fillId="0" borderId="3" xfId="0" applyBorder="1" applyAlignment="1">
      <alignment wrapText="1"/>
    </xf>
    <xf numFmtId="0" fontId="0" fillId="18" borderId="25" xfId="0" applyFill="1" applyBorder="1"/>
    <xf numFmtId="0" fontId="0" fillId="18" borderId="41" xfId="0" applyFill="1" applyBorder="1"/>
    <xf numFmtId="0" fontId="0" fillId="0" borderId="17" xfId="0" applyBorder="1" applyAlignment="1">
      <alignment horizontal="left"/>
    </xf>
    <xf numFmtId="0" fontId="0" fillId="0" borderId="18" xfId="0" applyBorder="1" applyAlignment="1">
      <alignment horizontal="left"/>
    </xf>
    <xf numFmtId="0" fontId="0" fillId="0" borderId="19" xfId="0" applyBorder="1" applyAlignment="1">
      <alignment horizontal="left"/>
    </xf>
    <xf numFmtId="0" fontId="0" fillId="18" borderId="0" xfId="0" applyFill="1" applyAlignment="1">
      <alignment horizontal="left" vertical="top" wrapText="1"/>
    </xf>
    <xf numFmtId="0" fontId="0" fillId="18" borderId="8" xfId="0" applyFill="1" applyBorder="1"/>
    <xf numFmtId="0" fontId="0" fillId="18" borderId="9" xfId="0" applyFill="1" applyBorder="1"/>
    <xf numFmtId="0" fontId="4" fillId="0" borderId="8" xfId="0" applyFont="1" applyBorder="1"/>
    <xf numFmtId="0" fontId="4" fillId="0" borderId="9" xfId="0" applyFont="1" applyBorder="1"/>
    <xf numFmtId="14" fontId="0" fillId="0" borderId="0" xfId="0" applyNumberFormat="1" applyAlignment="1">
      <alignment horizontal="left" vertical="top"/>
    </xf>
    <xf numFmtId="0" fontId="0" fillId="0" borderId="14" xfId="0" applyBorder="1"/>
    <xf numFmtId="0" fontId="0" fillId="0" borderId="15" xfId="0" applyBorder="1"/>
    <xf numFmtId="0" fontId="0" fillId="0" borderId="16" xfId="0" applyBorder="1"/>
    <xf numFmtId="0" fontId="0" fillId="0" borderId="25" xfId="0" applyBorder="1" applyAlignment="1">
      <alignment horizontal="left"/>
    </xf>
    <xf numFmtId="0" fontId="0" fillId="0" borderId="41" xfId="0" applyBorder="1" applyAlignment="1">
      <alignment horizontal="left"/>
    </xf>
    <xf numFmtId="0" fontId="0" fillId="0" borderId="25" xfId="0" applyBorder="1" applyAlignment="1">
      <alignment horizontal="left" vertical="top"/>
    </xf>
    <xf numFmtId="0" fontId="0" fillId="0" borderId="41" xfId="0" applyBorder="1" applyAlignment="1">
      <alignment horizontal="left" vertical="top"/>
    </xf>
    <xf numFmtId="0" fontId="1" fillId="0" borderId="26" xfId="0" applyFont="1" applyBorder="1" applyAlignment="1">
      <alignment horizontal="left" vertical="top"/>
    </xf>
    <xf numFmtId="0" fontId="1" fillId="0" borderId="11" xfId="0" applyFont="1" applyBorder="1" applyAlignment="1">
      <alignment horizontal="left" vertical="top"/>
    </xf>
    <xf numFmtId="0" fontId="1" fillId="0" borderId="12" xfId="0" applyFont="1" applyBorder="1" applyAlignment="1">
      <alignment horizontal="left" vertical="top"/>
    </xf>
    <xf numFmtId="0" fontId="0" fillId="0" borderId="1" xfId="0" applyBorder="1" applyAlignment="1">
      <alignment horizontal="left"/>
    </xf>
    <xf numFmtId="0" fontId="0" fillId="0" borderId="3" xfId="0" applyBorder="1" applyAlignment="1">
      <alignment horizontal="left"/>
    </xf>
    <xf numFmtId="0" fontId="0" fillId="0" borderId="32" xfId="0" applyBorder="1" applyAlignment="1">
      <alignment vertical="top"/>
    </xf>
    <xf numFmtId="0" fontId="0" fillId="0" borderId="33" xfId="0" applyBorder="1" applyAlignment="1">
      <alignment vertical="top"/>
    </xf>
    <xf numFmtId="0" fontId="0" fillId="0" borderId="57" xfId="0" applyBorder="1"/>
    <xf numFmtId="0" fontId="0" fillId="0" borderId="38" xfId="0" applyBorder="1"/>
    <xf numFmtId="0" fontId="0" fillId="0" borderId="58" xfId="0" applyBorder="1"/>
    <xf numFmtId="0" fontId="2" fillId="0" borderId="0" xfId="1" applyFill="1" applyBorder="1" applyAlignment="1">
      <alignment horizontal="left" vertical="top" wrapText="1"/>
    </xf>
    <xf numFmtId="14" fontId="4" fillId="0" borderId="0" xfId="0" applyNumberFormat="1" applyFont="1" applyAlignment="1">
      <alignment horizontal="left" vertical="top"/>
    </xf>
    <xf numFmtId="0" fontId="4" fillId="0" borderId="0" xfId="0" applyFont="1" applyAlignment="1">
      <alignment horizontal="left" vertical="top"/>
    </xf>
    <xf numFmtId="0" fontId="0" fillId="0" borderId="5" xfId="0" applyBorder="1" applyAlignment="1">
      <alignment vertical="top" wrapText="1"/>
    </xf>
    <xf numFmtId="0" fontId="0" fillId="0" borderId="6" xfId="0" applyBorder="1" applyAlignment="1">
      <alignment vertical="top" wrapText="1"/>
    </xf>
    <xf numFmtId="14" fontId="26" fillId="0" borderId="0" xfId="0" applyNumberFormat="1" applyFont="1" applyAlignment="1" applyProtection="1">
      <alignment horizontal="center" vertical="top"/>
      <protection locked="0"/>
    </xf>
    <xf numFmtId="0" fontId="2" fillId="0" borderId="0" xfId="1" applyAlignment="1" applyProtection="1">
      <protection locked="0"/>
    </xf>
    <xf numFmtId="0" fontId="0" fillId="0" borderId="5" xfId="0" applyBorder="1" applyAlignment="1" applyProtection="1">
      <alignment horizontal="left"/>
      <protection locked="0"/>
    </xf>
    <xf numFmtId="0" fontId="0" fillId="0" borderId="6" xfId="0" applyBorder="1" applyAlignment="1" applyProtection="1">
      <alignment horizontal="left"/>
      <protection locked="0"/>
    </xf>
    <xf numFmtId="0" fontId="1" fillId="0" borderId="54" xfId="0" applyFont="1" applyBorder="1" applyAlignment="1" applyProtection="1">
      <alignment vertical="top"/>
      <protection locked="0"/>
    </xf>
    <xf numFmtId="0" fontId="1" fillId="0" borderId="60" xfId="0" applyFont="1" applyBorder="1" applyAlignment="1" applyProtection="1">
      <alignment vertical="top"/>
      <protection locked="0"/>
    </xf>
    <xf numFmtId="0" fontId="0" fillId="0" borderId="32" xfId="0" applyBorder="1" applyAlignment="1" applyProtection="1">
      <alignment wrapText="1"/>
      <protection locked="0"/>
    </xf>
    <xf numFmtId="0" fontId="0" fillId="0" borderId="33" xfId="0" applyBorder="1" applyAlignment="1" applyProtection="1">
      <alignment wrapText="1"/>
      <protection locked="0"/>
    </xf>
    <xf numFmtId="0" fontId="0" fillId="0" borderId="5" xfId="0" applyBorder="1" applyAlignment="1">
      <alignment wrapText="1"/>
    </xf>
    <xf numFmtId="0" fontId="0" fillId="0" borderId="6" xfId="0" applyBorder="1" applyAlignment="1">
      <alignment wrapText="1"/>
    </xf>
    <xf numFmtId="0" fontId="4" fillId="0" borderId="0" xfId="0" applyFont="1" applyAlignment="1" applyProtection="1">
      <alignment horizontal="left" vertical="top" wrapText="1"/>
      <protection locked="0"/>
    </xf>
    <xf numFmtId="0" fontId="4" fillId="0" borderId="1" xfId="0" applyFont="1" applyBorder="1" applyAlignment="1">
      <alignment horizontal="left" vertical="top" wrapText="1"/>
    </xf>
    <xf numFmtId="0" fontId="4" fillId="0" borderId="3" xfId="0" applyFont="1" applyBorder="1" applyAlignment="1">
      <alignment horizontal="left" vertical="top" wrapText="1"/>
    </xf>
    <xf numFmtId="0" fontId="0" fillId="0" borderId="32" xfId="0" applyBorder="1" applyProtection="1">
      <protection locked="0"/>
    </xf>
    <xf numFmtId="0" fontId="0" fillId="0" borderId="33" xfId="0" applyBorder="1" applyProtection="1">
      <protection locked="0"/>
    </xf>
    <xf numFmtId="0" fontId="9" fillId="0" borderId="0" xfId="0" quotePrefix="1" applyFont="1" applyAlignment="1" applyProtection="1">
      <alignment vertical="top"/>
      <protection locked="0"/>
    </xf>
    <xf numFmtId="0" fontId="9" fillId="0" borderId="0" xfId="0" applyFont="1" applyAlignment="1" applyProtection="1">
      <alignment vertical="top"/>
      <protection locked="0"/>
    </xf>
    <xf numFmtId="0" fontId="2" fillId="0" borderId="0" xfId="1" applyFill="1" applyBorder="1" applyAlignment="1" applyProtection="1">
      <alignment horizontal="left" vertical="top" wrapText="1"/>
      <protection locked="0"/>
    </xf>
    <xf numFmtId="0" fontId="0" fillId="0" borderId="20" xfId="0" applyBorder="1" applyAlignment="1" applyProtection="1">
      <alignment horizontal="left" vertical="top"/>
      <protection locked="0"/>
    </xf>
    <xf numFmtId="0" fontId="0" fillId="0" borderId="21" xfId="0" applyBorder="1" applyAlignment="1" applyProtection="1">
      <alignment horizontal="left" vertical="top"/>
      <protection locked="0"/>
    </xf>
    <xf numFmtId="0" fontId="0" fillId="0" borderId="22" xfId="0" applyBorder="1" applyAlignment="1" applyProtection="1">
      <alignment horizontal="left" vertical="top"/>
      <protection locked="0"/>
    </xf>
    <xf numFmtId="0" fontId="0" fillId="0" borderId="17" xfId="0" applyBorder="1" applyAlignment="1" applyProtection="1">
      <alignment horizontal="left"/>
      <protection locked="0"/>
    </xf>
    <xf numFmtId="0" fontId="0" fillId="0" borderId="18" xfId="0" applyBorder="1" applyAlignment="1" applyProtection="1">
      <alignment horizontal="left"/>
      <protection locked="0"/>
    </xf>
    <xf numFmtId="0" fontId="0" fillId="0" borderId="19" xfId="0" applyBorder="1" applyAlignment="1" applyProtection="1">
      <alignment horizontal="left"/>
      <protection locked="0"/>
    </xf>
    <xf numFmtId="0" fontId="0" fillId="0" borderId="17" xfId="0" applyBorder="1" applyAlignment="1" applyProtection="1">
      <alignment horizontal="center"/>
      <protection locked="0"/>
    </xf>
    <xf numFmtId="0" fontId="0" fillId="0" borderId="18" xfId="0" applyBorder="1" applyAlignment="1" applyProtection="1">
      <alignment horizontal="center"/>
      <protection locked="0"/>
    </xf>
    <xf numFmtId="0" fontId="0" fillId="0" borderId="19" xfId="0" applyBorder="1" applyAlignment="1" applyProtection="1">
      <alignment horizontal="center"/>
      <protection locked="0"/>
    </xf>
    <xf numFmtId="0" fontId="0" fillId="0" borderId="66" xfId="0" applyBorder="1" applyAlignment="1">
      <alignment horizontal="left" vertical="top"/>
    </xf>
    <xf numFmtId="0" fontId="0" fillId="0" borderId="13" xfId="0" applyBorder="1" applyAlignment="1">
      <alignment horizontal="left" vertical="top"/>
    </xf>
    <xf numFmtId="0" fontId="0" fillId="0" borderId="28" xfId="0" applyBorder="1" applyAlignment="1">
      <alignment horizontal="left" vertical="top"/>
    </xf>
    <xf numFmtId="0" fontId="0" fillId="32" borderId="1" xfId="0" applyFill="1" applyBorder="1" applyAlignment="1" applyProtection="1">
      <alignment wrapText="1"/>
      <protection locked="0"/>
    </xf>
    <xf numFmtId="14" fontId="0" fillId="18" borderId="0" xfId="0" applyNumberFormat="1" applyFill="1" applyAlignment="1" applyProtection="1">
      <alignment horizontal="left" vertical="top"/>
      <protection locked="0"/>
    </xf>
    <xf numFmtId="0" fontId="18" fillId="0" borderId="0" xfId="0" applyFont="1" applyAlignment="1" applyProtection="1">
      <alignment horizontal="left" vertical="top" wrapText="1"/>
      <protection locked="0"/>
    </xf>
    <xf numFmtId="0" fontId="0" fillId="0" borderId="17" xfId="0" applyBorder="1" applyAlignment="1" applyProtection="1">
      <alignment horizontal="left" wrapText="1"/>
      <protection locked="0"/>
    </xf>
    <xf numFmtId="0" fontId="0" fillId="0" borderId="18" xfId="0" applyBorder="1" applyAlignment="1" applyProtection="1">
      <alignment horizontal="left" wrapText="1"/>
      <protection locked="0"/>
    </xf>
    <xf numFmtId="0" fontId="0" fillId="0" borderId="19" xfId="0" applyBorder="1" applyAlignment="1" applyProtection="1">
      <alignment horizontal="left" wrapText="1"/>
      <protection locked="0"/>
    </xf>
    <xf numFmtId="0" fontId="0" fillId="0" borderId="1" xfId="0" applyBorder="1" applyAlignment="1" applyProtection="1">
      <alignment horizontal="left" wrapText="1"/>
      <protection locked="0"/>
    </xf>
    <xf numFmtId="0" fontId="0" fillId="0" borderId="17" xfId="0" applyBorder="1" applyAlignment="1" applyProtection="1">
      <alignment vertical="center" wrapText="1"/>
      <protection locked="0"/>
    </xf>
    <xf numFmtId="0" fontId="0" fillId="0" borderId="18" xfId="0" applyBorder="1" applyAlignment="1">
      <alignment vertical="center" wrapText="1"/>
    </xf>
    <xf numFmtId="0" fontId="0" fillId="0" borderId="34" xfId="0" applyBorder="1" applyAlignment="1">
      <alignment vertical="center" wrapText="1"/>
    </xf>
    <xf numFmtId="0" fontId="0" fillId="0" borderId="5" xfId="0" applyBorder="1" applyAlignment="1" applyProtection="1">
      <alignment wrapText="1"/>
      <protection locked="0"/>
    </xf>
    <xf numFmtId="0" fontId="0" fillId="0" borderId="6" xfId="0" applyBorder="1" applyAlignment="1" applyProtection="1">
      <alignment wrapText="1"/>
      <protection locked="0"/>
    </xf>
    <xf numFmtId="0" fontId="0" fillId="0" borderId="8" xfId="0" applyBorder="1" applyAlignment="1" applyProtection="1">
      <alignment wrapText="1"/>
      <protection locked="0"/>
    </xf>
    <xf numFmtId="0" fontId="0" fillId="0" borderId="9" xfId="0" applyBorder="1" applyAlignment="1" applyProtection="1">
      <alignment wrapText="1"/>
      <protection locked="0"/>
    </xf>
    <xf numFmtId="0" fontId="1" fillId="0" borderId="42" xfId="0" applyFont="1" applyBorder="1" applyAlignment="1">
      <alignment horizontal="left" vertical="top"/>
    </xf>
    <xf numFmtId="0" fontId="1" fillId="0" borderId="24" xfId="0" applyFont="1" applyBorder="1" applyAlignment="1">
      <alignment horizontal="left" vertical="top"/>
    </xf>
    <xf numFmtId="0" fontId="1" fillId="0" borderId="27" xfId="0" applyFont="1" applyBorder="1" applyAlignment="1">
      <alignment horizontal="left" vertical="top"/>
    </xf>
    <xf numFmtId="9" fontId="2" fillId="0" borderId="0" xfId="1" applyNumberFormat="1" applyBorder="1" applyAlignment="1" applyProtection="1">
      <alignment horizontal="left" vertical="top" wrapText="1"/>
      <protection locked="0"/>
    </xf>
    <xf numFmtId="0" fontId="2" fillId="0" borderId="0" xfId="1" applyAlignment="1" applyProtection="1">
      <alignment horizontal="left" vertical="top" wrapText="1"/>
      <protection locked="0"/>
    </xf>
  </cellXfs>
  <cellStyles count="3">
    <cellStyle name="Hyperlink" xfId="1" builtinId="8"/>
    <cellStyle name="Normal" xfId="0" builtinId="0"/>
    <cellStyle name="Percent" xfId="2" builtinId="5"/>
  </cellStyles>
  <dxfs count="3497">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val="0"/>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b/>
        <i/>
        <color rgb="FFFF0000"/>
      </font>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b/>
        <i/>
        <color rgb="FFFF0000"/>
      </font>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val="0"/>
        <color rgb="FFFF0000"/>
      </font>
    </dxf>
    <dxf>
      <font>
        <b/>
        <i/>
        <color rgb="FFFF0000"/>
      </font>
    </dxf>
    <dxf>
      <font>
        <b/>
        <i val="0"/>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b/>
        <i/>
        <color rgb="FFFF0000"/>
      </font>
    </dxf>
    <dxf>
      <font>
        <b/>
        <i val="0"/>
        <color rgb="FFFF0000"/>
      </font>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b/>
        <i val="0"/>
        <color rgb="FFFF0000"/>
      </font>
    </dxf>
    <dxf>
      <font>
        <b/>
        <i/>
        <color rgb="FFFF0000"/>
      </font>
    </dxf>
    <dxf>
      <font>
        <b/>
        <i/>
        <color rgb="FFFF0000"/>
      </font>
    </dxf>
    <dxf>
      <font>
        <b/>
        <i/>
        <color rgb="FFFF0000"/>
      </font>
    </dxf>
    <dxf>
      <font>
        <b/>
        <i val="0"/>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b/>
        <i/>
        <color rgb="FFFF0000"/>
      </font>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i/>
        <color rgb="FFFF0000"/>
      </font>
    </dxf>
    <dxf>
      <font>
        <b/>
        <i/>
        <color rgb="FFFF0000"/>
      </font>
    </dxf>
    <dxf>
      <fill>
        <patternFill>
          <bgColor rgb="FF00B050"/>
        </patternFill>
      </fill>
    </dxf>
    <dxf>
      <fill>
        <patternFill>
          <bgColor rgb="FF00B0F0"/>
        </patternFill>
      </fill>
    </dxf>
    <dxf>
      <fill>
        <patternFill>
          <bgColor rgb="FF00B050"/>
        </patternFill>
      </fill>
    </dxf>
    <dxf>
      <fill>
        <patternFill>
          <bgColor rgb="FF00B0F0"/>
        </patternFill>
      </fill>
    </dxf>
    <dxf>
      <fill>
        <patternFill>
          <bgColor rgb="FF00B050"/>
        </patternFill>
      </fill>
    </dxf>
    <dxf>
      <fill>
        <patternFill>
          <bgColor rgb="FF00B0F0"/>
        </patternFill>
      </fill>
    </dxf>
    <dxf>
      <fill>
        <patternFill>
          <bgColor rgb="FF00B050"/>
        </patternFill>
      </fill>
    </dxf>
    <dxf>
      <fill>
        <patternFill>
          <bgColor rgb="FF00B0F0"/>
        </patternFill>
      </fill>
    </dxf>
    <dxf>
      <fill>
        <patternFill>
          <bgColor rgb="FF00B050"/>
        </patternFill>
      </fill>
    </dxf>
    <dxf>
      <fill>
        <patternFill>
          <bgColor rgb="FF00B0F0"/>
        </patternFill>
      </fill>
    </dxf>
    <dxf>
      <font>
        <color rgb="FF9C0006"/>
      </font>
      <fill>
        <patternFill>
          <bgColor rgb="FFFFC7CE"/>
        </patternFill>
      </fill>
    </dxf>
    <dxf>
      <font>
        <color rgb="FF00B0F0"/>
      </font>
    </dxf>
    <dxf>
      <font>
        <color rgb="FF9C0006"/>
      </font>
      <fill>
        <patternFill>
          <bgColor rgb="FFFFC7CE"/>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ill>
        <patternFill>
          <bgColor rgb="FF7030A0"/>
        </patternFill>
      </fill>
    </dxf>
    <dxf>
      <fill>
        <patternFill>
          <bgColor theme="5"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5" tint="0.59996337778862885"/>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002060"/>
        </patternFill>
      </fill>
    </dxf>
    <dxf>
      <fill>
        <patternFill>
          <bgColor theme="5" tint="0.59996337778862885"/>
        </patternFill>
      </fill>
    </dxf>
    <dxf>
      <fill>
        <patternFill>
          <bgColor rgb="FF7030A0"/>
        </patternFill>
      </fill>
    </dxf>
    <dxf>
      <fill>
        <patternFill>
          <bgColor rgb="FF7030A0"/>
        </patternFill>
      </fill>
    </dxf>
    <dxf>
      <fill>
        <patternFill>
          <bgColor theme="5" tint="0.59996337778862885"/>
        </patternFill>
      </fill>
    </dxf>
    <dxf>
      <fill>
        <patternFill>
          <bgColor theme="4" tint="-0.24994659260841701"/>
        </patternFill>
      </fill>
    </dxf>
    <dxf>
      <fill>
        <patternFill>
          <bgColor theme="5" tint="-0.24994659260841701"/>
        </patternFill>
      </fill>
    </dxf>
    <dxf>
      <fill>
        <patternFill>
          <bgColor theme="4" tint="0.79998168889431442"/>
        </patternFill>
      </fill>
    </dxf>
    <dxf>
      <fill>
        <patternFill>
          <bgColor theme="4" tint="-0.24994659260841701"/>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002060"/>
        </patternFill>
      </fill>
    </dxf>
    <dxf>
      <fill>
        <patternFill>
          <bgColor theme="4" tint="-0.499984740745262"/>
        </patternFill>
      </fill>
    </dxf>
    <dxf>
      <fill>
        <patternFill>
          <bgColor theme="4" tint="-0.24994659260841701"/>
        </patternFill>
      </fill>
    </dxf>
    <dxf>
      <fill>
        <patternFill>
          <bgColor theme="5" tint="0.59996337778862885"/>
        </patternFill>
      </fill>
    </dxf>
    <dxf>
      <fill>
        <patternFill>
          <bgColor rgb="FF7030A0"/>
        </patternFill>
      </fill>
    </dxf>
    <dxf>
      <fill>
        <patternFill>
          <bgColor rgb="FF7030A0"/>
        </patternFill>
      </fill>
    </dxf>
    <dxf>
      <fill>
        <patternFill>
          <bgColor theme="5" tint="-0.24994659260841701"/>
        </patternFill>
      </fill>
    </dxf>
    <dxf>
      <fill>
        <patternFill>
          <bgColor theme="4" tint="0.79998168889431442"/>
        </patternFill>
      </fill>
    </dxf>
    <dxf>
      <fill>
        <patternFill>
          <bgColor theme="5" tint="0.59996337778862885"/>
        </patternFill>
      </fill>
    </dxf>
    <dxf>
      <fill>
        <patternFill>
          <bgColor theme="4" tint="0.79998168889431442"/>
        </patternFill>
      </fill>
    </dxf>
    <dxf>
      <fill>
        <patternFill>
          <bgColor theme="4" tint="0.39994506668294322"/>
        </patternFill>
      </fill>
    </dxf>
    <dxf>
      <fill>
        <patternFill>
          <bgColor theme="4" tint="-0.24994659260841701"/>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24994659260841701"/>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7030A0"/>
        </patternFill>
      </fill>
    </dxf>
    <dxf>
      <fill>
        <patternFill>
          <bgColor theme="4" tint="-0.24994659260841701"/>
        </patternFill>
      </fill>
    </dxf>
    <dxf>
      <fill>
        <patternFill>
          <bgColor theme="4" tint="-0.499984740745262"/>
        </patternFill>
      </fill>
    </dxf>
    <dxf>
      <fill>
        <patternFill>
          <bgColor rgb="FF002060"/>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79998168889431442"/>
        </patternFill>
      </fill>
    </dxf>
    <dxf>
      <fill>
        <patternFill>
          <bgColor theme="4" tint="0.39994506668294322"/>
        </patternFill>
      </fill>
    </dxf>
    <dxf>
      <fill>
        <patternFill>
          <bgColor theme="4" tint="0.79998168889431442"/>
        </patternFill>
      </fill>
    </dxf>
    <dxf>
      <fill>
        <patternFill>
          <bgColor theme="4" tint="-0.24994659260841701"/>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rgb="FF7030A0"/>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24994659260841701"/>
        </patternFill>
      </fill>
    </dxf>
    <dxf>
      <fill>
        <patternFill>
          <bgColor theme="4" tint="0.79998168889431442"/>
        </patternFill>
      </fill>
    </dxf>
    <dxf>
      <fill>
        <patternFill>
          <bgColor theme="4" tint="0.79998168889431442"/>
        </patternFill>
      </fill>
    </dxf>
    <dxf>
      <fill>
        <patternFill>
          <bgColor theme="4" tint="-0.24994659260841701"/>
        </patternFill>
      </fill>
    </dxf>
    <dxf>
      <fill>
        <patternFill>
          <bgColor rgb="FF7030A0"/>
        </patternFill>
      </fill>
    </dxf>
    <dxf>
      <fill>
        <patternFill>
          <bgColor rgb="FF002060"/>
        </patternFill>
      </fill>
    </dxf>
    <dxf>
      <fill>
        <patternFill>
          <bgColor theme="5" tint="-0.24994659260841701"/>
        </patternFill>
      </fill>
    </dxf>
    <dxf>
      <fill>
        <patternFill>
          <bgColor theme="4" tint="-0.499984740745262"/>
        </patternFill>
      </fill>
    </dxf>
    <dxf>
      <fill>
        <patternFill>
          <bgColor theme="4" tint="-0.24994659260841701"/>
        </patternFill>
      </fill>
    </dxf>
    <dxf>
      <fill>
        <patternFill>
          <bgColor theme="4" tint="0.39994506668294322"/>
        </patternFill>
      </fill>
    </dxf>
    <dxf>
      <fill>
        <patternFill>
          <bgColor rgb="FF7030A0"/>
        </patternFill>
      </fill>
    </dxf>
    <dxf>
      <fill>
        <patternFill>
          <bgColor rgb="FF7030A0"/>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7030A0"/>
        </patternFill>
      </fill>
    </dxf>
    <dxf>
      <fill>
        <patternFill>
          <bgColor theme="5" tint="0.59996337778862885"/>
        </patternFill>
      </fill>
    </dxf>
    <dxf>
      <fill>
        <patternFill>
          <bgColor theme="4" tint="-0.24994659260841701"/>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5" tint="-0.24994659260841701"/>
        </patternFill>
      </fill>
    </dxf>
    <dxf>
      <fill>
        <patternFill>
          <bgColor theme="5" tint="0.59996337778862885"/>
        </patternFill>
      </fill>
    </dxf>
    <dxf>
      <fill>
        <patternFill>
          <bgColor theme="4" tint="0.79998168889431442"/>
        </patternFill>
      </fill>
    </dxf>
    <dxf>
      <fill>
        <patternFill>
          <bgColor theme="5" tint="0.59996337778862885"/>
        </patternFill>
      </fill>
    </dxf>
    <dxf>
      <fill>
        <patternFill>
          <bgColor theme="4" tint="-0.24994659260841701"/>
        </patternFill>
      </fill>
    </dxf>
    <dxf>
      <fill>
        <patternFill>
          <bgColor theme="4" tint="0.39994506668294322"/>
        </patternFill>
      </fill>
    </dxf>
    <dxf>
      <fill>
        <patternFill>
          <bgColor theme="4" tint="-0.24994659260841701"/>
        </patternFill>
      </fill>
    </dxf>
    <dxf>
      <fill>
        <patternFill>
          <bgColor rgb="FF002060"/>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theme="4" tint="0.79998168889431442"/>
        </patternFill>
      </fill>
    </dxf>
    <dxf>
      <fill>
        <patternFill>
          <bgColor rgb="FF7030A0"/>
        </patternFill>
      </fill>
    </dxf>
    <dxf>
      <fill>
        <patternFill>
          <bgColor rgb="FF7030A0"/>
        </patternFill>
      </fill>
    </dxf>
    <dxf>
      <fill>
        <patternFill>
          <bgColor theme="5" tint="0.59996337778862885"/>
        </patternFill>
      </fill>
    </dxf>
    <dxf>
      <fill>
        <patternFill>
          <bgColor theme="5" tint="0.59996337778862885"/>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theme="5" tint="-0.24994659260841701"/>
        </patternFill>
      </fill>
    </dxf>
    <dxf>
      <fill>
        <patternFill>
          <bgColor theme="4" tint="-0.24994659260841701"/>
        </patternFill>
      </fill>
    </dxf>
    <dxf>
      <fill>
        <patternFill>
          <bgColor theme="5" tint="-0.24994659260841701"/>
        </patternFill>
      </fill>
    </dxf>
    <dxf>
      <fill>
        <patternFill>
          <bgColor theme="4" tint="-0.24994659260841701"/>
        </patternFill>
      </fill>
    </dxf>
    <dxf>
      <fill>
        <patternFill>
          <bgColor theme="4" tint="-0.24994659260841701"/>
        </patternFill>
      </fill>
    </dxf>
    <dxf>
      <fill>
        <patternFill>
          <bgColor rgb="FF7030A0"/>
        </patternFill>
      </fill>
    </dxf>
    <dxf>
      <fill>
        <patternFill>
          <bgColor rgb="FF002060"/>
        </patternFill>
      </fill>
    </dxf>
    <dxf>
      <fill>
        <patternFill>
          <bgColor theme="4" tint="0.79998168889431442"/>
        </patternFill>
      </fill>
    </dxf>
    <dxf>
      <fill>
        <patternFill>
          <bgColor theme="5" tint="0.59996337778862885"/>
        </patternFill>
      </fill>
    </dxf>
    <dxf>
      <fill>
        <patternFill>
          <bgColor theme="5" tint="0.59996337778862885"/>
        </patternFill>
      </fill>
    </dxf>
    <dxf>
      <fill>
        <patternFill>
          <bgColor rgb="FF7030A0"/>
        </patternFill>
      </fill>
    </dxf>
    <dxf>
      <fill>
        <patternFill>
          <bgColor theme="4" tint="-0.499984740745262"/>
        </patternFill>
      </fill>
    </dxf>
    <dxf>
      <fill>
        <patternFill>
          <bgColor theme="4" tint="-0.24994659260841701"/>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5" tint="-0.24994659260841701"/>
        </patternFill>
      </fill>
    </dxf>
    <dxf>
      <fill>
        <patternFill>
          <bgColor theme="4" tint="-0.24994659260841701"/>
        </patternFill>
      </fill>
    </dxf>
    <dxf>
      <fill>
        <patternFill>
          <bgColor theme="4" tint="-0.24994659260841701"/>
        </patternFill>
      </fill>
    </dxf>
    <dxf>
      <fill>
        <patternFill>
          <bgColor rgb="FF002060"/>
        </patternFill>
      </fill>
    </dxf>
    <dxf>
      <fill>
        <patternFill>
          <bgColor theme="4" tint="-0.499984740745262"/>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rgb="FF7030A0"/>
        </patternFill>
      </fill>
    </dxf>
    <dxf>
      <fill>
        <patternFill>
          <bgColor theme="4"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rgb="FF7030A0"/>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theme="4" tint="0.39994506668294322"/>
        </patternFill>
      </fill>
    </dxf>
    <dxf>
      <fill>
        <patternFill>
          <bgColor rgb="FF7030A0"/>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rgb="FF00206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002060"/>
        </patternFill>
      </fill>
    </dxf>
    <dxf>
      <fill>
        <patternFill>
          <bgColor theme="4" tint="-0.24994659260841701"/>
        </patternFill>
      </fill>
    </dxf>
    <dxf>
      <fill>
        <patternFill>
          <bgColor rgb="FF7030A0"/>
        </patternFill>
      </fill>
    </dxf>
    <dxf>
      <fill>
        <patternFill>
          <bgColor rgb="FF7030A0"/>
        </patternFill>
      </fill>
    </dxf>
    <dxf>
      <fill>
        <patternFill>
          <bgColor theme="4" tint="-0.499984740745262"/>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4" tint="-0.24994659260841701"/>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theme="5" tint="0.59996337778862885"/>
        </patternFill>
      </fill>
    </dxf>
    <dxf>
      <fill>
        <patternFill>
          <bgColor rgb="FF002060"/>
        </patternFill>
      </fill>
    </dxf>
    <dxf>
      <fill>
        <patternFill>
          <bgColor theme="4" tint="0.39994506668294322"/>
        </patternFill>
      </fill>
    </dxf>
    <dxf>
      <fill>
        <patternFill>
          <bgColor rgb="FF7030A0"/>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9" tint="0.3999450666829432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39994506668294322"/>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rgb="FF7030A0"/>
        </patternFill>
      </fill>
    </dxf>
    <dxf>
      <fill>
        <patternFill>
          <bgColor theme="4" tint="-0.24994659260841701"/>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24994659260841701"/>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9" tint="0.39994506668294322"/>
        </patternFill>
      </fill>
    </dxf>
    <dxf>
      <fill>
        <patternFill>
          <bgColor theme="4" tint="0.79998168889431442"/>
        </patternFill>
      </fill>
    </dxf>
    <dxf>
      <fill>
        <patternFill>
          <bgColor theme="4" tint="0.39994506668294322"/>
        </patternFill>
      </fill>
    </dxf>
    <dxf>
      <fill>
        <patternFill>
          <bgColor theme="4" tint="-0.24994659260841701"/>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rgb="FF002060"/>
        </patternFill>
      </fill>
    </dxf>
    <dxf>
      <fill>
        <patternFill>
          <bgColor rgb="FF7030A0"/>
        </patternFill>
      </fill>
    </dxf>
    <dxf>
      <fill>
        <patternFill>
          <bgColor rgb="FF7030A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theme="4" tint="-0.24994659260841701"/>
        </patternFill>
      </fill>
    </dxf>
    <dxf>
      <fill>
        <patternFill>
          <bgColor theme="4" tint="-0.499984740745262"/>
        </patternFill>
      </fill>
    </dxf>
    <dxf>
      <fill>
        <patternFill>
          <bgColor rgb="FF002060"/>
        </patternFill>
      </fill>
    </dxf>
    <dxf>
      <fill>
        <patternFill>
          <bgColor theme="5" tint="-0.24994659260841701"/>
        </patternFill>
      </fill>
    </dxf>
    <dxf>
      <fill>
        <patternFill>
          <bgColor rgb="FF7030A0"/>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5"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theme="4" tint="-0.24994659260841701"/>
        </patternFill>
      </fill>
    </dxf>
    <dxf>
      <fill>
        <patternFill>
          <bgColor rgb="FF7030A0"/>
        </patternFill>
      </fill>
    </dxf>
    <dxf>
      <fill>
        <patternFill>
          <bgColor theme="4" tint="0.79998168889431442"/>
        </patternFill>
      </fill>
    </dxf>
    <dxf>
      <fill>
        <patternFill>
          <bgColor rgb="FF7030A0"/>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9" tint="0.3999450666829432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79998168889431442"/>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rgb="FF002060"/>
        </patternFill>
      </fill>
    </dxf>
    <dxf>
      <fill>
        <patternFill>
          <bgColor rgb="FF7030A0"/>
        </patternFill>
      </fill>
    </dxf>
    <dxf>
      <fill>
        <patternFill>
          <bgColor theme="5" tint="-0.24994659260841701"/>
        </patternFill>
      </fill>
    </dxf>
    <dxf>
      <fill>
        <patternFill>
          <bgColor rgb="FF7030A0"/>
        </patternFill>
      </fill>
    </dxf>
    <dxf>
      <fill>
        <patternFill>
          <bgColor theme="4" tint="-0.24994659260841701"/>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9" tint="0.39994506668294322"/>
        </patternFill>
      </fill>
    </dxf>
    <dxf>
      <fill>
        <patternFill>
          <bgColor theme="4" tint="0.79998168889431442"/>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9" tint="0.3999450666829432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rgb="FF7030A0"/>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5" tint="-0.24994659260841701"/>
        </patternFill>
      </fill>
    </dxf>
    <dxf>
      <fill>
        <patternFill>
          <bgColor theme="5" tint="0.59996337778862885"/>
        </patternFill>
      </fill>
    </dxf>
    <dxf>
      <fill>
        <patternFill>
          <bgColor theme="4"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4" tint="-0.24994659260841701"/>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5" tint="0.59996337778862885"/>
        </patternFill>
      </fill>
    </dxf>
    <dxf>
      <fill>
        <patternFill>
          <bgColor theme="4" tint="0.79998168889431442"/>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9" tint="0.3999450666829432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499984740745262"/>
        </patternFill>
      </fill>
    </dxf>
    <dxf>
      <fill>
        <patternFill>
          <bgColor rgb="FF002060"/>
        </patternFill>
      </fill>
    </dxf>
    <dxf>
      <fill>
        <patternFill>
          <bgColor rgb="FF7030A0"/>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7030A0"/>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9" tint="0.39994506668294322"/>
        </patternFill>
      </fill>
    </dxf>
    <dxf>
      <fill>
        <patternFill>
          <bgColor theme="4" tint="0.39994506668294322"/>
        </patternFill>
      </fill>
    </dxf>
    <dxf>
      <fill>
        <patternFill>
          <bgColor theme="4" tint="-0.24994659260841701"/>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9" tint="0.39994506668294322"/>
        </patternFill>
      </fill>
    </dxf>
    <dxf>
      <fill>
        <patternFill>
          <bgColor theme="4" tint="0.79998168889431442"/>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4" tint="-0.24994659260841701"/>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rgb="FF7030A0"/>
        </patternFill>
      </fill>
    </dxf>
    <dxf>
      <fill>
        <patternFill>
          <bgColor rgb="FF7030A0"/>
        </patternFill>
      </fill>
    </dxf>
    <dxf>
      <fill>
        <patternFill>
          <bgColor theme="4" tint="-0.24994659260841701"/>
        </patternFill>
      </fill>
    </dxf>
    <dxf>
      <fill>
        <patternFill>
          <bgColor theme="4" tint="-0.499984740745262"/>
        </patternFill>
      </fill>
    </dxf>
    <dxf>
      <fill>
        <patternFill>
          <bgColor rgb="FF002060"/>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theme="4" tint="0.39994506668294322"/>
        </patternFill>
      </fill>
    </dxf>
    <dxf>
      <fill>
        <patternFill>
          <bgColor theme="4" tint="0.39994506668294322"/>
        </patternFill>
      </fill>
    </dxf>
    <dxf>
      <fill>
        <patternFill>
          <bgColor theme="9" tint="0.39994506668294322"/>
        </patternFill>
      </fill>
    </dxf>
    <dxf>
      <fill>
        <patternFill>
          <bgColor theme="4" tint="0.79998168889431442"/>
        </patternFill>
      </fill>
    </dxf>
    <dxf>
      <fill>
        <patternFill>
          <bgColor theme="5" tint="0.59996337778862885"/>
        </patternFill>
      </fill>
    </dxf>
    <dxf>
      <fill>
        <patternFill>
          <bgColor theme="5" tint="0.59996337778862885"/>
        </patternFill>
      </fill>
    </dxf>
    <dxf>
      <fill>
        <patternFill>
          <bgColor rgb="FF7030A0"/>
        </patternFill>
      </fill>
    </dxf>
    <dxf>
      <fill>
        <patternFill>
          <bgColor theme="5" tint="-0.24994659260841701"/>
        </patternFill>
      </fill>
    </dxf>
    <dxf>
      <fill>
        <patternFill>
          <bgColor theme="4" tint="-0.24994659260841701"/>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rgb="FF7030A0"/>
        </patternFill>
      </fill>
    </dxf>
    <dxf>
      <fill>
        <patternFill>
          <bgColor theme="5" tint="0.59996337778862885"/>
        </patternFill>
      </fill>
    </dxf>
    <dxf>
      <fill>
        <patternFill>
          <bgColor theme="4" tint="-0.24994659260841701"/>
        </patternFill>
      </fill>
    </dxf>
    <dxf>
      <fill>
        <patternFill>
          <bgColor theme="4" tint="0.79998168889431442"/>
        </patternFill>
      </fill>
    </dxf>
    <dxf>
      <fill>
        <patternFill>
          <bgColor theme="5" tint="-0.24994659260841701"/>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5" tint="-0.24994659260841701"/>
        </patternFill>
      </fill>
    </dxf>
    <dxf>
      <fill>
        <patternFill>
          <bgColor theme="9" tint="0.39994506668294322"/>
        </patternFill>
      </fill>
    </dxf>
    <dxf>
      <fill>
        <patternFill>
          <bgColor theme="4" tint="0.79998168889431442"/>
        </patternFill>
      </fill>
    </dxf>
    <dxf>
      <fill>
        <patternFill>
          <bgColor theme="4" tint="-0.24994659260841701"/>
        </patternFill>
      </fill>
    </dxf>
    <dxf>
      <fill>
        <patternFill>
          <bgColor theme="4" tint="-0.499984740745262"/>
        </patternFill>
      </fill>
    </dxf>
    <dxf>
      <fill>
        <patternFill>
          <bgColor rgb="FF002060"/>
        </patternFill>
      </fill>
    </dxf>
    <dxf>
      <fill>
        <patternFill>
          <bgColor theme="4" tint="-0.24994659260841701"/>
        </patternFill>
      </fill>
    </dxf>
    <dxf>
      <fill>
        <patternFill>
          <bgColor rgb="FF7030A0"/>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rgb="FF002060"/>
        </patternFill>
      </fill>
    </dxf>
    <dxf>
      <fill>
        <patternFill>
          <bgColor rgb="FF7030A0"/>
        </patternFill>
      </fill>
    </dxf>
    <dxf>
      <fill>
        <patternFill>
          <bgColor theme="4" tint="-0.499984740745262"/>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theme="4" tint="-0.24994659260841701"/>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rgb="FF7030A0"/>
        </patternFill>
      </fill>
    </dxf>
    <dxf>
      <fill>
        <patternFill>
          <bgColor theme="9" tint="0.39994506668294322"/>
        </patternFill>
      </fill>
    </dxf>
    <dxf>
      <fill>
        <patternFill>
          <bgColor theme="4" tint="-0.24994659260841701"/>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rgb="FF7030A0"/>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7030A0"/>
        </patternFill>
      </fill>
    </dxf>
    <dxf>
      <fill>
        <patternFill>
          <bgColor rgb="FF00206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9" tint="0.3999450666829432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rgb="FF7030A0"/>
        </patternFill>
      </fill>
    </dxf>
    <dxf>
      <fill>
        <patternFill>
          <bgColor theme="4" tint="-0.499984740745262"/>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theme="4" tint="-0.499984740745262"/>
        </patternFill>
      </fill>
    </dxf>
    <dxf>
      <fill>
        <patternFill>
          <bgColor theme="4" tint="-0.24994659260841701"/>
        </patternFill>
      </fill>
    </dxf>
    <dxf>
      <fill>
        <patternFill>
          <bgColor theme="5" tint="-0.24994659260841701"/>
        </patternFill>
      </fill>
    </dxf>
    <dxf>
      <fill>
        <patternFill>
          <bgColor theme="4" tint="-0.24994659260841701"/>
        </patternFill>
      </fill>
    </dxf>
    <dxf>
      <fill>
        <patternFill>
          <bgColor theme="4" tint="-0.24994659260841701"/>
        </patternFill>
      </fill>
    </dxf>
    <dxf>
      <fill>
        <patternFill>
          <bgColor rgb="FF7030A0"/>
        </patternFill>
      </fill>
    </dxf>
    <dxf>
      <fill>
        <patternFill>
          <bgColor rgb="FF002060"/>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9" tint="0.39994506668294322"/>
        </patternFill>
      </fill>
    </dxf>
    <dxf>
      <fill>
        <patternFill>
          <bgColor theme="4" tint="0.79998168889431442"/>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rgb="FF7030A0"/>
        </patternFill>
      </fill>
    </dxf>
    <dxf>
      <fill>
        <patternFill>
          <bgColor theme="9" tint="0.39994506668294322"/>
        </patternFill>
      </fill>
    </dxf>
    <dxf>
      <fill>
        <patternFill>
          <bgColor theme="4" tint="-0.24994659260841701"/>
        </patternFill>
      </fill>
    </dxf>
    <dxf>
      <fill>
        <patternFill>
          <bgColor rgb="FF002060"/>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4" tint="-0.24994659260841701"/>
        </patternFill>
      </fill>
    </dxf>
    <dxf>
      <fill>
        <patternFill>
          <bgColor theme="5" tint="0.59996337778862885"/>
        </patternFill>
      </fill>
    </dxf>
    <dxf>
      <fill>
        <patternFill>
          <bgColor theme="4" tint="-0.499984740745262"/>
        </patternFill>
      </fill>
    </dxf>
    <dxf>
      <fill>
        <patternFill>
          <bgColor rgb="FF7030A0"/>
        </patternFill>
      </fill>
    </dxf>
    <dxf>
      <fill>
        <patternFill>
          <bgColor theme="4" tint="-0.499984740745262"/>
        </patternFill>
      </fill>
    </dxf>
    <dxf>
      <fill>
        <patternFill>
          <bgColor rgb="FF002060"/>
        </patternFill>
      </fill>
    </dxf>
    <dxf>
      <fill>
        <patternFill>
          <bgColor rgb="FF7030A0"/>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7030A0"/>
        </patternFill>
      </fill>
    </dxf>
    <dxf>
      <fill>
        <patternFill>
          <bgColor theme="4" tint="0.39994506668294322"/>
        </patternFill>
      </fill>
    </dxf>
    <dxf>
      <fill>
        <patternFill>
          <bgColor theme="4" tint="-0.24994659260841701"/>
        </patternFill>
      </fill>
    </dxf>
    <dxf>
      <fill>
        <patternFill>
          <bgColor theme="5" tint="-0.24994659260841701"/>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499984740745262"/>
        </patternFill>
      </fill>
    </dxf>
    <dxf>
      <fill>
        <patternFill>
          <bgColor rgb="FF002060"/>
        </patternFill>
      </fill>
    </dxf>
    <dxf>
      <fill>
        <patternFill>
          <bgColor rgb="FF7030A0"/>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5" tint="0.59996337778862885"/>
        </patternFill>
      </fill>
    </dxf>
    <dxf>
      <fill>
        <patternFill>
          <bgColor rgb="FF7030A0"/>
        </patternFill>
      </fill>
    </dxf>
    <dxf>
      <fill>
        <patternFill>
          <bgColor theme="4" tint="-0.24994659260841701"/>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9" tint="0.39994506668294322"/>
        </patternFill>
      </fill>
    </dxf>
    <dxf>
      <fill>
        <patternFill>
          <bgColor theme="4" tint="0.79998168889431442"/>
        </patternFill>
      </fill>
    </dxf>
    <dxf>
      <fill>
        <patternFill>
          <bgColor theme="5" tint="-0.24994659260841701"/>
        </patternFill>
      </fill>
    </dxf>
    <dxf>
      <fill>
        <patternFill>
          <bgColor theme="4" tint="-0.24994659260841701"/>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rgb="FF7030A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rgb="FF00206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9" tint="0.39994506668294322"/>
        </patternFill>
      </fill>
    </dxf>
    <dxf>
      <fill>
        <patternFill>
          <bgColor theme="4" tint="0.79998168889431442"/>
        </patternFill>
      </fill>
    </dxf>
    <dxf>
      <fill>
        <patternFill>
          <bgColor rgb="FF7030A0"/>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9" tint="0.3999450666829432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79998168889431442"/>
        </patternFill>
      </fill>
    </dxf>
    <dxf>
      <fill>
        <patternFill>
          <bgColor theme="9" tint="0.39994506668294322"/>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rgb="FF002060"/>
        </patternFill>
      </fill>
    </dxf>
    <dxf>
      <fill>
        <patternFill>
          <bgColor rgb="FF7030A0"/>
        </patternFill>
      </fill>
    </dxf>
    <dxf>
      <fill>
        <patternFill>
          <bgColor theme="4" tint="-0.499984740745262"/>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9" tint="0.3999450666829432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4" tint="-0.24994659260841701"/>
        </patternFill>
      </fill>
    </dxf>
    <dxf>
      <fill>
        <patternFill>
          <bgColor theme="4" tint="0.39994506668294322"/>
        </patternFill>
      </fill>
    </dxf>
    <dxf>
      <fill>
        <patternFill>
          <bgColor rgb="FF7030A0"/>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7030A0"/>
        </patternFill>
      </fill>
    </dxf>
    <dxf>
      <fill>
        <patternFill>
          <bgColor rgb="FF002060"/>
        </patternFill>
      </fill>
    </dxf>
    <dxf>
      <fill>
        <patternFill>
          <bgColor theme="5" tint="0.59996337778862885"/>
        </patternFill>
      </fill>
    </dxf>
    <dxf>
      <fill>
        <patternFill>
          <bgColor theme="5" tint="0.59996337778862885"/>
        </patternFill>
      </fill>
    </dxf>
    <dxf>
      <fill>
        <patternFill>
          <bgColor rgb="FF7030A0"/>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theme="4" tint="0.39994506668294322"/>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theme="5" tint="0.59996337778862885"/>
        </patternFill>
      </fill>
    </dxf>
    <dxf>
      <fill>
        <patternFill>
          <bgColor theme="5" tint="0.59996337778862885"/>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rgb="FF7030A0"/>
        </patternFill>
      </fill>
    </dxf>
    <dxf>
      <fill>
        <patternFill>
          <bgColor rgb="FF7030A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002060"/>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rgb="FF7030A0"/>
        </patternFill>
      </fill>
    </dxf>
    <dxf>
      <fill>
        <patternFill>
          <bgColor rgb="FF7030A0"/>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rgb="FF002060"/>
        </patternFill>
      </fill>
    </dxf>
    <dxf>
      <fill>
        <patternFill>
          <bgColor theme="4" tint="-0.49998474074526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49998474074526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7999816888943144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002060"/>
        </patternFill>
      </fill>
    </dxf>
    <dxf>
      <fill>
        <patternFill>
          <bgColor theme="4" tint="-0.499984740745262"/>
        </patternFill>
      </fill>
    </dxf>
    <dxf>
      <fill>
        <patternFill>
          <bgColor rgb="FF7030A0"/>
        </patternFill>
      </fill>
    </dxf>
    <dxf>
      <fill>
        <patternFill>
          <bgColor rgb="FF7030A0"/>
        </patternFill>
      </fill>
    </dxf>
    <dxf>
      <fill>
        <patternFill>
          <bgColor theme="4" tint="-0.24994659260841701"/>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5" tint="0.59996337778862885"/>
        </patternFill>
      </fill>
    </dxf>
    <dxf>
      <fill>
        <patternFill>
          <bgColor theme="4" tint="0.79998168889431442"/>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4" tint="-0.24994659260841701"/>
        </patternFill>
      </fill>
    </dxf>
    <dxf>
      <fill>
        <patternFill>
          <bgColor theme="4" tint="-0.24994659260841701"/>
        </patternFill>
      </fill>
    </dxf>
    <dxf>
      <fill>
        <patternFill>
          <bgColor theme="5" tint="-0.24994659260841701"/>
        </patternFill>
      </fill>
    </dxf>
    <dxf>
      <fill>
        <patternFill>
          <bgColor theme="4" tint="-0.24994659260841701"/>
        </patternFill>
      </fill>
    </dxf>
    <dxf>
      <fill>
        <patternFill>
          <bgColor rgb="FF7030A0"/>
        </patternFill>
      </fill>
    </dxf>
    <dxf>
      <fill>
        <patternFill>
          <bgColor rgb="FF7030A0"/>
        </patternFill>
      </fill>
    </dxf>
    <dxf>
      <fill>
        <patternFill>
          <bgColor rgb="FF002060"/>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rgb="FF7030A0"/>
        </patternFill>
      </fill>
    </dxf>
    <dxf>
      <fill>
        <patternFill>
          <bgColor rgb="FF002060"/>
        </patternFill>
      </fill>
    </dxf>
    <dxf>
      <fill>
        <patternFill>
          <bgColor rgb="FF7030A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5"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4" tint="0.79998168889431442"/>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FF0000"/>
        </patternFill>
      </fill>
    </dxf>
    <dxf>
      <fill>
        <patternFill>
          <bgColor theme="4" tint="0.39994506668294322"/>
        </patternFill>
      </fill>
    </dxf>
    <dxf>
      <fill>
        <patternFill>
          <bgColor theme="4" tint="-0.499984740745262"/>
        </patternFill>
      </fill>
    </dxf>
    <dxf>
      <fill>
        <patternFill>
          <bgColor theme="4" tint="-0.24994659260841701"/>
        </patternFill>
      </fill>
    </dxf>
    <dxf>
      <fill>
        <patternFill>
          <bgColor rgb="FF7030A0"/>
        </patternFill>
      </fill>
    </dxf>
    <dxf>
      <fill>
        <patternFill>
          <bgColor rgb="FF7030A0"/>
        </patternFill>
      </fill>
    </dxf>
    <dxf>
      <fill>
        <patternFill>
          <bgColor rgb="FF00206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24994659260841701"/>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4" tint="-0.24994659260841701"/>
        </patternFill>
      </fill>
    </dxf>
    <dxf>
      <fill>
        <patternFill>
          <bgColor theme="5" tint="0.59996337778862885"/>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theme="4" tint="0.39994506668294322"/>
        </patternFill>
      </fill>
    </dxf>
    <dxf>
      <fill>
        <patternFill>
          <bgColor rgb="FF7030A0"/>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7030A0"/>
        </patternFill>
      </fill>
    </dxf>
    <dxf>
      <fill>
        <patternFill>
          <bgColor rgb="FF7030A0"/>
        </patternFill>
      </fill>
    </dxf>
    <dxf>
      <fill>
        <patternFill>
          <bgColor rgb="FF002060"/>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4" tint="0.39994506668294322"/>
        </patternFill>
      </fill>
    </dxf>
    <dxf>
      <fill>
        <patternFill>
          <bgColor rgb="FF7030A0"/>
        </patternFill>
      </fill>
    </dxf>
    <dxf>
      <fill>
        <patternFill>
          <bgColor theme="5" tint="0.59996337778862885"/>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theme="4" tint="0.79998168889431442"/>
        </patternFill>
      </fill>
    </dxf>
    <dxf>
      <fill>
        <patternFill>
          <bgColor rgb="FF7030A0"/>
        </patternFill>
      </fill>
    </dxf>
    <dxf>
      <fill>
        <patternFill>
          <bgColor rgb="FF002060"/>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rgb="FF7030A0"/>
        </patternFill>
      </fill>
    </dxf>
    <dxf>
      <fill>
        <patternFill>
          <bgColor rgb="FF002060"/>
        </patternFill>
      </fill>
    </dxf>
    <dxf>
      <fill>
        <patternFill>
          <bgColor rgb="FF7030A0"/>
        </patternFill>
      </fill>
    </dxf>
    <dxf>
      <fill>
        <patternFill>
          <bgColor rgb="FF7030A0"/>
        </patternFill>
      </fill>
    </dxf>
    <dxf>
      <fill>
        <patternFill>
          <bgColor theme="4" tint="-0.499984740745262"/>
        </patternFill>
      </fill>
    </dxf>
    <dxf>
      <fill>
        <patternFill>
          <bgColor rgb="FF00206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rgb="FF7030A0"/>
        </patternFill>
      </fill>
    </dxf>
    <dxf>
      <fill>
        <patternFill>
          <bgColor theme="4" tint="-0.24994659260841701"/>
        </patternFill>
      </fill>
    </dxf>
    <dxf>
      <fill>
        <patternFill>
          <bgColor theme="5" tint="0.59996337778862885"/>
        </patternFill>
      </fill>
    </dxf>
    <dxf>
      <fill>
        <patternFill>
          <bgColor theme="4" tint="0.79998168889431442"/>
        </patternFill>
      </fill>
    </dxf>
    <dxf>
      <fill>
        <patternFill>
          <bgColor theme="4" tint="0.79998168889431442"/>
        </patternFill>
      </fill>
    </dxf>
    <dxf>
      <fill>
        <patternFill>
          <bgColor theme="5" tint="0.59996337778862885"/>
        </patternFill>
      </fill>
    </dxf>
    <dxf>
      <fill>
        <patternFill>
          <bgColor theme="5" tint="-0.24994659260841701"/>
        </patternFill>
      </fill>
    </dxf>
    <dxf>
      <fill>
        <patternFill>
          <bgColor rgb="FF7030A0"/>
        </patternFill>
      </fill>
    </dxf>
    <dxf>
      <fill>
        <patternFill>
          <bgColor rgb="FF7030A0"/>
        </patternFill>
      </fill>
    </dxf>
    <dxf>
      <fill>
        <patternFill>
          <bgColor theme="4" tint="-0.499984740745262"/>
        </patternFill>
      </fill>
    </dxf>
    <dxf>
      <fill>
        <patternFill>
          <bgColor rgb="FF00206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7030A0"/>
        </patternFill>
      </fill>
    </dxf>
    <dxf>
      <fill>
        <patternFill>
          <bgColor rgb="FF7030A0"/>
        </patternFill>
      </fill>
    </dxf>
    <dxf>
      <fill>
        <patternFill>
          <bgColor rgb="FF00206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7030A0"/>
        </patternFill>
      </fill>
    </dxf>
    <dxf>
      <fill>
        <patternFill>
          <bgColor theme="4" tint="0.39994506668294322"/>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rgb="FF7030A0"/>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rgb="FF7030A0"/>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7030A0"/>
        </patternFill>
      </fill>
    </dxf>
    <dxf>
      <fill>
        <patternFill>
          <bgColor rgb="FF7030A0"/>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rgb="FF002060"/>
        </patternFill>
      </fill>
    </dxf>
    <dxf>
      <fill>
        <patternFill>
          <bgColor rgb="FF7030A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7030A0"/>
        </patternFill>
      </fill>
    </dxf>
    <dxf>
      <fill>
        <patternFill>
          <bgColor theme="4" tint="0.79998168889431442"/>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rgb="FF7030A0"/>
        </patternFill>
      </fill>
    </dxf>
    <dxf>
      <fill>
        <patternFill>
          <bgColor theme="5" tint="0.59996337778862885"/>
        </patternFill>
      </fill>
    </dxf>
    <dxf>
      <fill>
        <patternFill>
          <bgColor theme="4" tint="-0.24994659260841701"/>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rgb="FF002060"/>
        </patternFill>
      </fill>
    </dxf>
    <dxf>
      <fill>
        <patternFill>
          <bgColor rgb="FF7030A0"/>
        </patternFill>
      </fill>
    </dxf>
    <dxf>
      <fill>
        <patternFill>
          <bgColor rgb="FF7030A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7030A0"/>
        </patternFill>
      </fill>
    </dxf>
    <dxf>
      <fill>
        <patternFill>
          <bgColor rgb="FF7030A0"/>
        </patternFill>
      </fill>
    </dxf>
    <dxf>
      <fill>
        <patternFill>
          <bgColor theme="5" tint="0.59996337778862885"/>
        </patternFill>
      </fill>
    </dxf>
    <dxf>
      <fill>
        <patternFill>
          <bgColor rgb="FF002060"/>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7030A0"/>
        </patternFill>
      </fill>
    </dxf>
    <dxf>
      <fill>
        <patternFill>
          <bgColor theme="4" tint="-0.24994659260841701"/>
        </patternFill>
      </fill>
    </dxf>
    <dxf>
      <fill>
        <patternFill>
          <bgColor theme="4" tint="-0.499984740745262"/>
        </patternFill>
      </fill>
    </dxf>
    <dxf>
      <fill>
        <patternFill>
          <bgColor theme="4" tint="0.79998168889431442"/>
        </patternFill>
      </fill>
    </dxf>
    <dxf>
      <fill>
        <patternFill>
          <bgColor rgb="FF00206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5" tint="-0.24994659260841701"/>
        </patternFill>
      </fill>
    </dxf>
    <dxf>
      <fill>
        <patternFill>
          <bgColor theme="5" tint="0.59996337778862885"/>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24994659260841701"/>
        </patternFill>
      </fill>
    </dxf>
    <dxf>
      <fill>
        <patternFill>
          <bgColor theme="4" tint="0.39994506668294322"/>
        </patternFill>
      </fill>
    </dxf>
    <dxf>
      <fill>
        <patternFill>
          <bgColor theme="4" tint="0.79998168889431442"/>
        </patternFill>
      </fill>
    </dxf>
    <dxf>
      <fill>
        <patternFill>
          <bgColor theme="4" tint="-0.24994659260841701"/>
        </patternFill>
      </fill>
    </dxf>
    <dxf>
      <fill>
        <patternFill>
          <bgColor theme="4" tint="-0.24994659260841701"/>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rgb="FF7030A0"/>
        </patternFill>
      </fill>
    </dxf>
    <dxf>
      <fill>
        <patternFill>
          <bgColor theme="4" tint="0.39994506668294322"/>
        </patternFill>
      </fill>
    </dxf>
    <dxf>
      <fill>
        <patternFill>
          <bgColor theme="4" tint="-0.24994659260841701"/>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rgb="FF7030A0"/>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theme="4" tint="-0.499984740745262"/>
        </patternFill>
      </fill>
    </dxf>
    <dxf>
      <fill>
        <patternFill>
          <bgColor rgb="FF7030A0"/>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002060"/>
        </patternFill>
      </fill>
    </dxf>
    <dxf>
      <fill>
        <patternFill>
          <bgColor rgb="FF7030A0"/>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24994659260841701"/>
        </patternFill>
      </fill>
    </dxf>
    <dxf>
      <fill>
        <patternFill>
          <bgColor theme="4" tint="0.79998168889431442"/>
        </patternFill>
      </fill>
    </dxf>
    <dxf>
      <fill>
        <patternFill>
          <bgColor theme="4" tint="0.7999816888943144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24994659260841701"/>
        </patternFill>
      </fill>
    </dxf>
    <dxf>
      <fill>
        <patternFill>
          <bgColor theme="4" tint="-0.24994659260841701"/>
        </patternFill>
      </fill>
    </dxf>
    <dxf>
      <fill>
        <patternFill>
          <bgColor theme="4" tint="-0.24994659260841701"/>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4" tint="-0.24994659260841701"/>
        </patternFill>
      </fill>
    </dxf>
    <dxf>
      <fill>
        <patternFill>
          <bgColor rgb="FF002060"/>
        </patternFill>
      </fill>
    </dxf>
    <dxf>
      <fill>
        <patternFill>
          <bgColor theme="4" tint="-0.24994659260841701"/>
        </patternFill>
      </fill>
    </dxf>
    <dxf>
      <fill>
        <patternFill>
          <bgColor rgb="FF7030A0"/>
        </patternFill>
      </fill>
    </dxf>
    <dxf>
      <fill>
        <patternFill>
          <bgColor rgb="FF7030A0"/>
        </patternFill>
      </fill>
    </dxf>
    <dxf>
      <fill>
        <patternFill>
          <bgColor theme="4" tint="-0.24994659260841701"/>
        </patternFill>
      </fill>
    </dxf>
    <dxf>
      <fill>
        <patternFill>
          <bgColor theme="5" tint="0.59996337778862885"/>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24994659260841701"/>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4" tint="-0.499984740745262"/>
        </patternFill>
      </fill>
    </dxf>
    <dxf>
      <fill>
        <patternFill>
          <bgColor theme="5" tint="0.59996337778862885"/>
        </patternFill>
      </fill>
    </dxf>
    <dxf>
      <fill>
        <patternFill>
          <bgColor rgb="FF7030A0"/>
        </patternFill>
      </fill>
    </dxf>
    <dxf>
      <fill>
        <patternFill>
          <bgColor rgb="FF7030A0"/>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rgb="FF00206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24994659260841701"/>
        </patternFill>
      </fill>
    </dxf>
    <dxf>
      <fill>
        <patternFill>
          <bgColor rgb="FF7030A0"/>
        </patternFill>
      </fill>
    </dxf>
    <dxf>
      <fill>
        <patternFill>
          <bgColor rgb="FF002060"/>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theme="4" tint="0.39994506668294322"/>
        </patternFill>
      </fill>
    </dxf>
    <dxf>
      <fill>
        <patternFill>
          <bgColor theme="4" tint="-0.24994659260841701"/>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5" tint="0.59996337778862885"/>
        </patternFill>
      </fill>
    </dxf>
    <dxf>
      <fill>
        <patternFill>
          <bgColor theme="4" tint="-0.499984740745262"/>
        </patternFill>
      </fill>
    </dxf>
    <dxf>
      <fill>
        <patternFill>
          <bgColor rgb="FF7030A0"/>
        </patternFill>
      </fill>
    </dxf>
    <dxf>
      <fill>
        <patternFill>
          <bgColor rgb="FF7030A0"/>
        </patternFill>
      </fill>
    </dxf>
    <dxf>
      <fill>
        <patternFill>
          <bgColor rgb="FF002060"/>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rgb="FF7030A0"/>
        </patternFill>
      </fill>
    </dxf>
    <dxf>
      <fill>
        <patternFill>
          <bgColor rgb="FF002060"/>
        </patternFill>
      </fill>
    </dxf>
    <dxf>
      <fill>
        <patternFill>
          <bgColor rgb="FF7030A0"/>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4" tint="0.39994506668294322"/>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theme="5" tint="0.59996337778862885"/>
        </patternFill>
      </fill>
    </dxf>
    <dxf>
      <fill>
        <patternFill>
          <bgColor theme="5" tint="0.59996337778862885"/>
        </patternFill>
      </fill>
    </dxf>
    <dxf>
      <fill>
        <patternFill>
          <bgColor theme="4" tint="0.79998168889431442"/>
        </patternFill>
      </fill>
    </dxf>
    <dxf>
      <fill>
        <patternFill>
          <bgColor theme="5" tint="-0.24994659260841701"/>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7030A0"/>
        </patternFill>
      </fill>
    </dxf>
    <dxf>
      <fill>
        <patternFill>
          <bgColor rgb="FF7030A0"/>
        </patternFill>
      </fill>
    </dxf>
    <dxf>
      <fill>
        <patternFill>
          <bgColor rgb="FF00206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theme="4" tint="0.79998168889431442"/>
        </patternFill>
      </fill>
    </dxf>
    <dxf>
      <fill>
        <patternFill>
          <bgColor theme="4" tint="-0.499984740745262"/>
        </patternFill>
      </fill>
    </dxf>
    <dxf>
      <fill>
        <patternFill>
          <bgColor rgb="FF00206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7030A0"/>
        </patternFill>
      </fill>
    </dxf>
    <dxf>
      <fill>
        <patternFill>
          <bgColor rgb="FF7030A0"/>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rgb="FF7030A0"/>
        </patternFill>
      </fill>
    </dxf>
    <dxf>
      <fill>
        <patternFill>
          <bgColor rgb="FF002060"/>
        </patternFill>
      </fill>
    </dxf>
    <dxf>
      <fill>
        <patternFill>
          <bgColor theme="4" tint="-0.499984740745262"/>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5" tint="0.59996337778862885"/>
        </patternFill>
      </fill>
    </dxf>
    <dxf>
      <fill>
        <patternFill>
          <bgColor theme="4" tint="-0.24994659260841701"/>
        </patternFill>
      </fill>
    </dxf>
    <dxf>
      <fill>
        <patternFill>
          <bgColor theme="5" tint="0.59996337778862885"/>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rgb="FF7030A0"/>
        </patternFill>
      </fill>
    </dxf>
    <dxf>
      <fill>
        <patternFill>
          <bgColor rgb="FF7030A0"/>
        </patternFill>
      </fill>
    </dxf>
    <dxf>
      <fill>
        <patternFill>
          <bgColor theme="4" tint="-0.499984740745262"/>
        </patternFill>
      </fill>
    </dxf>
    <dxf>
      <fill>
        <patternFill>
          <bgColor rgb="FF002060"/>
        </patternFill>
      </fill>
    </dxf>
    <dxf>
      <fill>
        <patternFill>
          <bgColor theme="4" tint="-0.24994659260841701"/>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5" tint="-0.24994659260841701"/>
        </patternFill>
      </fill>
    </dxf>
    <dxf>
      <fill>
        <patternFill>
          <bgColor theme="4" tint="-0.24994659260841701"/>
        </patternFill>
      </fill>
    </dxf>
    <dxf>
      <fill>
        <patternFill>
          <bgColor theme="5" tint="-0.24994659260841701"/>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4" tint="0.7999816888943144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7030A0"/>
        </patternFill>
      </fill>
    </dxf>
    <dxf>
      <fill>
        <patternFill>
          <bgColor theme="4" tint="-0.24994659260841701"/>
        </patternFill>
      </fill>
    </dxf>
    <dxf>
      <fill>
        <patternFill>
          <bgColor theme="5" tint="0.59996337778862885"/>
        </patternFill>
      </fill>
    </dxf>
    <dxf>
      <fill>
        <patternFill>
          <bgColor rgb="FF7030A0"/>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002060"/>
        </patternFill>
      </fill>
    </dxf>
    <dxf>
      <fill>
        <patternFill>
          <bgColor rgb="FF7030A0"/>
        </patternFill>
      </fill>
    </dxf>
    <dxf>
      <fill>
        <patternFill>
          <bgColor rgb="FF7030A0"/>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bgColor rgb="FF7030A0"/>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rgb="FF7030A0"/>
        </patternFill>
      </fill>
    </dxf>
    <dxf>
      <fill>
        <patternFill>
          <bgColor rgb="FF7030A0"/>
        </patternFill>
      </fill>
    </dxf>
    <dxf>
      <fill>
        <patternFill>
          <bgColor theme="4" tint="0.39994506668294322"/>
        </patternFill>
      </fill>
    </dxf>
    <dxf>
      <fill>
        <patternFill>
          <bgColor rgb="FF00206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theme="4" tint="0.39994506668294322"/>
        </patternFill>
      </fill>
    </dxf>
    <dxf>
      <fill>
        <patternFill>
          <bgColor theme="4" tint="0.39994506668294322"/>
        </patternFill>
      </fill>
    </dxf>
    <dxf>
      <fill>
        <patternFill>
          <bgColor theme="5" tint="-0.24994659260841701"/>
        </patternFill>
      </fill>
    </dxf>
    <dxf>
      <fill>
        <patternFill>
          <bgColor theme="4" tint="0.79998168889431442"/>
        </patternFill>
      </fill>
    </dxf>
    <dxf>
      <fill>
        <patternFill>
          <bgColor theme="5" tint="0.59996337778862885"/>
        </patternFill>
      </fill>
    </dxf>
    <dxf>
      <fill>
        <patternFill>
          <bgColor rgb="FF002060"/>
        </patternFill>
      </fill>
    </dxf>
    <dxf>
      <fill>
        <patternFill>
          <bgColor theme="4" tint="0.79998168889431442"/>
        </patternFill>
      </fill>
    </dxf>
    <dxf>
      <fill>
        <patternFill>
          <bgColor rgb="FF7030A0"/>
        </patternFill>
      </fill>
    </dxf>
    <dxf>
      <fill>
        <patternFill>
          <bgColor theme="5" tint="0.59996337778862885"/>
        </patternFill>
      </fill>
    </dxf>
    <dxf>
      <fill>
        <patternFill>
          <bgColor rgb="FF7030A0"/>
        </patternFill>
      </fill>
    </dxf>
    <dxf>
      <fill>
        <patternFill>
          <bgColor theme="5" tint="0.59996337778862885"/>
        </patternFill>
      </fill>
    </dxf>
    <dxf>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24994659260841701"/>
        </patternFill>
      </fill>
    </dxf>
    <dxf>
      <fill>
        <patternFill>
          <bgColor theme="4" tint="-0.49998474074526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002060"/>
        </patternFill>
      </fill>
    </dxf>
    <dxf>
      <fill>
        <patternFill>
          <bgColor rgb="FF7030A0"/>
        </patternFill>
      </fill>
    </dxf>
    <dxf>
      <fill>
        <patternFill>
          <bgColor rgb="FF7030A0"/>
        </patternFill>
      </fill>
    </dxf>
    <dxf>
      <fill>
        <patternFill>
          <bgColor theme="4" tint="0.39994506668294322"/>
        </patternFill>
      </fill>
    </dxf>
    <dxf>
      <fill>
        <patternFill>
          <bgColor rgb="FF7030A0"/>
        </patternFill>
      </fill>
    </dxf>
    <dxf>
      <fill>
        <patternFill>
          <bgColor rgb="FF7030A0"/>
        </patternFill>
      </fill>
    </dxf>
    <dxf>
      <fill>
        <patternFill>
          <bgColor theme="4" tint="-0.499984740745262"/>
        </patternFill>
      </fill>
    </dxf>
    <dxf>
      <fill>
        <patternFill>
          <bgColor theme="4" tint="-0.24994659260841701"/>
        </patternFill>
      </fill>
    </dxf>
    <dxf>
      <fill>
        <patternFill>
          <bgColor theme="5" tint="0.59996337778862885"/>
        </patternFill>
      </fill>
    </dxf>
    <dxf>
      <fill>
        <patternFill>
          <bgColor theme="5" tint="0.59996337778862885"/>
        </patternFill>
      </fill>
    </dxf>
    <dxf>
      <fill>
        <patternFill>
          <bgColor theme="4" tint="0.79998168889431442"/>
        </patternFill>
      </fill>
    </dxf>
    <dxf>
      <fill>
        <patternFill>
          <bgColor rgb="FF002060"/>
        </patternFill>
      </fill>
    </dxf>
    <dxf>
      <fill>
        <patternFill>
          <bgColor theme="5" tint="-0.24994659260841701"/>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rgb="FF7030A0"/>
        </patternFill>
      </fill>
    </dxf>
    <dxf>
      <fill>
        <patternFill>
          <bgColor rgb="FF7030A0"/>
        </patternFill>
      </fill>
    </dxf>
    <dxf>
      <fill>
        <patternFill patternType="solid">
          <bgColor theme="4" tint="0.39994506668294322"/>
        </patternFill>
      </fill>
    </dxf>
    <dxf>
      <fill>
        <patternFill>
          <bgColor theme="5" tint="0.59996337778862885"/>
        </patternFill>
      </fill>
    </dxf>
    <dxf>
      <font>
        <strike val="0"/>
      </font>
      <fill>
        <patternFill>
          <bgColor theme="5" tint="0.59996337778862885"/>
        </patternFill>
      </fill>
    </dxf>
    <dxf>
      <fill>
        <patternFill>
          <bgColor theme="5" tint="-0.24994659260841701"/>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499984740745262"/>
        </patternFill>
      </fill>
    </dxf>
    <dxf>
      <fill>
        <patternFill>
          <bgColor rgb="FF002060"/>
        </patternFill>
      </fill>
    </dxf>
    <dxf>
      <fill>
        <patternFill patternType="solid">
          <bgColor theme="5" tint="0.59996337778862885"/>
        </patternFill>
      </fill>
    </dxf>
    <dxf>
      <fill>
        <patternFill patternType="solid">
          <bgColor theme="5" tint="0.59996337778862885"/>
        </patternFill>
      </fill>
    </dxf>
    <dxf>
      <fill>
        <patternFill patternType="solid">
          <bgColor theme="5" tint="-0.24994659260841701"/>
        </patternFill>
      </fill>
    </dxf>
    <dxf>
      <fill>
        <patternFill patternType="solid">
          <bgColor theme="4" tint="0.79998168889431442"/>
        </patternFill>
      </fill>
    </dxf>
    <dxf>
      <fill>
        <patternFill patternType="solid">
          <bgColor theme="4" tint="0.79998168889431442"/>
        </patternFill>
      </fill>
    </dxf>
    <dxf>
      <fill>
        <patternFill patternType="solid">
          <bgColor theme="4" tint="-0.24994659260841701"/>
        </patternFill>
      </fill>
    </dxf>
    <dxf>
      <fill>
        <patternFill patternType="solid">
          <bgColor theme="4" tint="0.39994506668294322"/>
        </patternFill>
      </fill>
    </dxf>
    <dxf>
      <fill>
        <patternFill patternType="solid">
          <bgColor theme="4" tint="0.39994506668294322"/>
        </patternFill>
      </fill>
    </dxf>
    <dxf>
      <fill>
        <patternFill patternType="solid">
          <bgColor theme="4" tint="-0.24994659260841701"/>
        </patternFill>
      </fill>
    </dxf>
    <dxf>
      <fill>
        <patternFill patternType="solid">
          <bgColor theme="4" tint="-0.24994659260841701"/>
        </patternFill>
      </fill>
    </dxf>
    <dxf>
      <fill>
        <patternFill patternType="solid">
          <bgColor theme="4" tint="-0.24994659260841701"/>
        </patternFill>
      </fill>
    </dxf>
    <dxf>
      <fill>
        <patternFill patternType="solid">
          <bgColor theme="4" tint="-0.24994659260841701"/>
        </patternFill>
      </fill>
    </dxf>
    <dxf>
      <fill>
        <patternFill patternType="solid">
          <bgColor theme="4" tint="-0.499984740745262"/>
        </patternFill>
      </fill>
    </dxf>
    <dxf>
      <fill>
        <patternFill patternType="solid">
          <bgColor rgb="FF002060"/>
        </patternFill>
      </fill>
    </dxf>
    <dxf>
      <fill>
        <patternFill>
          <bgColor rgb="FF7030A0"/>
        </patternFill>
      </fill>
    </dxf>
    <dxf>
      <fill>
        <patternFill>
          <bgColor rgb="FF7030A0"/>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auto="1"/>
      </font>
      <fill>
        <patternFill>
          <bgColor rgb="FFF4DE8C"/>
        </patternFill>
      </fill>
    </dxf>
    <dxf>
      <font>
        <color rgb="FF9C0006"/>
      </font>
      <fill>
        <patternFill>
          <bgColor rgb="FFFFC7CE"/>
        </patternFill>
      </fill>
    </dxf>
    <dxf>
      <font>
        <color rgb="FFFFC000"/>
      </font>
    </dxf>
    <dxf>
      <font>
        <color rgb="FF92D050"/>
      </font>
    </dxf>
    <dxf>
      <font>
        <color rgb="FFFF0000"/>
      </font>
    </dxf>
    <dxf>
      <fill>
        <patternFill>
          <bgColor rgb="FF92D050"/>
        </patternFill>
      </fill>
    </dxf>
    <dxf>
      <fill>
        <patternFill>
          <bgColor rgb="FFFFC000"/>
        </patternFill>
      </fill>
    </dxf>
    <dxf>
      <fill>
        <patternFill>
          <bgColor rgb="FFFF000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color rgb="FFFF0000"/>
      </font>
    </dxf>
    <dxf>
      <font>
        <color rgb="FF9C0006"/>
      </font>
      <fill>
        <patternFill>
          <bgColor rgb="FFFFC7CE"/>
        </patternFill>
      </fill>
    </dxf>
    <dxf>
      <font>
        <color rgb="FF006100"/>
      </font>
      <fill>
        <patternFill>
          <bgColor rgb="FFC6EF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s>
  <tableStyles count="0" defaultTableStyle="TableStyleMedium2" defaultPivotStyle="PivotStyleLight16"/>
  <colors>
    <mruColors>
      <color rgb="FFF4DE8C"/>
      <color rgb="FFFFFF99"/>
      <color rgb="FFFF9999"/>
      <color rgb="FF0070C0"/>
      <color rgb="FFFF9966"/>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6.xml"/><Relationship Id="rId21" Type="http://schemas.openxmlformats.org/officeDocument/2006/relationships/worksheet" Target="worksheets/sheet20.xml"/><Relationship Id="rId42" Type="http://schemas.openxmlformats.org/officeDocument/2006/relationships/worksheet" Target="worksheets/sheet41.xml"/><Relationship Id="rId63" Type="http://schemas.openxmlformats.org/officeDocument/2006/relationships/worksheet" Target="worksheets/sheet62.xml"/><Relationship Id="rId84" Type="http://schemas.openxmlformats.org/officeDocument/2006/relationships/worksheet" Target="worksheets/sheet83.xml"/><Relationship Id="rId138" Type="http://schemas.openxmlformats.org/officeDocument/2006/relationships/worksheet" Target="worksheets/sheet137.xml"/><Relationship Id="rId159" Type="http://schemas.openxmlformats.org/officeDocument/2006/relationships/externalLink" Target="externalLinks/externalLink1.xml"/><Relationship Id="rId170" Type="http://schemas.openxmlformats.org/officeDocument/2006/relationships/customXml" Target="../customXml/item6.xml"/><Relationship Id="rId107" Type="http://schemas.openxmlformats.org/officeDocument/2006/relationships/worksheet" Target="worksheets/sheet106.xml"/><Relationship Id="rId11" Type="http://schemas.openxmlformats.org/officeDocument/2006/relationships/worksheet" Target="worksheets/sheet10.xml"/><Relationship Id="rId32" Type="http://schemas.openxmlformats.org/officeDocument/2006/relationships/worksheet" Target="worksheets/sheet31.xml"/><Relationship Id="rId53" Type="http://schemas.openxmlformats.org/officeDocument/2006/relationships/worksheet" Target="worksheets/sheet52.xml"/><Relationship Id="rId74" Type="http://schemas.openxmlformats.org/officeDocument/2006/relationships/worksheet" Target="worksheets/sheet73.xml"/><Relationship Id="rId128" Type="http://schemas.openxmlformats.org/officeDocument/2006/relationships/worksheet" Target="worksheets/sheet127.xml"/><Relationship Id="rId149" Type="http://schemas.openxmlformats.org/officeDocument/2006/relationships/worksheet" Target="worksheets/sheet148.xml"/><Relationship Id="rId5" Type="http://schemas.openxmlformats.org/officeDocument/2006/relationships/worksheet" Target="worksheets/sheet5.xml"/><Relationship Id="rId95" Type="http://schemas.openxmlformats.org/officeDocument/2006/relationships/worksheet" Target="worksheets/sheet94.xml"/><Relationship Id="rId160" Type="http://schemas.openxmlformats.org/officeDocument/2006/relationships/theme" Target="theme/theme1.xml"/><Relationship Id="rId22" Type="http://schemas.openxmlformats.org/officeDocument/2006/relationships/worksheet" Target="worksheets/sheet21.xml"/><Relationship Id="rId43" Type="http://schemas.openxmlformats.org/officeDocument/2006/relationships/worksheet" Target="worksheets/sheet42.xml"/><Relationship Id="rId64" Type="http://schemas.openxmlformats.org/officeDocument/2006/relationships/worksheet" Target="worksheets/sheet63.xml"/><Relationship Id="rId118" Type="http://schemas.openxmlformats.org/officeDocument/2006/relationships/worksheet" Target="worksheets/sheet117.xml"/><Relationship Id="rId139" Type="http://schemas.openxmlformats.org/officeDocument/2006/relationships/worksheet" Target="worksheets/sheet138.xml"/><Relationship Id="rId85" Type="http://schemas.openxmlformats.org/officeDocument/2006/relationships/worksheet" Target="worksheets/sheet84.xml"/><Relationship Id="rId150" Type="http://schemas.openxmlformats.org/officeDocument/2006/relationships/worksheet" Target="worksheets/sheet149.xml"/><Relationship Id="rId12" Type="http://schemas.openxmlformats.org/officeDocument/2006/relationships/worksheet" Target="worksheets/sheet11.xml"/><Relationship Id="rId33" Type="http://schemas.openxmlformats.org/officeDocument/2006/relationships/worksheet" Target="worksheets/sheet32.xml"/><Relationship Id="rId108" Type="http://schemas.openxmlformats.org/officeDocument/2006/relationships/worksheet" Target="worksheets/sheet107.xml"/><Relationship Id="rId129" Type="http://schemas.openxmlformats.org/officeDocument/2006/relationships/worksheet" Target="worksheets/sheet128.xml"/><Relationship Id="rId54" Type="http://schemas.openxmlformats.org/officeDocument/2006/relationships/worksheet" Target="worksheets/sheet53.xml"/><Relationship Id="rId70" Type="http://schemas.openxmlformats.org/officeDocument/2006/relationships/worksheet" Target="worksheets/sheet69.xml"/><Relationship Id="rId75" Type="http://schemas.openxmlformats.org/officeDocument/2006/relationships/worksheet" Target="worksheets/sheet74.xml"/><Relationship Id="rId91" Type="http://schemas.openxmlformats.org/officeDocument/2006/relationships/worksheet" Target="worksheets/sheet90.xml"/><Relationship Id="rId96" Type="http://schemas.openxmlformats.org/officeDocument/2006/relationships/worksheet" Target="worksheets/sheet95.xml"/><Relationship Id="rId140" Type="http://schemas.openxmlformats.org/officeDocument/2006/relationships/worksheet" Target="worksheets/sheet139.xml"/><Relationship Id="rId145" Type="http://schemas.openxmlformats.org/officeDocument/2006/relationships/worksheet" Target="worksheets/sheet144.xml"/><Relationship Id="rId161" Type="http://schemas.openxmlformats.org/officeDocument/2006/relationships/styles" Target="styles.xml"/><Relationship Id="rId16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2.xml"/><Relationship Id="rId28" Type="http://schemas.openxmlformats.org/officeDocument/2006/relationships/worksheet" Target="worksheets/sheet27.xml"/><Relationship Id="rId49" Type="http://schemas.openxmlformats.org/officeDocument/2006/relationships/worksheet" Target="worksheets/sheet48.xml"/><Relationship Id="rId114" Type="http://schemas.openxmlformats.org/officeDocument/2006/relationships/worksheet" Target="worksheets/sheet113.xml"/><Relationship Id="rId119" Type="http://schemas.openxmlformats.org/officeDocument/2006/relationships/worksheet" Target="worksheets/sheet118.xml"/><Relationship Id="rId44" Type="http://schemas.openxmlformats.org/officeDocument/2006/relationships/worksheet" Target="worksheets/sheet43.xml"/><Relationship Id="rId60" Type="http://schemas.openxmlformats.org/officeDocument/2006/relationships/worksheet" Target="worksheets/sheet59.xml"/><Relationship Id="rId65" Type="http://schemas.openxmlformats.org/officeDocument/2006/relationships/worksheet" Target="worksheets/sheet64.xml"/><Relationship Id="rId81" Type="http://schemas.openxmlformats.org/officeDocument/2006/relationships/worksheet" Target="worksheets/sheet80.xml"/><Relationship Id="rId86" Type="http://schemas.openxmlformats.org/officeDocument/2006/relationships/worksheet" Target="worksheets/sheet85.xml"/><Relationship Id="rId130" Type="http://schemas.openxmlformats.org/officeDocument/2006/relationships/worksheet" Target="worksheets/sheet129.xml"/><Relationship Id="rId135" Type="http://schemas.openxmlformats.org/officeDocument/2006/relationships/worksheet" Target="worksheets/sheet134.xml"/><Relationship Id="rId151" Type="http://schemas.openxmlformats.org/officeDocument/2006/relationships/worksheet" Target="worksheets/sheet150.xml"/><Relationship Id="rId156" Type="http://schemas.openxmlformats.org/officeDocument/2006/relationships/worksheet" Target="worksheets/sheet155.xml"/><Relationship Id="rId13" Type="http://schemas.openxmlformats.org/officeDocument/2006/relationships/worksheet" Target="worksheets/sheet12.xml"/><Relationship Id="rId18" Type="http://schemas.openxmlformats.org/officeDocument/2006/relationships/worksheet" Target="worksheets/sheet17.xml"/><Relationship Id="rId39" Type="http://schemas.openxmlformats.org/officeDocument/2006/relationships/worksheet" Target="worksheets/sheet38.xml"/><Relationship Id="rId109" Type="http://schemas.openxmlformats.org/officeDocument/2006/relationships/worksheet" Target="worksheets/sheet108.xml"/><Relationship Id="rId34" Type="http://schemas.openxmlformats.org/officeDocument/2006/relationships/worksheet" Target="worksheets/sheet33.xml"/><Relationship Id="rId50" Type="http://schemas.openxmlformats.org/officeDocument/2006/relationships/worksheet" Target="worksheets/sheet49.xml"/><Relationship Id="rId55" Type="http://schemas.openxmlformats.org/officeDocument/2006/relationships/worksheet" Target="worksheets/sheet54.xml"/><Relationship Id="rId76" Type="http://schemas.openxmlformats.org/officeDocument/2006/relationships/worksheet" Target="worksheets/sheet75.xml"/><Relationship Id="rId97" Type="http://schemas.openxmlformats.org/officeDocument/2006/relationships/worksheet" Target="worksheets/sheet96.xml"/><Relationship Id="rId104" Type="http://schemas.openxmlformats.org/officeDocument/2006/relationships/worksheet" Target="worksheets/sheet103.xml"/><Relationship Id="rId120" Type="http://schemas.openxmlformats.org/officeDocument/2006/relationships/worksheet" Target="worksheets/sheet119.xml"/><Relationship Id="rId125" Type="http://schemas.openxmlformats.org/officeDocument/2006/relationships/worksheet" Target="worksheets/sheet124.xml"/><Relationship Id="rId141" Type="http://schemas.openxmlformats.org/officeDocument/2006/relationships/worksheet" Target="worksheets/sheet140.xml"/><Relationship Id="rId146" Type="http://schemas.openxmlformats.org/officeDocument/2006/relationships/worksheet" Target="worksheets/sheet145.xml"/><Relationship Id="rId167"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0.xml"/><Relationship Id="rId92" Type="http://schemas.openxmlformats.org/officeDocument/2006/relationships/worksheet" Target="worksheets/sheet91.xml"/><Relationship Id="rId16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8.xml"/><Relationship Id="rId24" Type="http://schemas.openxmlformats.org/officeDocument/2006/relationships/worksheet" Target="worksheets/sheet23.xml"/><Relationship Id="rId40" Type="http://schemas.openxmlformats.org/officeDocument/2006/relationships/worksheet" Target="worksheets/sheet39.xml"/><Relationship Id="rId45" Type="http://schemas.openxmlformats.org/officeDocument/2006/relationships/worksheet" Target="worksheets/sheet44.xml"/><Relationship Id="rId66" Type="http://schemas.openxmlformats.org/officeDocument/2006/relationships/worksheet" Target="worksheets/sheet65.xml"/><Relationship Id="rId87" Type="http://schemas.openxmlformats.org/officeDocument/2006/relationships/worksheet" Target="worksheets/sheet86.xml"/><Relationship Id="rId110" Type="http://schemas.openxmlformats.org/officeDocument/2006/relationships/worksheet" Target="worksheets/sheet109.xml"/><Relationship Id="rId115" Type="http://schemas.openxmlformats.org/officeDocument/2006/relationships/worksheet" Target="worksheets/sheet114.xml"/><Relationship Id="rId131" Type="http://schemas.openxmlformats.org/officeDocument/2006/relationships/worksheet" Target="worksheets/sheet130.xml"/><Relationship Id="rId136" Type="http://schemas.openxmlformats.org/officeDocument/2006/relationships/worksheet" Target="worksheets/sheet135.xml"/><Relationship Id="rId157" Type="http://schemas.openxmlformats.org/officeDocument/2006/relationships/worksheet" Target="worksheets/sheet156.xml"/><Relationship Id="rId61" Type="http://schemas.openxmlformats.org/officeDocument/2006/relationships/worksheet" Target="worksheets/sheet60.xml"/><Relationship Id="rId82" Type="http://schemas.openxmlformats.org/officeDocument/2006/relationships/worksheet" Target="worksheets/sheet81.xml"/><Relationship Id="rId152" Type="http://schemas.openxmlformats.org/officeDocument/2006/relationships/worksheet" Target="worksheets/sheet151.xml"/><Relationship Id="rId19" Type="http://schemas.openxmlformats.org/officeDocument/2006/relationships/worksheet" Target="worksheets/sheet18.xml"/><Relationship Id="rId14" Type="http://schemas.openxmlformats.org/officeDocument/2006/relationships/worksheet" Target="worksheets/sheet13.xml"/><Relationship Id="rId30" Type="http://schemas.openxmlformats.org/officeDocument/2006/relationships/worksheet" Target="worksheets/sheet29.xml"/><Relationship Id="rId35" Type="http://schemas.openxmlformats.org/officeDocument/2006/relationships/worksheet" Target="worksheets/sheet34.xml"/><Relationship Id="rId56" Type="http://schemas.openxmlformats.org/officeDocument/2006/relationships/worksheet" Target="worksheets/sheet55.xml"/><Relationship Id="rId77" Type="http://schemas.openxmlformats.org/officeDocument/2006/relationships/worksheet" Target="worksheets/sheet76.xml"/><Relationship Id="rId100" Type="http://schemas.openxmlformats.org/officeDocument/2006/relationships/worksheet" Target="worksheets/sheet99.xml"/><Relationship Id="rId105" Type="http://schemas.openxmlformats.org/officeDocument/2006/relationships/worksheet" Target="worksheets/sheet104.xml"/><Relationship Id="rId126" Type="http://schemas.openxmlformats.org/officeDocument/2006/relationships/worksheet" Target="worksheets/sheet125.xml"/><Relationship Id="rId147" Type="http://schemas.openxmlformats.org/officeDocument/2006/relationships/worksheet" Target="worksheets/sheet146.xml"/><Relationship Id="rId168" Type="http://schemas.openxmlformats.org/officeDocument/2006/relationships/customXml" Target="../customXml/item4.xml"/><Relationship Id="rId8" Type="http://schemas.openxmlformats.org/officeDocument/2006/relationships/chartsheet" Target="chartsheets/sheet1.xml"/><Relationship Id="rId51" Type="http://schemas.openxmlformats.org/officeDocument/2006/relationships/worksheet" Target="worksheets/sheet50.xml"/><Relationship Id="rId72" Type="http://schemas.openxmlformats.org/officeDocument/2006/relationships/worksheet" Target="worksheets/sheet71.xml"/><Relationship Id="rId93" Type="http://schemas.openxmlformats.org/officeDocument/2006/relationships/worksheet" Target="worksheets/sheet92.xml"/><Relationship Id="rId98" Type="http://schemas.openxmlformats.org/officeDocument/2006/relationships/worksheet" Target="worksheets/sheet97.xml"/><Relationship Id="rId121" Type="http://schemas.openxmlformats.org/officeDocument/2006/relationships/worksheet" Target="worksheets/sheet120.xml"/><Relationship Id="rId142" Type="http://schemas.openxmlformats.org/officeDocument/2006/relationships/worksheet" Target="worksheets/sheet141.xml"/><Relationship Id="rId163" Type="http://schemas.microsoft.com/office/2017/10/relationships/person" Target="persons/person.xml"/><Relationship Id="rId3" Type="http://schemas.openxmlformats.org/officeDocument/2006/relationships/worksheet" Target="worksheets/sheet3.xml"/><Relationship Id="rId25" Type="http://schemas.openxmlformats.org/officeDocument/2006/relationships/worksheet" Target="worksheets/sheet24.xml"/><Relationship Id="rId46" Type="http://schemas.openxmlformats.org/officeDocument/2006/relationships/worksheet" Target="worksheets/sheet45.xml"/><Relationship Id="rId67" Type="http://schemas.openxmlformats.org/officeDocument/2006/relationships/worksheet" Target="worksheets/sheet66.xml"/><Relationship Id="rId116" Type="http://schemas.openxmlformats.org/officeDocument/2006/relationships/worksheet" Target="worksheets/sheet115.xml"/><Relationship Id="rId137" Type="http://schemas.openxmlformats.org/officeDocument/2006/relationships/worksheet" Target="worksheets/sheet136.xml"/><Relationship Id="rId158" Type="http://schemas.openxmlformats.org/officeDocument/2006/relationships/worksheet" Target="worksheets/sheet157.xml"/><Relationship Id="rId20" Type="http://schemas.openxmlformats.org/officeDocument/2006/relationships/worksheet" Target="worksheets/sheet19.xml"/><Relationship Id="rId41" Type="http://schemas.openxmlformats.org/officeDocument/2006/relationships/worksheet" Target="worksheets/sheet40.xml"/><Relationship Id="rId62" Type="http://schemas.openxmlformats.org/officeDocument/2006/relationships/worksheet" Target="worksheets/sheet61.xml"/><Relationship Id="rId83" Type="http://schemas.openxmlformats.org/officeDocument/2006/relationships/worksheet" Target="worksheets/sheet82.xml"/><Relationship Id="rId88" Type="http://schemas.openxmlformats.org/officeDocument/2006/relationships/worksheet" Target="worksheets/sheet87.xml"/><Relationship Id="rId111" Type="http://schemas.openxmlformats.org/officeDocument/2006/relationships/worksheet" Target="worksheets/sheet110.xml"/><Relationship Id="rId132" Type="http://schemas.openxmlformats.org/officeDocument/2006/relationships/worksheet" Target="worksheets/sheet131.xml"/><Relationship Id="rId153" Type="http://schemas.openxmlformats.org/officeDocument/2006/relationships/worksheet" Target="worksheets/sheet152.xml"/><Relationship Id="rId15" Type="http://schemas.openxmlformats.org/officeDocument/2006/relationships/worksheet" Target="worksheets/sheet14.xml"/><Relationship Id="rId36" Type="http://schemas.openxmlformats.org/officeDocument/2006/relationships/worksheet" Target="worksheets/sheet35.xml"/><Relationship Id="rId57" Type="http://schemas.openxmlformats.org/officeDocument/2006/relationships/worksheet" Target="worksheets/sheet56.xml"/><Relationship Id="rId106" Type="http://schemas.openxmlformats.org/officeDocument/2006/relationships/worksheet" Target="worksheets/sheet105.xml"/><Relationship Id="rId127" Type="http://schemas.openxmlformats.org/officeDocument/2006/relationships/worksheet" Target="worksheets/sheet126.xml"/><Relationship Id="rId10" Type="http://schemas.openxmlformats.org/officeDocument/2006/relationships/worksheet" Target="worksheets/sheet9.xml"/><Relationship Id="rId31" Type="http://schemas.openxmlformats.org/officeDocument/2006/relationships/worksheet" Target="worksheets/sheet30.xml"/><Relationship Id="rId52" Type="http://schemas.openxmlformats.org/officeDocument/2006/relationships/worksheet" Target="worksheets/sheet51.xml"/><Relationship Id="rId73" Type="http://schemas.openxmlformats.org/officeDocument/2006/relationships/worksheet" Target="worksheets/sheet72.xml"/><Relationship Id="rId78" Type="http://schemas.openxmlformats.org/officeDocument/2006/relationships/worksheet" Target="worksheets/sheet77.xml"/><Relationship Id="rId94" Type="http://schemas.openxmlformats.org/officeDocument/2006/relationships/worksheet" Target="worksheets/sheet93.xml"/><Relationship Id="rId99" Type="http://schemas.openxmlformats.org/officeDocument/2006/relationships/worksheet" Target="worksheets/sheet98.xml"/><Relationship Id="rId101" Type="http://schemas.openxmlformats.org/officeDocument/2006/relationships/worksheet" Target="worksheets/sheet100.xml"/><Relationship Id="rId122" Type="http://schemas.openxmlformats.org/officeDocument/2006/relationships/worksheet" Target="worksheets/sheet121.xml"/><Relationship Id="rId143" Type="http://schemas.openxmlformats.org/officeDocument/2006/relationships/worksheet" Target="worksheets/sheet142.xml"/><Relationship Id="rId148" Type="http://schemas.openxmlformats.org/officeDocument/2006/relationships/worksheet" Target="worksheets/sheet147.xml"/><Relationship Id="rId16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8.xml"/><Relationship Id="rId26" Type="http://schemas.openxmlformats.org/officeDocument/2006/relationships/worksheet" Target="worksheets/sheet25.xml"/><Relationship Id="rId47" Type="http://schemas.openxmlformats.org/officeDocument/2006/relationships/worksheet" Target="worksheets/sheet46.xml"/><Relationship Id="rId68" Type="http://schemas.openxmlformats.org/officeDocument/2006/relationships/worksheet" Target="worksheets/sheet67.xml"/><Relationship Id="rId89" Type="http://schemas.openxmlformats.org/officeDocument/2006/relationships/worksheet" Target="worksheets/sheet88.xml"/><Relationship Id="rId112" Type="http://schemas.openxmlformats.org/officeDocument/2006/relationships/worksheet" Target="worksheets/sheet111.xml"/><Relationship Id="rId133" Type="http://schemas.openxmlformats.org/officeDocument/2006/relationships/worksheet" Target="worksheets/sheet132.xml"/><Relationship Id="rId154" Type="http://schemas.openxmlformats.org/officeDocument/2006/relationships/worksheet" Target="worksheets/sheet153.xml"/><Relationship Id="rId16" Type="http://schemas.openxmlformats.org/officeDocument/2006/relationships/worksheet" Target="worksheets/sheet15.xml"/><Relationship Id="rId37" Type="http://schemas.openxmlformats.org/officeDocument/2006/relationships/worksheet" Target="worksheets/sheet36.xml"/><Relationship Id="rId58" Type="http://schemas.openxmlformats.org/officeDocument/2006/relationships/worksheet" Target="worksheets/sheet57.xml"/><Relationship Id="rId79" Type="http://schemas.openxmlformats.org/officeDocument/2006/relationships/worksheet" Target="worksheets/sheet78.xml"/><Relationship Id="rId102" Type="http://schemas.openxmlformats.org/officeDocument/2006/relationships/worksheet" Target="worksheets/sheet101.xml"/><Relationship Id="rId123" Type="http://schemas.openxmlformats.org/officeDocument/2006/relationships/worksheet" Target="worksheets/sheet122.xml"/><Relationship Id="rId144" Type="http://schemas.openxmlformats.org/officeDocument/2006/relationships/worksheet" Target="worksheets/sheet143.xml"/><Relationship Id="rId90" Type="http://schemas.openxmlformats.org/officeDocument/2006/relationships/worksheet" Target="worksheets/sheet89.xml"/><Relationship Id="rId27" Type="http://schemas.openxmlformats.org/officeDocument/2006/relationships/worksheet" Target="worksheets/sheet26.xml"/><Relationship Id="rId48" Type="http://schemas.openxmlformats.org/officeDocument/2006/relationships/worksheet" Target="worksheets/sheet47.xml"/><Relationship Id="rId69" Type="http://schemas.openxmlformats.org/officeDocument/2006/relationships/worksheet" Target="worksheets/sheet68.xml"/><Relationship Id="rId113" Type="http://schemas.openxmlformats.org/officeDocument/2006/relationships/worksheet" Target="worksheets/sheet112.xml"/><Relationship Id="rId134" Type="http://schemas.openxmlformats.org/officeDocument/2006/relationships/worksheet" Target="worksheets/sheet133.xml"/><Relationship Id="rId80" Type="http://schemas.openxmlformats.org/officeDocument/2006/relationships/worksheet" Target="worksheets/sheet79.xml"/><Relationship Id="rId155" Type="http://schemas.openxmlformats.org/officeDocument/2006/relationships/worksheet" Target="worksheets/sheet154.xml"/><Relationship Id="rId17" Type="http://schemas.openxmlformats.org/officeDocument/2006/relationships/worksheet" Target="worksheets/sheet16.xml"/><Relationship Id="rId38" Type="http://schemas.openxmlformats.org/officeDocument/2006/relationships/worksheet" Target="worksheets/sheet37.xml"/><Relationship Id="rId59" Type="http://schemas.openxmlformats.org/officeDocument/2006/relationships/worksheet" Target="worksheets/sheet58.xml"/><Relationship Id="rId103" Type="http://schemas.openxmlformats.org/officeDocument/2006/relationships/worksheet" Target="worksheets/sheet102.xml"/><Relationship Id="rId124" Type="http://schemas.openxmlformats.org/officeDocument/2006/relationships/worksheet" Target="worksheets/sheet12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600" b="1" i="0" baseline="0">
                <a:solidFill>
                  <a:schemeClr val="tx1"/>
                </a:solidFill>
                <a:latin typeface="Times New Roman" panose="02020603050405020304" pitchFamily="18" charset="0"/>
              </a:rPr>
              <a:t>Metrics Chart (Driven by the Metrics Tab)</a:t>
            </a:r>
          </a:p>
        </c:rich>
      </c:tx>
      <c:layout>
        <c:manualLayout>
          <c:xMode val="edge"/>
          <c:yMode val="edge"/>
          <c:x val="0.3158956292294422"/>
          <c:y val="1.617403394364246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8558476558568535E-2"/>
          <c:y val="7.4994224698167841E-2"/>
          <c:w val="0.93529896605591101"/>
          <c:h val="0.81097719699088866"/>
        </c:manualLayout>
      </c:layout>
      <c:lineChart>
        <c:grouping val="standard"/>
        <c:varyColors val="0"/>
        <c:ser>
          <c:idx val="0"/>
          <c:order val="0"/>
          <c:tx>
            <c:strRef>
              <c:f>Metrics!$G$2</c:f>
              <c:strCache>
                <c:ptCount val="1"/>
                <c:pt idx="0">
                  <c:v>Completed 
Actual No. 
of Days </c:v>
                </c:pt>
              </c:strCache>
            </c:strRef>
          </c:tx>
          <c:spPr>
            <a:ln w="28575" cap="rnd">
              <a:noFill/>
              <a:round/>
            </a:ln>
            <a:effectLst/>
          </c:spPr>
          <c:marker>
            <c:symbol val="circle"/>
            <c:size val="12"/>
            <c:spPr>
              <a:solidFill>
                <a:schemeClr val="accent1">
                  <a:lumMod val="40000"/>
                  <a:lumOff val="60000"/>
                </a:schemeClr>
              </a:solidFill>
              <a:ln w="9525">
                <a:solidFill>
                  <a:schemeClr val="accent1"/>
                </a:solidFill>
              </a:ln>
              <a:effectLst/>
            </c:spPr>
          </c:marker>
          <c:cat>
            <c:strRef>
              <c:f>Metrics!$A$3:$A$101</c:f>
              <c:strCache>
                <c:ptCount val="19"/>
                <c:pt idx="0">
                  <c:v>2009-02</c:v>
                </c:pt>
                <c:pt idx="1">
                  <c:v>2010-14.2.1a</c:v>
                </c:pt>
                <c:pt idx="2">
                  <c:v>2010-14.2.1b</c:v>
                </c:pt>
                <c:pt idx="3">
                  <c:v>2010-14.2.1c</c:v>
                </c:pt>
                <c:pt idx="4">
                  <c:v>2010-14.2.2</c:v>
                </c:pt>
                <c:pt idx="5">
                  <c:v>2013-03</c:v>
                </c:pt>
                <c:pt idx="6">
                  <c:v>2015-07</c:v>
                </c:pt>
                <c:pt idx="7">
                  <c:v>2015-08a</c:v>
                </c:pt>
                <c:pt idx="8">
                  <c:v>2015-08b</c:v>
                </c:pt>
                <c:pt idx="9">
                  <c:v>2015-10</c:v>
                </c:pt>
                <c:pt idx="10">
                  <c:v>2016-01</c:v>
                </c:pt>
                <c:pt idx="11">
                  <c:v>2016-02a</c:v>
                </c:pt>
                <c:pt idx="12">
                  <c:v>2016-02b</c:v>
                </c:pt>
                <c:pt idx="13">
                  <c:v>2016-03</c:v>
                </c:pt>
                <c:pt idx="14">
                  <c:v>2016-04</c:v>
                </c:pt>
                <c:pt idx="15">
                  <c:v>2017-02</c:v>
                </c:pt>
                <c:pt idx="16">
                  <c:v>2017-06</c:v>
                </c:pt>
                <c:pt idx="17">
                  <c:v>2018-01</c:v>
                </c:pt>
                <c:pt idx="18">
                  <c:v>2018-02</c:v>
                </c:pt>
              </c:strCache>
            </c:strRef>
          </c:cat>
          <c:val>
            <c:numRef>
              <c:f>Metrics!$G$3:$G$101</c:f>
              <c:numCache>
                <c:formatCode>General</c:formatCode>
                <c:ptCount val="19"/>
                <c:pt idx="0">
                  <c:v>225</c:v>
                </c:pt>
                <c:pt idx="1">
                  <c:v>572</c:v>
                </c:pt>
                <c:pt idx="2">
                  <c:v>572</c:v>
                </c:pt>
                <c:pt idx="3">
                  <c:v>572</c:v>
                </c:pt>
                <c:pt idx="4">
                  <c:v>275</c:v>
                </c:pt>
                <c:pt idx="5">
                  <c:v>318</c:v>
                </c:pt>
                <c:pt idx="6">
                  <c:v>379</c:v>
                </c:pt>
                <c:pt idx="7">
                  <c:v>535</c:v>
                </c:pt>
                <c:pt idx="8">
                  <c:v>562</c:v>
                </c:pt>
                <c:pt idx="9">
                  <c:v>1075</c:v>
                </c:pt>
                <c:pt idx="10">
                  <c:v>325</c:v>
                </c:pt>
                <c:pt idx="11">
                  <c:v>271</c:v>
                </c:pt>
                <c:pt idx="12">
                  <c:v>869</c:v>
                </c:pt>
                <c:pt idx="13">
                  <c:v>273</c:v>
                </c:pt>
                <c:pt idx="14">
                  <c:v>489</c:v>
                </c:pt>
                <c:pt idx="15">
                  <c:v>295</c:v>
                </c:pt>
                <c:pt idx="16">
                  <c:v>383</c:v>
                </c:pt>
                <c:pt idx="17">
                  <c:v>255</c:v>
                </c:pt>
                <c:pt idx="18">
                  <c:v>165</c:v>
                </c:pt>
              </c:numCache>
            </c:numRef>
          </c:val>
          <c:smooth val="0"/>
          <c:extLst>
            <c:ext xmlns:c16="http://schemas.microsoft.com/office/drawing/2014/chart" uri="{C3380CC4-5D6E-409C-BE32-E72D297353CC}">
              <c16:uniqueId val="{00000000-EBF1-4451-9FF0-A9A087BC4446}"/>
            </c:ext>
          </c:extLst>
        </c:ser>
        <c:ser>
          <c:idx val="1"/>
          <c:order val="1"/>
          <c:tx>
            <c:strRef>
              <c:f>Metrics!$O$2</c:f>
              <c:strCache>
                <c:ptCount val="1"/>
                <c:pt idx="0">
                  <c:v>No. of Days 
Expected 
Based on 
Complexity </c:v>
                </c:pt>
              </c:strCache>
            </c:strRef>
          </c:tx>
          <c:spPr>
            <a:ln w="25400" cap="rnd">
              <a:noFill/>
              <a:round/>
            </a:ln>
            <a:effectLst/>
          </c:spPr>
          <c:marker>
            <c:symbol val="square"/>
            <c:size val="5"/>
            <c:spPr>
              <a:solidFill>
                <a:srgbClr val="0070C0"/>
              </a:solidFill>
              <a:ln w="9525">
                <a:noFill/>
              </a:ln>
              <a:effectLst/>
            </c:spPr>
          </c:marker>
          <c:val>
            <c:numRef>
              <c:f>Metrics!$O$3:$O$101</c:f>
              <c:numCache>
                <c:formatCode>0</c:formatCode>
                <c:ptCount val="19"/>
                <c:pt idx="0">
                  <c:v>801</c:v>
                </c:pt>
                <c:pt idx="1">
                  <c:v>730</c:v>
                </c:pt>
                <c:pt idx="2">
                  <c:v>872</c:v>
                </c:pt>
                <c:pt idx="3">
                  <c:v>588</c:v>
                </c:pt>
                <c:pt idx="4">
                  <c:v>730</c:v>
                </c:pt>
                <c:pt idx="5">
                  <c:v>1262.5</c:v>
                </c:pt>
                <c:pt idx="6">
                  <c:v>623.5</c:v>
                </c:pt>
                <c:pt idx="7">
                  <c:v>730</c:v>
                </c:pt>
                <c:pt idx="8">
                  <c:v>659</c:v>
                </c:pt>
                <c:pt idx="9">
                  <c:v>730</c:v>
                </c:pt>
                <c:pt idx="10">
                  <c:v>623.5</c:v>
                </c:pt>
                <c:pt idx="11">
                  <c:v>694.5</c:v>
                </c:pt>
                <c:pt idx="12">
                  <c:v>730</c:v>
                </c:pt>
                <c:pt idx="13">
                  <c:v>694.5</c:v>
                </c:pt>
                <c:pt idx="14">
                  <c:v>623.5</c:v>
                </c:pt>
                <c:pt idx="15">
                  <c:v>659</c:v>
                </c:pt>
                <c:pt idx="16">
                  <c:v>623.5</c:v>
                </c:pt>
                <c:pt idx="17">
                  <c:v>623.5</c:v>
                </c:pt>
                <c:pt idx="18">
                  <c:v>623.5</c:v>
                </c:pt>
              </c:numCache>
            </c:numRef>
          </c:val>
          <c:smooth val="0"/>
          <c:extLst>
            <c:ext xmlns:c16="http://schemas.microsoft.com/office/drawing/2014/chart" uri="{C3380CC4-5D6E-409C-BE32-E72D297353CC}">
              <c16:uniqueId val="{00000001-EBF1-4451-9FF0-A9A087BC4446}"/>
            </c:ext>
          </c:extLst>
        </c:ser>
        <c:ser>
          <c:idx val="4"/>
          <c:order val="2"/>
          <c:tx>
            <c:strRef>
              <c:f>Metrics!$I$2</c:f>
              <c:strCache>
                <c:ptCount val="1"/>
                <c:pt idx="0">
                  <c:v>Baseline No. 
of  Days based 
on Team Est. </c:v>
                </c:pt>
              </c:strCache>
            </c:strRef>
          </c:tx>
          <c:spPr>
            <a:ln w="25400" cap="rnd">
              <a:noFill/>
              <a:round/>
            </a:ln>
            <a:effectLst/>
          </c:spPr>
          <c:marker>
            <c:symbol val="dash"/>
            <c:size val="16"/>
            <c:spPr>
              <a:solidFill>
                <a:srgbClr val="FF0000"/>
              </a:solidFill>
              <a:ln w="9525">
                <a:solidFill>
                  <a:srgbClr val="FF0000"/>
                </a:solidFill>
              </a:ln>
              <a:effectLst/>
            </c:spPr>
          </c:marker>
          <c:val>
            <c:numRef>
              <c:f>Metrics!$I$3:$I$101</c:f>
              <c:numCache>
                <c:formatCode>General</c:formatCode>
                <c:ptCount val="19"/>
                <c:pt idx="0">
                  <c:v>179</c:v>
                </c:pt>
                <c:pt idx="1">
                  <c:v>568</c:v>
                </c:pt>
                <c:pt idx="2">
                  <c:v>568</c:v>
                </c:pt>
                <c:pt idx="3">
                  <c:v>568</c:v>
                </c:pt>
                <c:pt idx="4">
                  <c:v>269</c:v>
                </c:pt>
                <c:pt idx="5">
                  <c:v>441</c:v>
                </c:pt>
                <c:pt idx="6">
                  <c:v>305</c:v>
                </c:pt>
                <c:pt idx="7">
                  <c:v>331</c:v>
                </c:pt>
                <c:pt idx="8">
                  <c:v>408</c:v>
                </c:pt>
                <c:pt idx="9">
                  <c:v>797</c:v>
                </c:pt>
                <c:pt idx="10">
                  <c:v>371</c:v>
                </c:pt>
                <c:pt idx="11">
                  <c:v>298</c:v>
                </c:pt>
                <c:pt idx="12">
                  <c:v>583</c:v>
                </c:pt>
                <c:pt idx="13">
                  <c:v>253</c:v>
                </c:pt>
                <c:pt idx="14">
                  <c:v>489</c:v>
                </c:pt>
                <c:pt idx="15">
                  <c:v>319</c:v>
                </c:pt>
                <c:pt idx="16">
                  <c:v>0</c:v>
                </c:pt>
                <c:pt idx="17">
                  <c:v>310</c:v>
                </c:pt>
                <c:pt idx="18">
                  <c:v>162</c:v>
                </c:pt>
              </c:numCache>
            </c:numRef>
          </c:val>
          <c:smooth val="0"/>
          <c:extLst>
            <c:ext xmlns:c16="http://schemas.microsoft.com/office/drawing/2014/chart" uri="{C3380CC4-5D6E-409C-BE32-E72D297353CC}">
              <c16:uniqueId val="{00000002-EBF1-4451-9FF0-A9A087BC4446}"/>
            </c:ext>
          </c:extLst>
        </c:ser>
        <c:ser>
          <c:idx val="2"/>
          <c:order val="3"/>
          <c:tx>
            <c:strRef>
              <c:f>Metrics!$Q$2</c:f>
              <c:strCache>
                <c:ptCount val="1"/>
                <c:pt idx="0">
                  <c:v>18-Month
Baseline</c:v>
                </c:pt>
              </c:strCache>
            </c:strRef>
          </c:tx>
          <c:spPr>
            <a:ln w="19050" cap="rnd">
              <a:solidFill>
                <a:schemeClr val="tx1"/>
              </a:solidFill>
              <a:round/>
            </a:ln>
            <a:effectLst/>
          </c:spPr>
          <c:marker>
            <c:symbol val="none"/>
          </c:marker>
          <c:cat>
            <c:strRef>
              <c:f>Metrics!$A$3:$A$101</c:f>
              <c:strCache>
                <c:ptCount val="19"/>
                <c:pt idx="0">
                  <c:v>2009-02</c:v>
                </c:pt>
                <c:pt idx="1">
                  <c:v>2010-14.2.1a</c:v>
                </c:pt>
                <c:pt idx="2">
                  <c:v>2010-14.2.1b</c:v>
                </c:pt>
                <c:pt idx="3">
                  <c:v>2010-14.2.1c</c:v>
                </c:pt>
                <c:pt idx="4">
                  <c:v>2010-14.2.2</c:v>
                </c:pt>
                <c:pt idx="5">
                  <c:v>2013-03</c:v>
                </c:pt>
                <c:pt idx="6">
                  <c:v>2015-07</c:v>
                </c:pt>
                <c:pt idx="7">
                  <c:v>2015-08a</c:v>
                </c:pt>
                <c:pt idx="8">
                  <c:v>2015-08b</c:v>
                </c:pt>
                <c:pt idx="9">
                  <c:v>2015-10</c:v>
                </c:pt>
                <c:pt idx="10">
                  <c:v>2016-01</c:v>
                </c:pt>
                <c:pt idx="11">
                  <c:v>2016-02a</c:v>
                </c:pt>
                <c:pt idx="12">
                  <c:v>2016-02b</c:v>
                </c:pt>
                <c:pt idx="13">
                  <c:v>2016-03</c:v>
                </c:pt>
                <c:pt idx="14">
                  <c:v>2016-04</c:v>
                </c:pt>
                <c:pt idx="15">
                  <c:v>2017-02</c:v>
                </c:pt>
                <c:pt idx="16">
                  <c:v>2017-06</c:v>
                </c:pt>
                <c:pt idx="17">
                  <c:v>2018-01</c:v>
                </c:pt>
                <c:pt idx="18">
                  <c:v>2018-02</c:v>
                </c:pt>
              </c:strCache>
            </c:strRef>
          </c:cat>
          <c:val>
            <c:numRef>
              <c:f>Metrics!$Q$3:$Q$101</c:f>
              <c:numCache>
                <c:formatCode>0</c:formatCode>
                <c:ptCount val="19"/>
                <c:pt idx="0">
                  <c:v>547.5</c:v>
                </c:pt>
                <c:pt idx="1">
                  <c:v>547.5</c:v>
                </c:pt>
                <c:pt idx="2">
                  <c:v>547.5</c:v>
                </c:pt>
                <c:pt idx="3">
                  <c:v>547.5</c:v>
                </c:pt>
                <c:pt idx="4">
                  <c:v>547.5</c:v>
                </c:pt>
                <c:pt idx="5">
                  <c:v>547.5</c:v>
                </c:pt>
                <c:pt idx="6">
                  <c:v>547.5</c:v>
                </c:pt>
                <c:pt idx="7">
                  <c:v>547.5</c:v>
                </c:pt>
                <c:pt idx="8">
                  <c:v>547.5</c:v>
                </c:pt>
                <c:pt idx="9">
                  <c:v>547.5</c:v>
                </c:pt>
                <c:pt idx="10">
                  <c:v>547.5</c:v>
                </c:pt>
                <c:pt idx="11">
                  <c:v>547.5</c:v>
                </c:pt>
                <c:pt idx="12">
                  <c:v>547.5</c:v>
                </c:pt>
                <c:pt idx="13">
                  <c:v>547.5</c:v>
                </c:pt>
                <c:pt idx="14">
                  <c:v>547.5</c:v>
                </c:pt>
                <c:pt idx="15">
                  <c:v>547.5</c:v>
                </c:pt>
                <c:pt idx="16">
                  <c:v>547.5</c:v>
                </c:pt>
                <c:pt idx="17">
                  <c:v>547.5</c:v>
                </c:pt>
                <c:pt idx="18">
                  <c:v>547.5</c:v>
                </c:pt>
              </c:numCache>
            </c:numRef>
          </c:val>
          <c:smooth val="0"/>
          <c:extLst>
            <c:ext xmlns:c16="http://schemas.microsoft.com/office/drawing/2014/chart" uri="{C3380CC4-5D6E-409C-BE32-E72D297353CC}">
              <c16:uniqueId val="{00000003-EBF1-4451-9FF0-A9A087BC4446}"/>
            </c:ext>
          </c:extLst>
        </c:ser>
        <c:dLbls>
          <c:showLegendKey val="0"/>
          <c:showVal val="0"/>
          <c:showCatName val="0"/>
          <c:showSerName val="0"/>
          <c:showPercent val="0"/>
          <c:showBubbleSize val="0"/>
        </c:dLbls>
        <c:marker val="1"/>
        <c:smooth val="0"/>
        <c:axId val="1340714952"/>
        <c:axId val="1340716104"/>
      </c:lineChart>
      <c:catAx>
        <c:axId val="13407149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bg1">
                <a:lumMod val="9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0716104"/>
        <c:crosses val="autoZero"/>
        <c:auto val="1"/>
        <c:lblAlgn val="ctr"/>
        <c:lblOffset val="100"/>
        <c:noMultiLvlLbl val="0"/>
      </c:catAx>
      <c:valAx>
        <c:axId val="134071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0714952"/>
        <c:crosses val="autoZero"/>
        <c:crossBetween val="between"/>
      </c:valAx>
      <c:spPr>
        <a:solidFill>
          <a:schemeClr val="bg1"/>
        </a:solidFill>
        <a:ln>
          <a:noFill/>
        </a:ln>
        <a:effectLst/>
      </c:spPr>
    </c:plotArea>
    <c:legend>
      <c:legendPos val="b"/>
      <c:legendEntry>
        <c:idx val="1"/>
        <c:txPr>
          <a:bodyPr rot="0" spcFirstLastPara="1" vertOverflow="ellipsis" vert="horz" wrap="square" anchor="ctr" anchorCtr="1"/>
          <a:lstStyle/>
          <a:p>
            <a:pPr>
              <a:defRPr sz="1100" b="0" i="0" u="none" strike="noStrike" kern="1200" baseline="0">
                <a:solidFill>
                  <a:schemeClr val="tx1">
                    <a:lumMod val="65000"/>
                    <a:lumOff val="35000"/>
                  </a:schemeClr>
                </a:solidFill>
                <a:latin typeface="Times New Roman" panose="02020603050405020304" pitchFamily="18" charset="0"/>
                <a:ea typeface="+mn-ea"/>
                <a:cs typeface="+mn-cs"/>
              </a:defRPr>
            </a:pPr>
            <a:endParaRPr lang="en-US"/>
          </a:p>
        </c:txPr>
      </c:legendEntry>
      <c:layout>
        <c:manualLayout>
          <c:xMode val="edge"/>
          <c:yMode val="edge"/>
          <c:x val="0.82847550539232173"/>
          <c:y val="7.4587154985178039E-2"/>
          <c:w val="0.15539267978197455"/>
          <c:h val="0.43576816296082005"/>
        </c:manualLayout>
      </c:layout>
      <c:overlay val="0"/>
      <c:spPr>
        <a:solidFill>
          <a:schemeClr val="bg1">
            <a:lumMod val="95000"/>
          </a:schemeClr>
        </a:solid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700-000000000000}">
  <sheetPr codeName="Chart6">
    <tabColor rgb="FF7030A0"/>
  </sheetPr>
  <sheetViews>
    <sheetView zoomScale="95" workbookViewId="0" zoomToFit="1"/>
  </sheetViews>
  <pageMargins left="0.7" right="0.7" top="0.75" bottom="0.75" header="0.3" footer="0.3"/>
  <pageSetup orientation="landscape" r:id="rId1"/>
  <headerFooter>
    <oddHeader>&amp;R&amp;"Calibri"&amp;10&amp;K000000 Limited Disclosure&amp;1#_x000D_</oddHeader>
    <oddFooter>&amp;L_x000D_&amp;1#&amp;"Calibri"&amp;10&amp;K0000FF Limited Disclosure</oddFooter>
  </headerFooter>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2</xdr:col>
      <xdr:colOff>85725</xdr:colOff>
      <xdr:row>0</xdr:row>
      <xdr:rowOff>57150</xdr:rowOff>
    </xdr:from>
    <xdr:to>
      <xdr:col>2</xdr:col>
      <xdr:colOff>1659255</xdr:colOff>
      <xdr:row>2</xdr:row>
      <xdr:rowOff>133985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647" y="59829"/>
          <a:ext cx="1586753" cy="4544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absoluteAnchor>
    <xdr:pos x="0" y="0"/>
    <xdr:ext cx="8648700" cy="6267450"/>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wub\Desktop\PMOS\PMOS%20Meeting%2003.22.2022\PTS\PTS%2002.04.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ding or Updating PTS"/>
      <sheetName val="Complexity Template"/>
      <sheetName val="Lookup Lists"/>
      <sheetName val="Home"/>
      <sheetName val="Summary"/>
      <sheetName val="Archive_Summary"/>
      <sheetName val="Metrics"/>
      <sheetName val="Metrics Chart"/>
      <sheetName val="Regression"/>
      <sheetName val="Roster"/>
      <sheetName val="SER_Overview"/>
      <sheetName val="_2006-03"/>
      <sheetName val="_2006-04"/>
      <sheetName val="_2006-06"/>
      <sheetName val="_2006-07"/>
      <sheetName val="_2006-08"/>
      <sheetName val="_2007-01"/>
      <sheetName val="_2007-02"/>
      <sheetName val="_2007-03"/>
      <sheetName val="_2007-06"/>
      <sheetName val="2007-06.2"/>
      <sheetName val="_2007-09"/>
      <sheetName val="_2007-11"/>
      <sheetName val="_2007-12"/>
      <sheetName val="_2007-14"/>
      <sheetName val="_2007-17"/>
      <sheetName val="_2007-17.2"/>
      <sheetName val="_2007-17.3"/>
      <sheetName val="_2007-17.4"/>
      <sheetName val="_2007-18"/>
      <sheetName val="_2008-02"/>
      <sheetName val="_2008-02.2"/>
      <sheetName val="_2008-06"/>
      <sheetName val="_2008-12"/>
      <sheetName val="_2009-01"/>
      <sheetName val="2009-02"/>
      <sheetName val="_2009-03"/>
      <sheetName val="_2009-06"/>
      <sheetName val="_2009-08"/>
      <sheetName val="_2009-10"/>
      <sheetName val="_2009-17"/>
      <sheetName val="_2009-21"/>
      <sheetName val="_2010-01"/>
      <sheetName val="_2010-02"/>
      <sheetName val="_2010-03"/>
      <sheetName val="_2010-04"/>
      <sheetName val="_2010-04.1"/>
      <sheetName val="_2010-05.1"/>
      <sheetName val="_2010-05.2"/>
      <sheetName val="_2010-05.3"/>
      <sheetName val="_2010-07"/>
      <sheetName val="_2010-07.1"/>
      <sheetName val="_2010-09"/>
      <sheetName val="_2010-10"/>
      <sheetName val="_2010-11"/>
      <sheetName val="_2010-12"/>
      <sheetName val="_2010-13.1"/>
      <sheetName val="_2010-13.2"/>
      <sheetName val="_2010-13.3"/>
      <sheetName val="2010-14.1"/>
      <sheetName val="2010-14.2"/>
      <sheetName val="2010-14.2.1a"/>
      <sheetName val="2010-14.2.1b"/>
      <sheetName val="2010-14.2.1c"/>
      <sheetName val="2010-14.2.2"/>
      <sheetName val="_2010-17"/>
      <sheetName val="_2011-INT-01"/>
      <sheetName val="_2012-05"/>
      <sheetName val="_2012-09"/>
      <sheetName val="_2012-13"/>
      <sheetName val="_2012-INT-02"/>
      <sheetName val="_2013-02"/>
      <sheetName val="2013-03"/>
      <sheetName val="_2013-04"/>
      <sheetName val="_2014-01"/>
      <sheetName val="_2014-02"/>
      <sheetName val="_2014-03"/>
      <sheetName val="_2014-04"/>
      <sheetName val="_2015-02"/>
      <sheetName val="_2015-03"/>
      <sheetName val="2015-04"/>
      <sheetName val="_2015-06"/>
      <sheetName val="2015-07"/>
      <sheetName val="2015-08a"/>
      <sheetName val="2015-08b"/>
      <sheetName val="2015-09"/>
      <sheetName val="2015-09b"/>
      <sheetName val="2015-10"/>
      <sheetName val="2015-INT-01"/>
      <sheetName val="2015-INT-02"/>
      <sheetName val="2015-INT-03"/>
      <sheetName val="2016-EPR-01"/>
      <sheetName val="2016-EPR-02"/>
      <sheetName val="2016-01"/>
      <sheetName val="2016-02a"/>
      <sheetName val="2016-02b"/>
      <sheetName val="2016-02c"/>
      <sheetName val="2016-02d"/>
      <sheetName val="2016-02e"/>
      <sheetName val="2016-03"/>
      <sheetName val="2016-04"/>
      <sheetName val="2017-01"/>
      <sheetName val="2017-01b"/>
      <sheetName val="2017-02"/>
      <sheetName val="2017-03"/>
      <sheetName val="2017-04"/>
      <sheetName val="2017-05"/>
      <sheetName val="2017-06"/>
      <sheetName val="2017-07"/>
      <sheetName val="2017-08"/>
      <sheetName val="2018-01"/>
      <sheetName val="2018-02"/>
      <sheetName val="2018-03"/>
      <sheetName val="2018-03b"/>
      <sheetName val="2018-04"/>
      <sheetName val="2019-01"/>
      <sheetName val="2019-02"/>
      <sheetName val="2019-03"/>
      <sheetName val="2019-04"/>
      <sheetName val="2019-05"/>
      <sheetName val="2019-06"/>
      <sheetName val="2020-01"/>
      <sheetName val="2020-02"/>
      <sheetName val="Template Old"/>
      <sheetName val="2020-03"/>
      <sheetName val="2020-04"/>
      <sheetName val="2020-05"/>
      <sheetName val="2020-06"/>
      <sheetName val="2021-01"/>
      <sheetName val="2021-02"/>
      <sheetName val="2021-03"/>
      <sheetName val="2021-04"/>
      <sheetName val="2021-05"/>
      <sheetName val="2021-06"/>
      <sheetName val="2021-07"/>
      <sheetName val="2021-08"/>
      <sheetName val="2022-01"/>
      <sheetName val="2022-02"/>
      <sheetName val="Footnotes"/>
      <sheetName val="Help"/>
    </sheetNames>
    <sheetDataSet>
      <sheetData sheetId="0"/>
      <sheetData sheetId="1"/>
      <sheetData sheetId="2">
        <row r="3">
          <cell r="E3" t="str">
            <v xml:space="preserve">Action Deferred </v>
          </cell>
          <cell r="F3">
            <v>30</v>
          </cell>
        </row>
        <row r="4">
          <cell r="E4" t="str">
            <v>Additional Comment/Ballot</v>
          </cell>
          <cell r="F4">
            <v>60</v>
          </cell>
        </row>
        <row r="5">
          <cell r="E5" t="str">
            <v>Additional Outreach</v>
          </cell>
          <cell r="F5">
            <v>30</v>
          </cell>
        </row>
        <row r="6">
          <cell r="E6" t="str">
            <v>Change in Approach</v>
          </cell>
          <cell r="F6">
            <v>90</v>
          </cell>
        </row>
        <row r="7">
          <cell r="E7" t="str">
            <v>Change in Developer</v>
          </cell>
          <cell r="F7">
            <v>30</v>
          </cell>
        </row>
        <row r="8">
          <cell r="E8" t="str">
            <v>Cross-Coordination (Finish-Start)</v>
          </cell>
          <cell r="F8">
            <v>90</v>
          </cell>
        </row>
        <row r="9">
          <cell r="C9" t="str">
            <v>QR - Quality Review</v>
          </cell>
          <cell r="E9" t="str">
            <v>Cross-Coordination (Parallel)</v>
          </cell>
          <cell r="F9">
            <v>90</v>
          </cell>
        </row>
        <row r="10">
          <cell r="E10" t="str">
            <v>Directive Added to Scope</v>
          </cell>
          <cell r="F10">
            <v>60</v>
          </cell>
        </row>
        <row r="11">
          <cell r="E11" t="str">
            <v>Eliminated Comment Period</v>
          </cell>
          <cell r="F11">
            <v>-60</v>
          </cell>
        </row>
        <row r="12">
          <cell r="E12" t="str">
            <v>Field Test</v>
          </cell>
          <cell r="F12">
            <v>365</v>
          </cell>
        </row>
        <row r="13">
          <cell r="E13" t="str">
            <v>Highly Technical</v>
          </cell>
          <cell r="F13">
            <v>90</v>
          </cell>
        </row>
        <row r="14">
          <cell r="E14" t="str">
            <v>Industry Survey</v>
          </cell>
          <cell r="F14">
            <v>30</v>
          </cell>
        </row>
        <row r="15">
          <cell r="E15" t="str">
            <v>Intentional Hold/Delay</v>
          </cell>
          <cell r="F15">
            <v>30</v>
          </cell>
        </row>
        <row r="16">
          <cell r="E16" t="str">
            <v>N/A</v>
          </cell>
          <cell r="F16">
            <v>0</v>
          </cell>
        </row>
        <row r="17">
          <cell r="E17" t="str">
            <v>Pandemic</v>
          </cell>
          <cell r="F17">
            <v>90</v>
          </cell>
        </row>
        <row r="18">
          <cell r="E18" t="str">
            <v>Posting Conflict</v>
          </cell>
          <cell r="F18">
            <v>7</v>
          </cell>
        </row>
        <row r="19">
          <cell r="E19" t="str">
            <v>Project Split or Phased</v>
          </cell>
          <cell r="F19">
            <v>-60</v>
          </cell>
        </row>
        <row r="20">
          <cell r="E20" t="str">
            <v>Research Required</v>
          </cell>
          <cell r="F20">
            <v>180</v>
          </cell>
        </row>
        <row r="21">
          <cell r="E21" t="str">
            <v>RSDP Priority Decrease</v>
          </cell>
          <cell r="F21">
            <v>60</v>
          </cell>
        </row>
        <row r="22">
          <cell r="E22" t="str">
            <v>RSDP Priority Increase</v>
          </cell>
          <cell r="F22">
            <v>-60</v>
          </cell>
        </row>
        <row r="23">
          <cell r="E23" t="str">
            <v>SAR - Revised/Additional Posting</v>
          </cell>
          <cell r="F23">
            <v>60</v>
          </cell>
        </row>
        <row r="24">
          <cell r="E24" t="str">
            <v>SAR - Supplemental</v>
          </cell>
          <cell r="F24">
            <v>60</v>
          </cell>
        </row>
        <row r="25">
          <cell r="E25" t="str">
            <v>SC Appoints SAR Team as SDT</v>
          </cell>
          <cell r="F25">
            <v>-60</v>
          </cell>
        </row>
        <row r="26">
          <cell r="E26" t="str">
            <v>Schedule Too Aggressive</v>
          </cell>
          <cell r="F26">
            <v>90</v>
          </cell>
        </row>
        <row r="27">
          <cell r="E27" t="str">
            <v>Schedule Too Conservative</v>
          </cell>
          <cell r="F27">
            <v>-90</v>
          </cell>
        </row>
        <row r="28">
          <cell r="E28" t="str">
            <v>Standard Added to Scope</v>
          </cell>
          <cell r="F28">
            <v>60</v>
          </cell>
        </row>
        <row r="29">
          <cell r="E29" t="str">
            <v>Standard Developer Change</v>
          </cell>
          <cell r="F29">
            <v>30</v>
          </cell>
        </row>
        <row r="30">
          <cell r="E30" t="str">
            <v>Supplemental members</v>
          </cell>
          <cell r="F30">
            <v>60</v>
          </cell>
        </row>
        <row r="33">
          <cell r="E33"/>
          <cell r="F33"/>
        </row>
        <row r="34">
          <cell r="E34"/>
          <cell r="F34"/>
        </row>
        <row r="35">
          <cell r="E35"/>
          <cell r="F35"/>
        </row>
        <row r="36">
          <cell r="E36" t="str">
            <v>Team Augmented</v>
          </cell>
          <cell r="F36">
            <v>60</v>
          </cell>
        </row>
        <row r="37">
          <cell r="E37" t="str">
            <v>Team Coordination (e.g., Weather)</v>
          </cell>
          <cell r="F37">
            <v>30</v>
          </cell>
        </row>
        <row r="38">
          <cell r="E38" t="str">
            <v>Team Coordination/Availability</v>
          </cell>
          <cell r="F38">
            <v>30</v>
          </cell>
        </row>
        <row r="39">
          <cell r="E39" t="str">
            <v>Technical Work Required</v>
          </cell>
          <cell r="F39">
            <v>180</v>
          </cell>
        </row>
      </sheetData>
      <sheetData sheetId="3" refreshError="1"/>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ow r="15">
          <cell r="B15">
            <v>44596</v>
          </cell>
        </row>
      </sheetData>
      <sheetData sheetId="135"/>
      <sheetData sheetId="136">
        <row r="1">
          <cell r="B1" t="str">
            <v>2022-01</v>
          </cell>
        </row>
      </sheetData>
      <sheetData sheetId="137">
        <row r="1">
          <cell r="B1" t="str">
            <v>2022-02</v>
          </cell>
        </row>
      </sheetData>
      <sheetData sheetId="138"/>
      <sheetData sheetId="139"/>
    </sheetDataSet>
  </externalBook>
</externalLink>
</file>

<file path=xl/persons/person.xml><?xml version="1.0" encoding="utf-8"?>
<personList xmlns="http://schemas.microsoft.com/office/spreadsheetml/2018/threadedcomments" xmlns:x="http://schemas.openxmlformats.org/spreadsheetml/2006/main">
  <person displayName="Chris Larson" id="{89B1F20F-9D0B-4B57-A360-B41A47469E47}" userId="S::Chris.Larson@nerc.net::610e9b42-cc64-494d-85e8-a222736678b2"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28" dT="2024-03-12T15:24:30.82" personId="{89B1F20F-9D0B-4B57-A360-B41A47469E47}" id="{C68AB712-F2FF-4767-9D68-06FABCFA4ED4}">
    <text>Waiver</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mailto:mbrytowski@grenergy.com,linda.Lynch@fpl.com,mapratt@southernco.com?subject=SER%20Phase%20I" TargetMode="External"/><Relationship Id="rId3" Type="http://schemas.openxmlformats.org/officeDocument/2006/relationships/hyperlink" Target="mailto:Chris.Larson@nerc.net?subject=Project%20Tracking%20Spreadsheet%20-%20SER%20Project" TargetMode="External"/><Relationship Id="rId7" Type="http://schemas.openxmlformats.org/officeDocument/2006/relationships/hyperlink" Target="mailto:linda.Lynch@fpl.com?subject=PMOS-PTS%20SER%20(Long-term%20Planning%20Subteam)" TargetMode="External"/><Relationship Id="rId2" Type="http://schemas.openxmlformats.org/officeDocument/2006/relationships/hyperlink" Target="https://www.nerc.com/pa/Stand/Pages/Standards-Efficiency-Review.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hyperlink" Target="mailto:mbrytowski@grenergy.com?subject=PMOS-PTS%20SER%20(Real-time%20Opeations%20Subteam)" TargetMode="External"/><Relationship Id="rId5" Type="http://schemas.openxmlformats.org/officeDocument/2006/relationships/hyperlink" Target="mailto:amy.r.casuscelli@xcelenergy.com,cyeung@spp.org?subject=PMOS-PTS%20SER%20(Operations%20Planning%20Subteam)" TargetMode="External"/><Relationship Id="rId10" Type="http://schemas.openxmlformats.org/officeDocument/2006/relationships/printerSettings" Target="../printerSettings/printerSettings13.bin"/><Relationship Id="rId4" Type="http://schemas.openxmlformats.org/officeDocument/2006/relationships/hyperlink" Target="mailto:mbrytowski@grenergy.com;mapratt@southernco.com?subject=Project%20Tracking%20Spreadsheet%20-%20SER%20Project" TargetMode="External"/><Relationship Id="rId9" Type="http://schemas.openxmlformats.org/officeDocument/2006/relationships/hyperlink" Target="mailto:mbrytowski@grenergy.com,linda.Lynch@fpl.com?subject=SER%20Phase%20II" TargetMode="External"/></Relationships>
</file>

<file path=xl/worksheets/_rels/sheet100.xml.rels><?xml version="1.0" encoding="UTF-8" standalone="yes"?>
<Relationships xmlns="http://schemas.openxmlformats.org/package/2006/relationships"><Relationship Id="rId3" Type="http://schemas.openxmlformats.org/officeDocument/2006/relationships/hyperlink" Target="mailto:scott.barfield@nerc.net?subject=Project%202016-04%20(Project%20Tracking%20Spreadsheet)" TargetMode="External"/><Relationship Id="rId2" Type="http://schemas.openxmlformats.org/officeDocument/2006/relationships/hyperlink" Target="http://www.nerc.com/pa/Stand/Pages/Project-2016-04-Modifications-to-PRC-025-1.aspx" TargetMode="External"/><Relationship Id="rId1" Type="http://schemas.openxmlformats.org/officeDocument/2006/relationships/hyperlink" Target="http://www.nerc.com/pa/Stand/Pages/Project-2007-06_2-System-Protection-Coordination.aspx" TargetMode="External"/><Relationship Id="rId5" Type="http://schemas.openxmlformats.org/officeDocument/2006/relationships/printerSettings" Target="../printerSettings/printerSettings62.bin"/><Relationship Id="rId4" Type="http://schemas.openxmlformats.org/officeDocument/2006/relationships/hyperlink" Target="mailto:cyeung@spp.org?subject=Project%202016-04%20(Project%20Tracking%20Spreadsheet)" TargetMode="External"/></Relationships>
</file>

<file path=xl/worksheets/_rels/sheet101.xml.rels><?xml version="1.0" encoding="UTF-8" standalone="yes"?>
<Relationships xmlns="http://schemas.openxmlformats.org/package/2006/relationships"><Relationship Id="rId3" Type="http://schemas.openxmlformats.org/officeDocument/2006/relationships/hyperlink" Target="mailto:laura.anderson@nerc.net?subject=Project%202017-01%20(Project%20Tracking%20Spreadsheet)" TargetMode="External"/><Relationship Id="rId2" Type="http://schemas.openxmlformats.org/officeDocument/2006/relationships/hyperlink" Target="mailto:amy.r.casuscelli@xcelenergy.com;Linda.Lynch@fpl.com?subject=Project%202017-01%20(Project%20Tracking%20Spreadsheet)" TargetMode="External"/><Relationship Id="rId1" Type="http://schemas.openxmlformats.org/officeDocument/2006/relationships/hyperlink" Target="http://www.nerc.com/pa/Stand/Pages/Project201701ModificationstoBAL00311.aspx" TargetMode="External"/><Relationship Id="rId4" Type="http://schemas.openxmlformats.org/officeDocument/2006/relationships/printerSettings" Target="../printerSettings/printerSettings63.bin"/></Relationships>
</file>

<file path=xl/worksheets/_rels/sheet102.xml.rels><?xml version="1.0" encoding="UTF-8" standalone="yes"?>
<Relationships xmlns="http://schemas.openxmlformats.org/package/2006/relationships"><Relationship Id="rId3" Type="http://schemas.openxmlformats.org/officeDocument/2006/relationships/hyperlink" Target="mailto:michael.gabor@nerc.net" TargetMode="External"/><Relationship Id="rId2" Type="http://schemas.openxmlformats.org/officeDocument/2006/relationships/hyperlink" Target="mailto:PRHUNTER@southernco.com;MBrytowski@GREnergy.com?subject=Project%202017-01%20(Project%20Tracking%20Spreadsheet)" TargetMode="External"/><Relationship Id="rId1" Type="http://schemas.openxmlformats.org/officeDocument/2006/relationships/hyperlink" Target="http://www.nerc.com/pa/Stand/Pages/Project201701ModificationstoBAL00311.aspx" TargetMode="External"/><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printerSettings" Target="../printerSettings/printerSettings64.bin"/></Relationships>
</file>

<file path=xl/worksheets/_rels/sheet103.xml.rels><?xml version="1.0" encoding="UTF-8" standalone="yes"?>
<Relationships xmlns="http://schemas.openxmlformats.org/package/2006/relationships"><Relationship Id="rId3" Type="http://schemas.openxmlformats.org/officeDocument/2006/relationships/hyperlink" Target="mailto:mbrytowski@grenergy.com?subject=Project%202017-02%20(Project%20Tracking%20Spreadsheet,%20FAC%20Stds.)" TargetMode="External"/><Relationship Id="rId2" Type="http://schemas.openxmlformats.org/officeDocument/2006/relationships/hyperlink" Target="http://www.nerc.com/pa/Stand/Pages/Project-2017-02-Modifications-to-PER-Standards.aspx" TargetMode="External"/><Relationship Id="rId1" Type="http://schemas.openxmlformats.org/officeDocument/2006/relationships/hyperlink" Target="mailto:darrel.richardson@nerc.net?subject=Project%202017-02%20(Project%20Tracking%20Spreadsheet)" TargetMode="External"/><Relationship Id="rId4" Type="http://schemas.openxmlformats.org/officeDocument/2006/relationships/printerSettings" Target="../printerSettings/printerSettings65.bin"/></Relationships>
</file>

<file path=xl/worksheets/_rels/sheet104.xml.rels><?xml version="1.0" encoding="UTF-8" standalone="yes"?>
<Relationships xmlns="http://schemas.openxmlformats.org/package/2006/relationships"><Relationship Id="rId3" Type="http://schemas.openxmlformats.org/officeDocument/2006/relationships/hyperlink" Target="mailto:mapratt@southernco.com?subject=Project%202017-03%20(Project%20Tracking%20Spreadsheet)" TargetMode="External"/><Relationship Id="rId2" Type="http://schemas.openxmlformats.org/officeDocument/2006/relationships/hyperlink" Target="http://www.nerc.com/pa/Stand/Pages/Project201703FAC0083PeriodicReview.aspx" TargetMode="External"/><Relationship Id="rId1" Type="http://schemas.openxmlformats.org/officeDocument/2006/relationships/hyperlink" Target="http://www.nerc.com/pa/Stand/Pages/Project-2007-06_2-System-Protection-Coordination.aspx" TargetMode="External"/><Relationship Id="rId5" Type="http://schemas.openxmlformats.org/officeDocument/2006/relationships/printerSettings" Target="../printerSettings/printerSettings66.bin"/><Relationship Id="rId4" Type="http://schemas.openxmlformats.org/officeDocument/2006/relationships/hyperlink" Target="mailto:Jordan.Mallory@nerc.net?subject=Project%202017-03%20(Project%20Tracking%20Spreadsheet)" TargetMode="External"/></Relationships>
</file>

<file path=xl/worksheets/_rels/sheet105.xml.rels><?xml version="1.0" encoding="UTF-8" standalone="yes"?>
<Relationships xmlns="http://schemas.openxmlformats.org/package/2006/relationships"><Relationship Id="rId3" Type="http://schemas.openxmlformats.org/officeDocument/2006/relationships/hyperlink" Target="mailto:cyeung@spp.org?subject=Project%202017-04%20(Project%20Tracking%20Spreadsheet)" TargetMode="External"/><Relationship Id="rId2" Type="http://schemas.openxmlformats.org/officeDocument/2006/relationships/hyperlink" Target="mailto:laura.anderson@nerc.net?subject=Project%202017-04%20(Project%20Tracking%20Spreadsheet)" TargetMode="External"/><Relationship Id="rId1" Type="http://schemas.openxmlformats.org/officeDocument/2006/relationships/hyperlink" Target="http://www.nerc.com/pa/Stand/Pages/Project-2017-04-Periodic-Review-of-Interchange-Scheduling-and-Coordination-Standards.aspx" TargetMode="External"/><Relationship Id="rId4" Type="http://schemas.openxmlformats.org/officeDocument/2006/relationships/printerSettings" Target="../printerSettings/printerSettings67.bin"/></Relationships>
</file>

<file path=xl/worksheets/_rels/sheet106.xml.rels><?xml version="1.0" encoding="UTF-8" standalone="yes"?>
<Relationships xmlns="http://schemas.openxmlformats.org/package/2006/relationships"><Relationship Id="rId3" Type="http://schemas.openxmlformats.org/officeDocument/2006/relationships/hyperlink" Target="mailto:amy.r.casuscelli@xcelenergy.com;cbellville@cooperativeenergy.com?subject=Project%202017-05%20(Project%20Tracking%20Spreadsheet)" TargetMode="External"/><Relationship Id="rId2" Type="http://schemas.openxmlformats.org/officeDocument/2006/relationships/hyperlink" Target="http://www.nerc.com/pa/Stand/Pages/Project201705NUC0013PeriodicReview.aspx" TargetMode="External"/><Relationship Id="rId1" Type="http://schemas.openxmlformats.org/officeDocument/2006/relationships/hyperlink" Target="http://www.nerc.com/pa/Stand/Pages/Project-2007-06_2-System-Protection-Coordination.aspx" TargetMode="External"/><Relationship Id="rId5" Type="http://schemas.openxmlformats.org/officeDocument/2006/relationships/printerSettings" Target="../printerSettings/printerSettings68.bin"/><Relationship Id="rId4" Type="http://schemas.openxmlformats.org/officeDocument/2006/relationships/hyperlink" Target="mailto:Jordan.Mallory@nerc.net?subject=Project%202017-05%20(Project%20Tracking%20Spreadsheet)" TargetMode="External"/></Relationships>
</file>

<file path=xl/worksheets/_rels/sheet107.xml.rels><?xml version="1.0" encoding="UTF-8" standalone="yes"?>
<Relationships xmlns="http://schemas.openxmlformats.org/package/2006/relationships"><Relationship Id="rId3" Type="http://schemas.openxmlformats.org/officeDocument/2006/relationships/hyperlink" Target="mailto:darrel.richardson@nerc.net?subject=Project%202017-06%20(Project%20Tracking%20Spreadsheet)" TargetMode="External"/><Relationship Id="rId2" Type="http://schemas.openxmlformats.org/officeDocument/2006/relationships/hyperlink" Target="http://www.nerc.com/pa/Stand/Pages/Project-2017-06-Modifications-to-BAL-002-2.aspx" TargetMode="External"/><Relationship Id="rId1" Type="http://schemas.openxmlformats.org/officeDocument/2006/relationships/hyperlink" Target="http://www.nerc.com/pa/Stand/Pages/Project-2007-06_2-System-Protection-Coordination.aspx" TargetMode="External"/><Relationship Id="rId5" Type="http://schemas.openxmlformats.org/officeDocument/2006/relationships/printerSettings" Target="../printerSettings/printerSettings69.bin"/><Relationship Id="rId4" Type="http://schemas.openxmlformats.org/officeDocument/2006/relationships/hyperlink" Target="mailto:kxlanehome@bpa.gov?subject=Project%202017-06%20(Project%20Tracking%20Spreadsheet,%20FAC%20Stds.)" TargetMode="External"/></Relationships>
</file>

<file path=xl/worksheets/_rels/sheet108.xml.rels><?xml version="1.0" encoding="UTF-8" standalone="yes"?>
<Relationships xmlns="http://schemas.openxmlformats.org/package/2006/relationships"><Relationship Id="rId3" Type="http://schemas.openxmlformats.org/officeDocument/2006/relationships/hyperlink" Target="http://www.nerc.com/pa/Stand/Pages/Project201707StandardsAlignmentwithRegistration.aspx" TargetMode="External"/><Relationship Id="rId2" Type="http://schemas.openxmlformats.org/officeDocument/2006/relationships/hyperlink" Target="mailto:mbrytowski@grenergy.com?subject=Project%202017-07%20(Project%20Tracking%20Spreadsheet,%20FAC%20Stds.)" TargetMode="External"/><Relationship Id="rId1" Type="http://schemas.openxmlformats.org/officeDocument/2006/relationships/hyperlink" Target="mailto:laura.anderson@nerc.net?subject=Project%202017-07%20(Project%20Tracking%20Spreadsheet)" TargetMode="External"/><Relationship Id="rId4" Type="http://schemas.openxmlformats.org/officeDocument/2006/relationships/printerSettings" Target="../printerSettings/printerSettings70.bin"/></Relationships>
</file>

<file path=xl/worksheets/_rels/sheet10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hyperlink" Target="mailto:mat.bunch@nerc.net?subject=Project%202017-08%20(Project%20Tracking%20Spreadsheet)"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www.nerc.com/pa/Stand/Pages/System_Restoration_Blackstart.aspx" TargetMode="External"/></Relationships>
</file>

<file path=xl/worksheets/_rels/sheet110.xml.rels><?xml version="1.0" encoding="UTF-8" standalone="yes"?>
<Relationships xmlns="http://schemas.openxmlformats.org/package/2006/relationships"><Relationship Id="rId3" Type="http://schemas.openxmlformats.org/officeDocument/2006/relationships/hyperlink" Target="mailto:mat.bunch@nerc.net?subject=Project%202018-01%20(Project%20Tracking%20Spreadsheet)" TargetMode="External"/><Relationship Id="rId2" Type="http://schemas.openxmlformats.org/officeDocument/2006/relationships/hyperlink" Target="https://www.nerc.com/pa/Stand/Pages/Project201801CanadianspecificRevisionstoTPL0072.aspx" TargetMode="External"/><Relationship Id="rId1" Type="http://schemas.openxmlformats.org/officeDocument/2006/relationships/hyperlink" Target="http://www.nerc.com/pa/Stand/Pages/Project-2007-06_2-System-Protection-Coordination.aspx" TargetMode="External"/><Relationship Id="rId5" Type="http://schemas.openxmlformats.org/officeDocument/2006/relationships/printerSettings" Target="../printerSettings/printerSettings72.bin"/><Relationship Id="rId4" Type="http://schemas.openxmlformats.org/officeDocument/2006/relationships/hyperlink" Target="mailto:cyeung@spp.org?subject=Project%202018-01%20(Project%20Tracking%20Spreadsheet)" TargetMode="External"/></Relationships>
</file>

<file path=xl/worksheets/_rels/sheet111.xml.rels><?xml version="1.0" encoding="UTF-8" standalone="yes"?>
<Relationships xmlns="http://schemas.openxmlformats.org/package/2006/relationships"><Relationship Id="rId3" Type="http://schemas.openxmlformats.org/officeDocument/2006/relationships/hyperlink" Target="mailto:Alison.Oswald@nerc.net?subject=Project%202018-02%20CIP-008%20(Project%20Tracking%20Spreadsheet)" TargetMode="External"/><Relationship Id="rId2" Type="http://schemas.openxmlformats.org/officeDocument/2006/relationships/hyperlink" Target="https://www.nerc.com/pa/Stand/Pages/Project-2018-02-Modifications-to-CIP-008-Cyber-Security-Incident-Reporting.aspx" TargetMode="External"/><Relationship Id="rId1" Type="http://schemas.openxmlformats.org/officeDocument/2006/relationships/hyperlink" Target="http://www.nerc.com/pa/Stand/Pages/Project-2007-06_2-System-Protection-Coordination.aspx" TargetMode="External"/><Relationship Id="rId5" Type="http://schemas.openxmlformats.org/officeDocument/2006/relationships/printerSettings" Target="../printerSettings/printerSettings73.bin"/><Relationship Id="rId4" Type="http://schemas.openxmlformats.org/officeDocument/2006/relationships/hyperlink" Target="mailto:amy.r.casuscelli@xcelenergy.com;colby.bellville@duke-energy.com?subject=Project%202018-02%20(Project%20Tracking%20Spreadsheet)" TargetMode="External"/></Relationships>
</file>

<file path=xl/worksheets/_rels/sheet112.xml.rels><?xml version="1.0" encoding="UTF-8" standalone="yes"?>
<Relationships xmlns="http://schemas.openxmlformats.org/package/2006/relationships"><Relationship Id="rId3" Type="http://schemas.openxmlformats.org/officeDocument/2006/relationships/hyperlink" Target="mailto:laura.anderson@nerc.net?subject=Project%202018-03%20(Project%20Tracking%20Spreadsheet)" TargetMode="External"/><Relationship Id="rId2" Type="http://schemas.openxmlformats.org/officeDocument/2006/relationships/hyperlink" Target="https://www.nerc.com/pa/Stand/Pages/Project-2018-03-Standards-Efficiency-Review-Retirements.aspx" TargetMode="External"/><Relationship Id="rId1" Type="http://schemas.openxmlformats.org/officeDocument/2006/relationships/hyperlink" Target="http://www.nerc.com/pa/Stand/Pages/Project-2007-06_2-System-Protection-Coordination.aspx" TargetMode="External"/><Relationship Id="rId5" Type="http://schemas.openxmlformats.org/officeDocument/2006/relationships/printerSettings" Target="../printerSettings/printerSettings74.bin"/><Relationship Id="rId4" Type="http://schemas.openxmlformats.org/officeDocument/2006/relationships/hyperlink" Target="mailto:mbrytowski@grenergy.com;mapratt@southernco.com?subject=Project%20Tracking%20Spreadsheet%20-%20SER%20Project" TargetMode="External"/></Relationships>
</file>

<file path=xl/worksheets/_rels/sheet113.xml.rels><?xml version="1.0" encoding="UTF-8" standalone="yes"?>
<Relationships xmlns="http://schemas.openxmlformats.org/package/2006/relationships"><Relationship Id="rId3" Type="http://schemas.openxmlformats.org/officeDocument/2006/relationships/hyperlink" Target="mailto:laura.anderson@nerc.net?subject=Project%202018-03%20(Project%20Tracking%20Spreadsheet)" TargetMode="External"/><Relationship Id="rId2" Type="http://schemas.openxmlformats.org/officeDocument/2006/relationships/hyperlink" Target="http://www.nerc.com/pa/Stand/Pages/Standards-Under-Development.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8.xml"/><Relationship Id="rId5" Type="http://schemas.openxmlformats.org/officeDocument/2006/relationships/vmlDrawing" Target="../drawings/vmlDrawing8.vml"/><Relationship Id="rId4" Type="http://schemas.openxmlformats.org/officeDocument/2006/relationships/hyperlink" Target="mailto:mbrytowski@grenergy.com;mapratt@southernco.com?subject=Project%20Tracking%20Spreadsheet%20-%20SER%20Project" TargetMode="External"/></Relationships>
</file>

<file path=xl/worksheets/_rels/sheet114.xml.rels><?xml version="1.0" encoding="UTF-8" standalone="yes"?>
<Relationships xmlns="http://schemas.openxmlformats.org/package/2006/relationships"><Relationship Id="rId3" Type="http://schemas.openxmlformats.org/officeDocument/2006/relationships/hyperlink" Target="mailto:Linda.Lynch@fpl.com?subject=Project%202018-04%20(Project%20Tracking%20Spreadsheet)" TargetMode="External"/><Relationship Id="rId2" Type="http://schemas.openxmlformats.org/officeDocument/2006/relationships/hyperlink" Target="https://www.nerc.com/pa/Stand/Pages/Project-2018-04-Modifications-to-PRC-024-2.aspx" TargetMode="External"/><Relationship Id="rId1" Type="http://schemas.openxmlformats.org/officeDocument/2006/relationships/hyperlink" Target="http://www.nerc.com/pa/Stand/Pages/Project-2007-06_2-System-Protection-Coordination.aspx" TargetMode="External"/><Relationship Id="rId5" Type="http://schemas.openxmlformats.org/officeDocument/2006/relationships/printerSettings" Target="../printerSettings/printerSettings75.bin"/><Relationship Id="rId4" Type="http://schemas.openxmlformats.org/officeDocument/2006/relationships/hyperlink" Target="mailto:Latrice.Harkness@nerc.net;Alison.Oswald@nerc.net?subject=Project%202018-04%20(Project%20Tracking%20Spreadsheet)" TargetMode="External"/></Relationships>
</file>

<file path=xl/worksheets/_rels/sheet115.xml.rels><?xml version="1.0" encoding="UTF-8" standalone="yes"?>
<Relationships xmlns="http://schemas.openxmlformats.org/package/2006/relationships"><Relationship Id="rId8" Type="http://schemas.openxmlformats.org/officeDocument/2006/relationships/comments" Target="../comments9.xml"/><Relationship Id="rId3" Type="http://schemas.openxmlformats.org/officeDocument/2006/relationships/hyperlink" Target="https://www.nerc.com/FilingsOrders/us/FERCOrdersRules/E-3_Order%20No%20851.pdf" TargetMode="External"/><Relationship Id="rId7" Type="http://schemas.openxmlformats.org/officeDocument/2006/relationships/vmlDrawing" Target="../drawings/vmlDrawing9.vml"/><Relationship Id="rId2" Type="http://schemas.openxmlformats.org/officeDocument/2006/relationships/hyperlink" Target="https://www.nerc.com/pa/Stand/Pages/Project2019-01ModificationstoTPL-007-3.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printerSettings" Target="../printerSettings/printerSettings76.bin"/><Relationship Id="rId5" Type="http://schemas.openxmlformats.org/officeDocument/2006/relationships/hyperlink" Target="mailto:mbrytowski@grenergy.com?subject=Project%20Tracking%20Spreadsheet%20-%20Project%202019-01" TargetMode="External"/><Relationship Id="rId4" Type="http://schemas.openxmlformats.org/officeDocument/2006/relationships/hyperlink" Target="mailto:Alison.Oswald@nerc.net?subject=Project%202019-01%20(Project%20Tracking%20Spreadsheet)" TargetMode="External"/></Relationships>
</file>

<file path=xl/worksheets/_rels/sheet116.xml.rels><?xml version="1.0" encoding="UTF-8" standalone="yes"?>
<Relationships xmlns="http://schemas.openxmlformats.org/package/2006/relationships"><Relationship Id="rId3" Type="http://schemas.openxmlformats.org/officeDocument/2006/relationships/hyperlink" Target="mailto:kwrosener@cpsenergy.com;cbellville@cooperativeenergy.com?subject=Project%202019-02%20(Project%20Tracking%20Spreadsheet)" TargetMode="External"/><Relationship Id="rId2" Type="http://schemas.openxmlformats.org/officeDocument/2006/relationships/hyperlink" Target="https://www.nerc.com/pa/Stand/Pages/Project2019-02BCSIAccessManagement.aspx" TargetMode="External"/><Relationship Id="rId1" Type="http://schemas.openxmlformats.org/officeDocument/2006/relationships/hyperlink" Target="mailto:jordan.mallory@nerc.net?subject=Project%202019-02%20(Project%20Tracking%20Spreadsheet)" TargetMode="External"/><Relationship Id="rId6" Type="http://schemas.openxmlformats.org/officeDocument/2006/relationships/comments" Target="../comments10.xml"/><Relationship Id="rId5" Type="http://schemas.openxmlformats.org/officeDocument/2006/relationships/vmlDrawing" Target="../drawings/vmlDrawing10.vml"/><Relationship Id="rId4" Type="http://schemas.openxmlformats.org/officeDocument/2006/relationships/printerSettings" Target="../printerSettings/printerSettings77.bin"/></Relationships>
</file>

<file path=xl/worksheets/_rels/sheet117.xml.rels><?xml version="1.0" encoding="UTF-8" standalone="yes"?>
<Relationships xmlns="http://schemas.openxmlformats.org/package/2006/relationships"><Relationship Id="rId3" Type="http://schemas.openxmlformats.org/officeDocument/2006/relationships/hyperlink" Target="mailto:kwrosener@cpsenergy.com;Linda.Lynch@fpl.com;Masuncha.Bussey@duke-energy.com?subject=Project%202019-03%20(Project%20Tracking%20Spreadsheet)" TargetMode="External"/><Relationship Id="rId2" Type="http://schemas.openxmlformats.org/officeDocument/2006/relationships/hyperlink" Target="mailto:Alison.Oswald@nerc.net?subject=Project%202019-03%20(Project%20Tracking%20Spreadsheet)" TargetMode="External"/><Relationship Id="rId1" Type="http://schemas.openxmlformats.org/officeDocument/2006/relationships/hyperlink" Target="https://www.nerc.com/pa/Stand/Pages/Project2019-03CyberSecuritySupplyChain-Risks.aspx" TargetMode="External"/><Relationship Id="rId6" Type="http://schemas.openxmlformats.org/officeDocument/2006/relationships/comments" Target="../comments11.xml"/><Relationship Id="rId5" Type="http://schemas.openxmlformats.org/officeDocument/2006/relationships/vmlDrawing" Target="../drawings/vmlDrawing11.vml"/><Relationship Id="rId4" Type="http://schemas.openxmlformats.org/officeDocument/2006/relationships/printerSettings" Target="../printerSettings/printerSettings78.bin"/></Relationships>
</file>

<file path=xl/worksheets/_rels/sheet118.xml.rels><?xml version="1.0" encoding="UTF-8" standalone="yes"?>
<Relationships xmlns="http://schemas.openxmlformats.org/package/2006/relationships"><Relationship Id="rId3" Type="http://schemas.openxmlformats.org/officeDocument/2006/relationships/hyperlink" Target="mailto:elsa.prince@nerc.net?subject=Project%202018-04%20(Project%20Tracking%20Spreadsheet)" TargetMode="External"/><Relationship Id="rId2" Type="http://schemas.openxmlformats.org/officeDocument/2006/relationships/hyperlink" Target="mailto:Joe.Gatten@Xcelenergy.com;shabriga@atcllc.com?subject=Project%202019-04%20(Project%20Tracking%20Spreadsheet)" TargetMode="External"/><Relationship Id="rId1" Type="http://schemas.openxmlformats.org/officeDocument/2006/relationships/hyperlink" Target="https://www.nerc.com/pa/Stand/Pages/Project-2019-04-Modifications-to-PRC-005-6.aspx" TargetMode="External"/><Relationship Id="rId6" Type="http://schemas.openxmlformats.org/officeDocument/2006/relationships/comments" Target="../comments12.xml"/><Relationship Id="rId5" Type="http://schemas.openxmlformats.org/officeDocument/2006/relationships/vmlDrawing" Target="../drawings/vmlDrawing12.vml"/><Relationship Id="rId4" Type="http://schemas.openxmlformats.org/officeDocument/2006/relationships/printerSettings" Target="../printerSettings/printerSettings79.bin"/></Relationships>
</file>

<file path=xl/worksheets/_rels/sheet119.xml.rels><?xml version="1.0" encoding="UTF-8" standalone="yes"?>
<Relationships xmlns="http://schemas.openxmlformats.org/package/2006/relationships"><Relationship Id="rId3" Type="http://schemas.openxmlformats.org/officeDocument/2006/relationships/hyperlink" Target="mailto:Alison.Oswald@nerc.net?subject=Project%202019-05%20(Project%20Tracking%20Spreadsheet)" TargetMode="External"/><Relationship Id="rId7" Type="http://schemas.openxmlformats.org/officeDocument/2006/relationships/comments" Target="../comments13.xml"/><Relationship Id="rId2" Type="http://schemas.openxmlformats.org/officeDocument/2006/relationships/hyperlink" Target="https://www.nerc.com/pa/Stand/Pages/Project2019-05ModificationstoPER-003-2.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vmlDrawing" Target="../drawings/vmlDrawing13.vml"/><Relationship Id="rId5" Type="http://schemas.openxmlformats.org/officeDocument/2006/relationships/printerSettings" Target="../printerSettings/printerSettings80.bin"/><Relationship Id="rId4" Type="http://schemas.openxmlformats.org/officeDocument/2006/relationships/hyperlink" Target="mailto:cbellville@cooperativeenergy.com;cyeung@spp.org?subject=Project%202019-05%20(Project%20Tracking%20Spreadsheet)" TargetMode="External"/></Relationships>
</file>

<file path=xl/worksheets/_rels/sheet12.xml.rels><?xml version="1.0" encoding="UTF-8" standalone="yes"?>
<Relationships xmlns="http://schemas.openxmlformats.org/package/2006/relationships"><Relationship Id="rId2" Type="http://schemas.openxmlformats.org/officeDocument/2006/relationships/hyperlink" Target="https://www.nerc.com/pa/Stand/Pages/Project-2006-04-Back-up-Facilities.aspx" TargetMode="External"/><Relationship Id="rId1" Type="http://schemas.openxmlformats.org/officeDocument/2006/relationships/hyperlink" Target="http://www.nerc.com/pa/Stand/Pages/Project-2007-06_2-System-Protection-Coordination.aspx" TargetMode="External"/></Relationships>
</file>

<file path=xl/worksheets/_rels/sheet120.xml.rels><?xml version="1.0" encoding="UTF-8" standalone="yes"?>
<Relationships xmlns="http://schemas.openxmlformats.org/package/2006/relationships"><Relationship Id="rId3" Type="http://schemas.openxmlformats.org/officeDocument/2006/relationships/hyperlink" Target="mailto:Jordan.Mallory@nerc.net?subject=Project%202019-06%20(Project%20Tracking%20Spreadsheet)" TargetMode="External"/><Relationship Id="rId7" Type="http://schemas.openxmlformats.org/officeDocument/2006/relationships/comments" Target="../comments14.xml"/><Relationship Id="rId2" Type="http://schemas.openxmlformats.org/officeDocument/2006/relationships/hyperlink" Target="https://www.nerc.com/pa/Stand/Pages/Project%202019-06%20Cold%20Weather.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vmlDrawing" Target="../drawings/vmlDrawing14.vml"/><Relationship Id="rId5" Type="http://schemas.openxmlformats.org/officeDocument/2006/relationships/printerSettings" Target="../printerSettings/printerSettings81.bin"/><Relationship Id="rId4" Type="http://schemas.openxmlformats.org/officeDocument/2006/relationships/hyperlink" Target="mailto:quinn.morrison@exeloncorp.com;mbrytowski@grenergy.com?subject=Project%202019-06%20Project%20Tracking%20Spreadsheet" TargetMode="External"/></Relationships>
</file>

<file path=xl/worksheets/_rels/sheet121.xml.rels><?xml version="1.0" encoding="UTF-8" standalone="yes"?>
<Relationships xmlns="http://schemas.openxmlformats.org/package/2006/relationships"><Relationship Id="rId3" Type="http://schemas.openxmlformats.org/officeDocument/2006/relationships/hyperlink" Target="mailto:chris.larson@nerc.net" TargetMode="External"/><Relationship Id="rId7" Type="http://schemas.openxmlformats.org/officeDocument/2006/relationships/comments" Target="../comments15.xml"/><Relationship Id="rId2" Type="http://schemas.openxmlformats.org/officeDocument/2006/relationships/hyperlink" Target="http://www.nerc.com/pa/Stand/Pages/Standards-Under-Development.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vmlDrawing" Target="../drawings/vmlDrawing15.vml"/><Relationship Id="rId5" Type="http://schemas.openxmlformats.org/officeDocument/2006/relationships/printerSettings" Target="../printerSettings/printerSettings82.bin"/><Relationship Id="rId4" Type="http://schemas.openxmlformats.org/officeDocument/2006/relationships/hyperlink" Target="mailto:Linda.Lynch@fpl.com;quinn.morrison@exeloncorp.com" TargetMode="External"/></Relationships>
</file>

<file path=xl/worksheets/_rels/sheet122.xml.rels><?xml version="1.0" encoding="UTF-8" standalone="yes"?>
<Relationships xmlns="http://schemas.openxmlformats.org/package/2006/relationships"><Relationship Id="rId3" Type="http://schemas.openxmlformats.org/officeDocument/2006/relationships/hyperlink" Target="mailto:PRHUNTER@SOUTHERNCO.COM;%20anthony.westenkirchner@evergy.com;%20mbrytowski@greenergy.com" TargetMode="External"/><Relationship Id="rId7" Type="http://schemas.openxmlformats.org/officeDocument/2006/relationships/comments" Target="../comments16.xml"/><Relationship Id="rId2" Type="http://schemas.openxmlformats.org/officeDocument/2006/relationships/hyperlink" Target="https://www.nerc.com/pa/Stand/Pages/Project_2020-02_Transmission-connected_Resources.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vmlDrawing" Target="../drawings/vmlDrawing16.vml"/><Relationship Id="rId5" Type="http://schemas.openxmlformats.org/officeDocument/2006/relationships/printerSettings" Target="../printerSettings/printerSettings83.bin"/><Relationship Id="rId4" Type="http://schemas.openxmlformats.org/officeDocument/2006/relationships/hyperlink" Target="mailto:Jamie.Calderon@nerc.net;%20%20Jessica.Harris@nerc.net" TargetMode="External"/></Relationships>
</file>

<file path=xl/worksheets/_rels/sheet123.xml.rels><?xml version="1.0" encoding="UTF-8" standalone="yes"?>
<Relationships xmlns="http://schemas.openxmlformats.org/package/2006/relationships"><Relationship Id="rId3" Type="http://schemas.openxmlformats.org/officeDocument/2006/relationships/hyperlink" Target="http://www.nerc.com/pa/Stand/Pages/Standards-Under-Development.aspx"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84.bin"/><Relationship Id="rId6" Type="http://schemas.openxmlformats.org/officeDocument/2006/relationships/comments" Target="../comments17.xml"/><Relationship Id="rId5" Type="http://schemas.openxmlformats.org/officeDocument/2006/relationships/vmlDrawing" Target="../drawings/vmlDrawing17.vml"/><Relationship Id="rId4" Type="http://schemas.openxmlformats.org/officeDocument/2006/relationships/printerSettings" Target="../printerSettings/printerSettings85.bin"/></Relationships>
</file>

<file path=xl/worksheets/_rels/sheet124.xml.rels><?xml version="1.0" encoding="UTF-8" standalone="yes"?>
<Relationships xmlns="http://schemas.openxmlformats.org/package/2006/relationships"><Relationship Id="rId3" Type="http://schemas.openxmlformats.org/officeDocument/2006/relationships/hyperlink" Target="mailto:kwrosener@cpsenergy.com;%20kxlanehome@bpa.gov" TargetMode="External"/><Relationship Id="rId7" Type="http://schemas.openxmlformats.org/officeDocument/2006/relationships/comments" Target="../comments18.xml"/><Relationship Id="rId2" Type="http://schemas.openxmlformats.org/officeDocument/2006/relationships/hyperlink" Target="https://www.nerc.com/pa/Stand/Pages/Project_2020-03_Supply_Chain_Low_Impact_Revisions.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vmlDrawing" Target="../drawings/vmlDrawing18.vml"/><Relationship Id="rId5" Type="http://schemas.openxmlformats.org/officeDocument/2006/relationships/printerSettings" Target="../printerSettings/printerSettings86.bin"/><Relationship Id="rId4" Type="http://schemas.openxmlformats.org/officeDocument/2006/relationships/hyperlink" Target="mailto:Alison.Oswald@nerc.net?subject=Project%202019-03%20(Project%20Tracking%20Spreadsheet)" TargetMode="External"/></Relationships>
</file>

<file path=xl/worksheets/_rels/sheet125.xml.rels><?xml version="1.0" encoding="UTF-8" standalone="yes"?>
<Relationships xmlns="http://schemas.openxmlformats.org/package/2006/relationships"><Relationship Id="rId3" Type="http://schemas.openxmlformats.org/officeDocument/2006/relationships/hyperlink" Target="mailto:ben.wu@nerc.net?subject=Project%202015-09b%20(Project%20Tracking%20Spreadsheet)" TargetMode="External"/><Relationship Id="rId7" Type="http://schemas.openxmlformats.org/officeDocument/2006/relationships/comments" Target="../comments19.xml"/><Relationship Id="rId2" Type="http://schemas.openxmlformats.org/officeDocument/2006/relationships/hyperlink" Target="https://www.nerc.com/pa/Stand/Pages/Project202004ModificationstoCIP-012.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vmlDrawing" Target="../drawings/vmlDrawing19.vml"/><Relationship Id="rId5" Type="http://schemas.openxmlformats.org/officeDocument/2006/relationships/printerSettings" Target="../printerSettings/printerSettings87.bin"/><Relationship Id="rId4" Type="http://schemas.openxmlformats.org/officeDocument/2006/relationships/hyperlink" Target="mailto:sarahhabriga@pgrenewables.com;%20jrichardson@lspower.com" TargetMode="External"/></Relationships>
</file>

<file path=xl/worksheets/_rels/sheet126.xml.rels><?xml version="1.0" encoding="UTF-8" standalone="yes"?>
<Relationships xmlns="http://schemas.openxmlformats.org/package/2006/relationships"><Relationship Id="rId3" Type="http://schemas.openxmlformats.org/officeDocument/2006/relationships/hyperlink" Target="mailto:alison.oswald@nerc.net" TargetMode="External"/><Relationship Id="rId7" Type="http://schemas.openxmlformats.org/officeDocument/2006/relationships/comments" Target="../comments20.xml"/><Relationship Id="rId2" Type="http://schemas.openxmlformats.org/officeDocument/2006/relationships/hyperlink" Target="https://www.nerc.com/pa/Stand/Pages/Project-2020-05-Modifications-to-FAC-001-and-FAC-002.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vmlDrawing" Target="../drawings/vmlDrawing20.vml"/><Relationship Id="rId5" Type="http://schemas.openxmlformats.org/officeDocument/2006/relationships/printerSettings" Target="../printerSettings/printerSettings88.bin"/><Relationship Id="rId4" Type="http://schemas.openxmlformats.org/officeDocument/2006/relationships/hyperlink" Target="mailto:godoyc@coned.com;anthony.westenkirchner@evergy.com" TargetMode="External"/></Relationships>
</file>

<file path=xl/worksheets/_rels/sheet127.xml.rels><?xml version="1.0" encoding="UTF-8" standalone="yes"?>
<Relationships xmlns="http://schemas.openxmlformats.org/package/2006/relationships"><Relationship Id="rId3" Type="http://schemas.openxmlformats.org/officeDocument/2006/relationships/hyperlink" Target="https://www.nerc.com/pa/Stand/Pages/Project-2020_06-Verifications-of-Models-and-Data-for-Generators.aspx" TargetMode="External"/><Relationship Id="rId2" Type="http://schemas.openxmlformats.org/officeDocument/2006/relationships/hyperlink" Target="mailto:Ellese.Murphy@duke-energy.com;%20shabriga@aep.com?subject=Project%2020-06%21(Project%20Tracking%20Spreadsheet)" TargetMode="External"/><Relationship Id="rId1" Type="http://schemas.openxmlformats.org/officeDocument/2006/relationships/hyperlink" Target="mailto:josh.blume@nerc.net" TargetMode="External"/><Relationship Id="rId6" Type="http://schemas.openxmlformats.org/officeDocument/2006/relationships/comments" Target="../comments21.xml"/><Relationship Id="rId5" Type="http://schemas.openxmlformats.org/officeDocument/2006/relationships/vmlDrawing" Target="../drawings/vmlDrawing21.vml"/><Relationship Id="rId4" Type="http://schemas.openxmlformats.org/officeDocument/2006/relationships/printerSettings" Target="../printerSettings/printerSettings89.bin"/></Relationships>
</file>

<file path=xl/worksheets/_rels/sheet128.xml.rels><?xml version="1.0" encoding="UTF-8" standalone="yes"?>
<Relationships xmlns="http://schemas.openxmlformats.org/package/2006/relationships"><Relationship Id="rId3" Type="http://schemas.openxmlformats.org/officeDocument/2006/relationships/hyperlink" Target="mailto:kwrosener@cpsenergy.com;%20rshu@npcc.org?subject=Project%2021-01%21(Project%20Tracking%20Spreadsheet)" TargetMode="External"/><Relationship Id="rId7" Type="http://schemas.openxmlformats.org/officeDocument/2006/relationships/comments" Target="../comments22.xml"/><Relationship Id="rId2" Type="http://schemas.openxmlformats.org/officeDocument/2006/relationships/hyperlink" Target="https://www.nerc.com/pa/Stand/Pages/Project_2021-01_Modifications_to_MOD-025_and_PRC-019.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vmlDrawing" Target="../drawings/vmlDrawing22.vml"/><Relationship Id="rId5" Type="http://schemas.openxmlformats.org/officeDocument/2006/relationships/printerSettings" Target="../printerSettings/printerSettings90.bin"/><Relationship Id="rId4" Type="http://schemas.openxmlformats.org/officeDocument/2006/relationships/hyperlink" Target="mailto:sandhya.madan@nerc.net" TargetMode="External"/></Relationships>
</file>

<file path=xl/worksheets/_rels/sheet129.xml.rels><?xml version="1.0" encoding="UTF-8" standalone="yes"?>
<Relationships xmlns="http://schemas.openxmlformats.org/package/2006/relationships"><Relationship Id="rId3" Type="http://schemas.openxmlformats.org/officeDocument/2006/relationships/hyperlink" Target="mailto:laura.anderson@nerc.net?subject=Project%202018-04%20(Project%20Tracking%20Spreadsheet)" TargetMode="External"/><Relationship Id="rId7" Type="http://schemas.openxmlformats.org/officeDocument/2006/relationships/comments" Target="../comments23.xml"/><Relationship Id="rId2" Type="http://schemas.openxmlformats.org/officeDocument/2006/relationships/hyperlink" Target="https://www.nerc.com/pa/Stand/Pages/Project-2021-02-Modifications-to-VAR-002.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vmlDrawing" Target="../drawings/vmlDrawing23.vml"/><Relationship Id="rId5" Type="http://schemas.openxmlformats.org/officeDocument/2006/relationships/printerSettings" Target="../printerSettings/printerSettings91.bin"/><Relationship Id="rId4" Type="http://schemas.openxmlformats.org/officeDocument/2006/relationships/hyperlink" Target="mailto:Joe.Gatten@Xcelenergy.com;%20anthony.westenkirchner@evergy.com" TargetMode="External"/></Relationships>
</file>

<file path=xl/worksheets/_rels/sheet13.xml.rels><?xml version="1.0" encoding="UTF-8" standalone="yes"?>
<Relationships xmlns="http://schemas.openxmlformats.org/package/2006/relationships"><Relationship Id="rId2" Type="http://schemas.openxmlformats.org/officeDocument/2006/relationships/hyperlink" Target="https://www.nerc.com/pa/Stand/pages/relaibilitycoordinationproject20066.aspx" TargetMode="External"/><Relationship Id="rId1" Type="http://schemas.openxmlformats.org/officeDocument/2006/relationships/hyperlink" Target="http://www.nerc.com/pa/Stand/Pages/Project-2007-06_2-System-Protection-Coordination.aspx" TargetMode="External"/></Relationships>
</file>

<file path=xl/worksheets/_rels/sheet130.xml.rels><?xml version="1.0" encoding="UTF-8" standalone="yes"?>
<Relationships xmlns="http://schemas.openxmlformats.org/package/2006/relationships"><Relationship Id="rId3" Type="http://schemas.openxmlformats.org/officeDocument/2006/relationships/hyperlink" Target="mailto:Dominique.love@nerc.net;%20%20Jordan.Mallory@nerc.net" TargetMode="External"/><Relationship Id="rId7" Type="http://schemas.openxmlformats.org/officeDocument/2006/relationships/comments" Target="../comments24.xml"/><Relationship Id="rId2" Type="http://schemas.openxmlformats.org/officeDocument/2006/relationships/hyperlink" Target="https://www.nerc.com/pa/Stand/Pages/Project%202021-03%20CIP-002%20Transmission%20Owner%20Control%20Centers.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vmlDrawing" Target="../drawings/vmlDrawing24.vml"/><Relationship Id="rId5" Type="http://schemas.openxmlformats.org/officeDocument/2006/relationships/printerSettings" Target="../printerSettings/printerSettings92.bin"/><Relationship Id="rId4" Type="http://schemas.openxmlformats.org/officeDocument/2006/relationships/hyperlink" Target="mailto:Ellese.Murphy@duke-energy.com;%20shabriga@aep.com?subject=Project%2020-06%21(Project%20Tracking%20Spreadsheet)" TargetMode="External"/></Relationships>
</file>

<file path=xl/worksheets/_rels/sheet131.xml.rels><?xml version="1.0" encoding="UTF-8" standalone="yes"?>
<Relationships xmlns="http://schemas.openxmlformats.org/package/2006/relationships"><Relationship Id="rId3" Type="http://schemas.openxmlformats.org/officeDocument/2006/relationships/hyperlink" Target="mailto:ben.wu@nerc.net" TargetMode="External"/><Relationship Id="rId7" Type="http://schemas.openxmlformats.org/officeDocument/2006/relationships/comments" Target="../comments25.xml"/><Relationship Id="rId2" Type="http://schemas.openxmlformats.org/officeDocument/2006/relationships/hyperlink" Target="https://www.nerc.com/pa/Stand/Pages/Project-2021-04-Modifications-to-PRC-002-2.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vmlDrawing" Target="../drawings/vmlDrawing25.vml"/><Relationship Id="rId5" Type="http://schemas.openxmlformats.org/officeDocument/2006/relationships/printerSettings" Target="../printerSettings/printerSettings93.bin"/><Relationship Id="rId4" Type="http://schemas.openxmlformats.org/officeDocument/2006/relationships/hyperlink" Target="mailto:MBrytowski@GREnergy.com;%20cyeung@spp.org" TargetMode="External"/></Relationships>
</file>

<file path=xl/worksheets/_rels/sheet132.xml.rels><?xml version="1.0" encoding="UTF-8" standalone="yes"?>
<Relationships xmlns="http://schemas.openxmlformats.org/package/2006/relationships"><Relationship Id="rId3" Type="http://schemas.openxmlformats.org/officeDocument/2006/relationships/hyperlink" Target="mailto:ben.wu@nerc.net;%20%20Jason.Snider@nerc.net" TargetMode="External"/><Relationship Id="rId2" Type="http://schemas.openxmlformats.org/officeDocument/2006/relationships/hyperlink" Target="https://www.nerc.com/pa/Stand/Pages/Project-2021-04-Modifications-to-PRC-002-2.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26.xml"/><Relationship Id="rId5" Type="http://schemas.openxmlformats.org/officeDocument/2006/relationships/vmlDrawing" Target="../drawings/vmlDrawing26.vml"/><Relationship Id="rId4" Type="http://schemas.openxmlformats.org/officeDocument/2006/relationships/hyperlink" Target="mailto:MBrytowski@GREnergy.com;%20cyeung@spp.org" TargetMode="External"/></Relationships>
</file>

<file path=xl/worksheets/_rels/sheet133.xml.rels><?xml version="1.0" encoding="UTF-8" standalone="yes"?>
<Relationships xmlns="http://schemas.openxmlformats.org/package/2006/relationships"><Relationship Id="rId3" Type="http://schemas.openxmlformats.org/officeDocument/2006/relationships/hyperlink" Target="mailto:ben.wu@nerc.net" TargetMode="External"/><Relationship Id="rId7" Type="http://schemas.openxmlformats.org/officeDocument/2006/relationships/comments" Target="../comments27.xml"/><Relationship Id="rId2" Type="http://schemas.openxmlformats.org/officeDocument/2006/relationships/hyperlink" Target="https://www.nerc.com/pa/Stand/Pages/Project-2021-05-Modifications-to-PRC-023.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vmlDrawing" Target="../drawings/vmlDrawing27.vml"/><Relationship Id="rId5" Type="http://schemas.openxmlformats.org/officeDocument/2006/relationships/printerSettings" Target="../printerSettings/printerSettings94.bin"/><Relationship Id="rId4" Type="http://schemas.openxmlformats.org/officeDocument/2006/relationships/hyperlink" Target="mailto:anthony.westenkirchner@evergy.com;Claudine.Fritz@exeloncorp.com" TargetMode="External"/></Relationships>
</file>

<file path=xl/worksheets/_rels/sheet134.xml.rels><?xml version="1.0" encoding="UTF-8" standalone="yes"?>
<Relationships xmlns="http://schemas.openxmlformats.org/package/2006/relationships"><Relationship Id="rId3" Type="http://schemas.openxmlformats.org/officeDocument/2006/relationships/hyperlink" Target="mailto:Josh.Blume@nerc.net" TargetMode="External"/><Relationship Id="rId7" Type="http://schemas.openxmlformats.org/officeDocument/2006/relationships/comments" Target="../comments28.xml"/><Relationship Id="rId2" Type="http://schemas.openxmlformats.org/officeDocument/2006/relationships/hyperlink" Target="https://www.nerc.com/pa/Stand/Pages/Project-2021-06-Modifications-to-IRO-010-and-TOP-003.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vmlDrawing" Target="../drawings/vmlDrawing28.vml"/><Relationship Id="rId5" Type="http://schemas.openxmlformats.org/officeDocument/2006/relationships/printerSettings" Target="../printerSettings/printerSettings95.bin"/><Relationship Id="rId4" Type="http://schemas.openxmlformats.org/officeDocument/2006/relationships/hyperlink" Target="mailto:MBrytowski@GREnergy.com;%20cyeung@spp.org" TargetMode="External"/></Relationships>
</file>

<file path=xl/worksheets/_rels/sheet135.xml.rels><?xml version="1.0" encoding="UTF-8" standalone="yes"?>
<Relationships xmlns="http://schemas.openxmlformats.org/package/2006/relationships"><Relationship Id="rId3" Type="http://schemas.openxmlformats.org/officeDocument/2006/relationships/hyperlink" Target="mailto:alison.oswald@nerc.net" TargetMode="External"/><Relationship Id="rId7" Type="http://schemas.openxmlformats.org/officeDocument/2006/relationships/comments" Target="../comments29.xml"/><Relationship Id="rId2" Type="http://schemas.openxmlformats.org/officeDocument/2006/relationships/hyperlink" Target="https://www.nerc.com/pa/Stand/Pages/Project-2021-07-ExtremeColdWeather.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vmlDrawing" Target="../drawings/vmlDrawing29.vml"/><Relationship Id="rId5" Type="http://schemas.openxmlformats.org/officeDocument/2006/relationships/printerSettings" Target="../printerSettings/printerSettings96.bin"/><Relationship Id="rId4" Type="http://schemas.openxmlformats.org/officeDocument/2006/relationships/hyperlink" Target="mailto:MBrytowski@GREnergy.com;%20kwrosener@cpsenergy.com" TargetMode="External"/></Relationships>
</file>

<file path=xl/worksheets/_rels/sheet136.xml.rels><?xml version="1.0" encoding="UTF-8" standalone="yes"?>
<Relationships xmlns="http://schemas.openxmlformats.org/package/2006/relationships"><Relationship Id="rId3" Type="http://schemas.openxmlformats.org/officeDocument/2006/relationships/hyperlink" Target="mailto:alison.oswald@nerc.net" TargetMode="External"/><Relationship Id="rId2" Type="http://schemas.openxmlformats.org/officeDocument/2006/relationships/hyperlink" Target="https://www.nerc.com/pa/Stand/Pages/Project-2021-07-ExtremeColdWeather.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30.xml"/><Relationship Id="rId5" Type="http://schemas.openxmlformats.org/officeDocument/2006/relationships/vmlDrawing" Target="../drawings/vmlDrawing30.vml"/><Relationship Id="rId4" Type="http://schemas.openxmlformats.org/officeDocument/2006/relationships/hyperlink" Target="mailto:MBrytowski@GREnergy.com;%20kwrosener@cpsenergy.com" TargetMode="External"/></Relationships>
</file>

<file path=xl/worksheets/_rels/sheet137.xml.rels><?xml version="1.0" encoding="UTF-8" standalone="yes"?>
<Relationships xmlns="http://schemas.openxmlformats.org/package/2006/relationships"><Relationship Id="rId3" Type="http://schemas.openxmlformats.org/officeDocument/2006/relationships/hyperlink" Target="mailto:alison.oswald@nerc.net" TargetMode="External"/><Relationship Id="rId7" Type="http://schemas.microsoft.com/office/2017/10/relationships/threadedComment" Target="../threadedComments/threadedComment1.xml"/><Relationship Id="rId2" Type="http://schemas.openxmlformats.org/officeDocument/2006/relationships/hyperlink" Target="https://www.nerc.com/pa/Stand/Pages/Project-2021-07-ExtremeColdWeather.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31.xml"/><Relationship Id="rId5" Type="http://schemas.openxmlformats.org/officeDocument/2006/relationships/vmlDrawing" Target="../drawings/vmlDrawing31.vml"/><Relationship Id="rId4" Type="http://schemas.openxmlformats.org/officeDocument/2006/relationships/hyperlink" Target="mailto:MBrytowski@GREnergy.com;%20kwrosener@cpsenergy.com" TargetMode="External"/></Relationships>
</file>

<file path=xl/worksheets/_rels/sheet138.xml.rels><?xml version="1.0" encoding="UTF-8" standalone="yes"?>
<Relationships xmlns="http://schemas.openxmlformats.org/package/2006/relationships"><Relationship Id="rId3" Type="http://schemas.openxmlformats.org/officeDocument/2006/relationships/hyperlink" Target="mailto:al.mcmeekin@nerc.net" TargetMode="External"/><Relationship Id="rId2" Type="http://schemas.openxmlformats.org/officeDocument/2006/relationships/hyperlink" Target="http://www.nerc.com/pa/Stand/Pages/Standards-Under-Development.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32.xml"/><Relationship Id="rId5" Type="http://schemas.openxmlformats.org/officeDocument/2006/relationships/vmlDrawing" Target="../drawings/vmlDrawing32.vml"/><Relationship Id="rId4" Type="http://schemas.openxmlformats.org/officeDocument/2006/relationships/hyperlink" Target="mailto:shabriga@atcllc.com;%20jrichardson@lspower.com" TargetMode="External"/></Relationships>
</file>

<file path=xl/worksheets/_rels/sheet139.xml.rels><?xml version="1.0" encoding="UTF-8" standalone="yes"?>
<Relationships xmlns="http://schemas.openxmlformats.org/package/2006/relationships"><Relationship Id="rId3" Type="http://schemas.openxmlformats.org/officeDocument/2006/relationships/hyperlink" Target="http://www.nerc.com/pa/Stand/Pages/Standards-Under-Development.aspx"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hyperlink" Target="mailto:josh.blume@nerc.net" TargetMode="External"/><Relationship Id="rId6" Type="http://schemas.openxmlformats.org/officeDocument/2006/relationships/comments" Target="../comments33.xml"/><Relationship Id="rId5" Type="http://schemas.openxmlformats.org/officeDocument/2006/relationships/vmlDrawing" Target="../drawings/vmlDrawing33.vml"/><Relationship Id="rId4" Type="http://schemas.openxmlformats.org/officeDocument/2006/relationships/hyperlink" Target="mailto:Claudine.Fritz@exeloncorp.com;%20rshu@npcc.org?subject=Project%2020-06%21(Project%20Tracking%20Spreadsheet)"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nerc.com/pa/Stand/Project%20200607%20MODV0Revision%20DL/FERC_Directives_693-890.pdf" TargetMode="External"/><Relationship Id="rId2" Type="http://schemas.openxmlformats.org/officeDocument/2006/relationships/hyperlink" Target="https://www.nerc.com/pa/Stand/Pages/MOD-V0-Revision.aspx" TargetMode="External"/><Relationship Id="rId1" Type="http://schemas.openxmlformats.org/officeDocument/2006/relationships/hyperlink" Target="http://www.nerc.com/pa/Stand/Pages/Project-2007-06_2-System-Protection-Coordination.aspx" TargetMode="External"/></Relationships>
</file>

<file path=xl/worksheets/_rels/sheet140.xml.rels><?xml version="1.0" encoding="UTF-8" standalone="yes"?>
<Relationships xmlns="http://schemas.openxmlformats.org/package/2006/relationships"><Relationship Id="rId3" Type="http://schemas.openxmlformats.org/officeDocument/2006/relationships/hyperlink" Target="mailto:dcrane@wecc.org;%20pyleta@oge.com" TargetMode="External"/><Relationship Id="rId2" Type="http://schemas.openxmlformats.org/officeDocument/2006/relationships/hyperlink" Target="http://www.nerc.com/pa/Stand/Pages/Standards-Under-Development.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34.xml"/><Relationship Id="rId5" Type="http://schemas.openxmlformats.org/officeDocument/2006/relationships/vmlDrawing" Target="../drawings/vmlDrawing34.vml"/><Relationship Id="rId4" Type="http://schemas.openxmlformats.org/officeDocument/2006/relationships/hyperlink" Target="mailto:jordan.mallory@nerc.net" TargetMode="External"/></Relationships>
</file>

<file path=xl/worksheets/_rels/sheet141.xml.rels><?xml version="1.0" encoding="UTF-8" standalone="yes"?>
<Relationships xmlns="http://schemas.openxmlformats.org/package/2006/relationships"><Relationship Id="rId3" Type="http://schemas.openxmlformats.org/officeDocument/2006/relationships/hyperlink" Target="mailto:Jordan.Mallory@nerc.net;%20%20dominique.love@nerc.net" TargetMode="External"/><Relationship Id="rId2" Type="http://schemas.openxmlformats.org/officeDocument/2006/relationships/hyperlink" Target="https://www.nerc.com/pa/Stand/Pages/Standards-Under-Development.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35.xml"/><Relationship Id="rId5" Type="http://schemas.openxmlformats.org/officeDocument/2006/relationships/vmlDrawing" Target="../drawings/vmlDrawing35.vml"/><Relationship Id="rId4" Type="http://schemas.openxmlformats.org/officeDocument/2006/relationships/hyperlink" Target="mailto:Joe.Gatten@Xcelenergy.com;%20pyleta@oge.com" TargetMode="External"/></Relationships>
</file>

<file path=xl/worksheets/_rels/sheet142.xml.rels><?xml version="1.0" encoding="UTF-8" standalone="yes"?>
<Relationships xmlns="http://schemas.openxmlformats.org/package/2006/relationships"><Relationship Id="rId3" Type="http://schemas.openxmlformats.org/officeDocument/2006/relationships/hyperlink" Target="mailto:Claudine.Fritz@exeloncorp.com;MBrytowski@GREnergy.com?subject=Project%2020-06%21(Project%20Tracking%20Spreadsheet)" TargetMode="External"/><Relationship Id="rId2" Type="http://schemas.openxmlformats.org/officeDocument/2006/relationships/hyperlink" Target="http://www.nerc.com/pa/Stand/Pages/Standards-Under-Development.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36.xml"/><Relationship Id="rId5" Type="http://schemas.openxmlformats.org/officeDocument/2006/relationships/vmlDrawing" Target="../drawings/vmlDrawing36.vml"/><Relationship Id="rId4" Type="http://schemas.openxmlformats.org/officeDocument/2006/relationships/hyperlink" Target="mailto:Jessica.harris@nerc.net" TargetMode="External"/></Relationships>
</file>

<file path=xl/worksheets/_rels/sheet143.xml.rels><?xml version="1.0" encoding="UTF-8" standalone="yes"?>
<Relationships xmlns="http://schemas.openxmlformats.org/package/2006/relationships"><Relationship Id="rId3" Type="http://schemas.openxmlformats.org/officeDocument/2006/relationships/hyperlink" Target="mailto:jason.snider@nerc.net" TargetMode="External"/><Relationship Id="rId2" Type="http://schemas.openxmlformats.org/officeDocument/2006/relationships/hyperlink" Target="http://www.nerc.com/pa/Stand/Pages/Standards-Under-Development.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37.xml"/><Relationship Id="rId5" Type="http://schemas.openxmlformats.org/officeDocument/2006/relationships/vmlDrawing" Target="../drawings/vmlDrawing37.vml"/><Relationship Id="rId4" Type="http://schemas.openxmlformats.org/officeDocument/2006/relationships/hyperlink" Target="mailto:Ellese.Murphy@duke-energy.com;%20rshu@npcc.org" TargetMode="External"/></Relationships>
</file>

<file path=xl/worksheets/_rels/sheet144.xml.rels><?xml version="1.0" encoding="UTF-8" standalone="yes"?>
<Relationships xmlns="http://schemas.openxmlformats.org/package/2006/relationships"><Relationship Id="rId3" Type="http://schemas.openxmlformats.org/officeDocument/2006/relationships/hyperlink" Target="mailto:dominique.love@nerc.net" TargetMode="External"/><Relationship Id="rId2" Type="http://schemas.openxmlformats.org/officeDocument/2006/relationships/hyperlink" Target="http://www.nerc.com/pa/Stand/Pages/Standards-Under-Development.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38.xml"/><Relationship Id="rId5" Type="http://schemas.openxmlformats.org/officeDocument/2006/relationships/vmlDrawing" Target="../drawings/vmlDrawing38.vml"/><Relationship Id="rId4" Type="http://schemas.openxmlformats.org/officeDocument/2006/relationships/hyperlink" Target="mailto:rshu@npcc.org;%20pyleta@oge.com?subject=Project%202023-01%25(Project%20Tracking%20Spreadsheet)" TargetMode="External"/></Relationships>
</file>

<file path=xl/worksheets/_rels/sheet145.xml.rels><?xml version="1.0" encoding="UTF-8" standalone="yes"?>
<Relationships xmlns="http://schemas.openxmlformats.org/package/2006/relationships"><Relationship Id="rId3" Type="http://schemas.openxmlformats.org/officeDocument/2006/relationships/hyperlink" Target="mailto:josh.blume@nerc.net;%20%20ben.wu@nerc.net" TargetMode="External"/><Relationship Id="rId2" Type="http://schemas.openxmlformats.org/officeDocument/2006/relationships/hyperlink" Target="http://www.nerc.com/pa/Stand/Pages/Standards-Under-Development.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39.xml"/><Relationship Id="rId5" Type="http://schemas.openxmlformats.org/officeDocument/2006/relationships/vmlDrawing" Target="../drawings/vmlDrawing39.vml"/><Relationship Id="rId4" Type="http://schemas.openxmlformats.org/officeDocument/2006/relationships/hyperlink" Target="mailto:Claudine.Fritz@exeloncorp.com;%20pyleta@oge.com?subject=Project%2020-06%21(Project%20Tracking%20Spreadsheet)" TargetMode="External"/></Relationships>
</file>

<file path=xl/worksheets/_rels/sheet146.xml.rels><?xml version="1.0" encoding="UTF-8" standalone="yes"?>
<Relationships xmlns="http://schemas.openxmlformats.org/package/2006/relationships"><Relationship Id="rId3" Type="http://schemas.openxmlformats.org/officeDocument/2006/relationships/hyperlink" Target="mailto:laura.anderson@nerc.net;%20%20josh.blume@nerc.net" TargetMode="External"/><Relationship Id="rId2" Type="http://schemas.openxmlformats.org/officeDocument/2006/relationships/hyperlink" Target="http://www.nerc.com/pa/Stand/Pages/Standards-Under-Development.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40.xml"/><Relationship Id="rId5" Type="http://schemas.openxmlformats.org/officeDocument/2006/relationships/vmlDrawing" Target="../drawings/vmlDrawing40.vml"/><Relationship Id="rId4" Type="http://schemas.openxmlformats.org/officeDocument/2006/relationships/hyperlink" Target="mailto:rshu@npcc.org;%20rssporseen@bpa.gov?subject=Project%2020-06%21(Project%20Tracking%20Spreadsheet)" TargetMode="External"/></Relationships>
</file>

<file path=xl/worksheets/_rels/sheet147.xml.rels><?xml version="1.0" encoding="UTF-8" standalone="yes"?>
<Relationships xmlns="http://schemas.openxmlformats.org/package/2006/relationships"><Relationship Id="rId3" Type="http://schemas.openxmlformats.org/officeDocument/2006/relationships/hyperlink" Target="mailto:alison.oswald@nerc.net;%20%20laura.anderson@nerc.net" TargetMode="External"/><Relationship Id="rId2" Type="http://schemas.openxmlformats.org/officeDocument/2006/relationships/hyperlink" Target="http://www.nerc.com/pa/Stand/Pages/Standards-Under-Development.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41.xml"/><Relationship Id="rId5" Type="http://schemas.openxmlformats.org/officeDocument/2006/relationships/vmlDrawing" Target="../drawings/vmlDrawing41.vml"/><Relationship Id="rId4" Type="http://schemas.openxmlformats.org/officeDocument/2006/relationships/hyperlink" Target="mailto:kwrosener@cpsenergy.com;%20rssporseen@bpa.gov?subject=Project%202023-04%20(Project%20Tracking%20Spreadsheet)" TargetMode="External"/></Relationships>
</file>

<file path=xl/worksheets/_rels/sheet148.xml.rels><?xml version="1.0" encoding="UTF-8" standalone="yes"?>
<Relationships xmlns="http://schemas.openxmlformats.org/package/2006/relationships"><Relationship Id="rId3" Type="http://schemas.openxmlformats.org/officeDocument/2006/relationships/hyperlink" Target="mailto:dcrane@wecc.org;%20chandlerj@coned.com?subject=Project%202023-05" TargetMode="External"/><Relationship Id="rId2" Type="http://schemas.openxmlformats.org/officeDocument/2006/relationships/hyperlink" Target="http://www.nerc.com/pa/Stand/Pages/Standards-Under-Development.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42.xml"/><Relationship Id="rId5" Type="http://schemas.openxmlformats.org/officeDocument/2006/relationships/vmlDrawing" Target="../drawings/vmlDrawing42.vml"/><Relationship Id="rId4" Type="http://schemas.openxmlformats.org/officeDocument/2006/relationships/hyperlink" Target="mailto:chidozie.osueke@nerc.net" TargetMode="External"/></Relationships>
</file>

<file path=xl/worksheets/_rels/sheet149.xml.rels><?xml version="1.0" encoding="UTF-8" standalone="yes"?>
<Relationships xmlns="http://schemas.openxmlformats.org/package/2006/relationships"><Relationship Id="rId3" Type="http://schemas.openxmlformats.org/officeDocument/2006/relationships/hyperlink" Target="mailto:ben.wu@nerc.net;%20%20Josh.Blume@nerc.net" TargetMode="External"/><Relationship Id="rId2" Type="http://schemas.openxmlformats.org/officeDocument/2006/relationships/hyperlink" Target="http://www.nerc.com/pa/Stand/Pages/Standards-Under-Development.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43.xml"/><Relationship Id="rId5" Type="http://schemas.openxmlformats.org/officeDocument/2006/relationships/vmlDrawing" Target="../drawings/vmlDrawing43.vml"/><Relationship Id="rId4" Type="http://schemas.openxmlformats.org/officeDocument/2006/relationships/hyperlink" Target="mailto:Claudine.Fritz@exeloncorp.com;%20Ellese.Murphy@duke-energy.com?subject=Project%2020-06%21(Project%20Tracking%20Spreadsheet)"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www.nerc.com/pa/Stand/Pages/Reliability-Coordination-Transmission-Loading-Relief.aspx" TargetMode="External"/></Relationships>
</file>

<file path=xl/worksheets/_rels/sheet150.xml.rels><?xml version="1.0" encoding="UTF-8" standalone="yes"?>
<Relationships xmlns="http://schemas.openxmlformats.org/package/2006/relationships"><Relationship Id="rId3" Type="http://schemas.openxmlformats.org/officeDocument/2006/relationships/hyperlink" Target="mailto:Jordan.Mallory@nerc.net;%20%20alison.oswald@nerc.net" TargetMode="External"/><Relationship Id="rId2" Type="http://schemas.openxmlformats.org/officeDocument/2006/relationships/hyperlink" Target="http://www.nerc.com/pa/Stand/Pages/Standards-Under-Development.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44.xml"/><Relationship Id="rId5" Type="http://schemas.openxmlformats.org/officeDocument/2006/relationships/vmlDrawing" Target="../drawings/vmlDrawing44.vml"/><Relationship Id="rId4" Type="http://schemas.openxmlformats.org/officeDocument/2006/relationships/hyperlink" Target="mailto:dcrane@wecc.org;%20chandlerj@coned.com?subject=Project%202023-05" TargetMode="External"/></Relationships>
</file>

<file path=xl/worksheets/_rels/sheet151.xml.rels><?xml version="1.0" encoding="UTF-8" standalone="yes"?>
<Relationships xmlns="http://schemas.openxmlformats.org/package/2006/relationships"><Relationship Id="rId3" Type="http://schemas.openxmlformats.org/officeDocument/2006/relationships/hyperlink" Target="http://www.nerc.com/pa/Stand/Pages/Standards-Under-Development.aspx"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hyperlink" Target="mailto:Josh.Blume@nerc.net" TargetMode="External"/><Relationship Id="rId6" Type="http://schemas.openxmlformats.org/officeDocument/2006/relationships/comments" Target="../comments45.xml"/><Relationship Id="rId5" Type="http://schemas.openxmlformats.org/officeDocument/2006/relationships/vmlDrawing" Target="../drawings/vmlDrawing45.vml"/><Relationship Id="rId4" Type="http://schemas.openxmlformats.org/officeDocument/2006/relationships/hyperlink" Target="mailto:rssporseen@bpa.gov;%20PRHUNTER@SOUTHERNCO.COM" TargetMode="External"/></Relationships>
</file>

<file path=xl/worksheets/_rels/sheet152.xml.rels><?xml version="1.0" encoding="UTF-8" standalone="yes"?>
<Relationships xmlns="http://schemas.openxmlformats.org/package/2006/relationships"><Relationship Id="rId3" Type="http://schemas.openxmlformats.org/officeDocument/2006/relationships/hyperlink" Target="mailto:jessica.harris@nerc.net" TargetMode="External"/><Relationship Id="rId2" Type="http://schemas.openxmlformats.org/officeDocument/2006/relationships/hyperlink" Target="https://www.nerc.com/pa/Stand/Pages/Project-2024-01-Rules-of-Procedure-Definitions-Alignment_GO-and-GOP.aspx" TargetMode="External"/><Relationship Id="rId1" Type="http://schemas.openxmlformats.org/officeDocument/2006/relationships/hyperlink" Target="http://www.nerc.com/pa/Stand/Pages/Project-2007-06_2-System-Protection-Coordination.aspx" TargetMode="External"/><Relationship Id="rId5" Type="http://schemas.openxmlformats.org/officeDocument/2006/relationships/comments" Target="../comments46.xml"/><Relationship Id="rId4" Type="http://schemas.openxmlformats.org/officeDocument/2006/relationships/vmlDrawing" Target="../drawings/vmlDrawing46.vml"/></Relationships>
</file>

<file path=xl/worksheets/_rels/sheet153.xml.rels><?xml version="1.0" encoding="UTF-8" standalone="yes"?>
<Relationships xmlns="http://schemas.openxmlformats.org/package/2006/relationships"><Relationship Id="rId3" Type="http://schemas.openxmlformats.org/officeDocument/2006/relationships/hyperlink" Target="mailto:jason.snider@nerc.net" TargetMode="External"/><Relationship Id="rId2" Type="http://schemas.openxmlformats.org/officeDocument/2006/relationships/hyperlink" Target="https://www.nerc.com/pa/Stand/Pages/Project-2023-09-Risk-Management-for-Third-Party-Cloud-Services.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47.xml"/><Relationship Id="rId5" Type="http://schemas.openxmlformats.org/officeDocument/2006/relationships/vmlDrawing" Target="../drawings/vmlDrawing47.vml"/><Relationship Id="rId4" Type="http://schemas.openxmlformats.org/officeDocument/2006/relationships/hyperlink" Target="mailto:jrichardson@lspower.com;%20rshu@npcc.org" TargetMode="External"/></Relationships>
</file>

<file path=xl/worksheets/_rels/sheet154.xml.rels><?xml version="1.0" encoding="UTF-8" standalone="yes"?>
<Relationships xmlns="http://schemas.openxmlformats.org/package/2006/relationships"><Relationship Id="rId3" Type="http://schemas.openxmlformats.org/officeDocument/2006/relationships/hyperlink" Target="mailto:dominique.love@nerc.net" TargetMode="External"/><Relationship Id="rId2" Type="http://schemas.openxmlformats.org/officeDocument/2006/relationships/hyperlink" Target="https://www.nerc.com/pa/Stand/Pages/Project-2024-02-Planning-Energy-Assurance.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48.xml"/><Relationship Id="rId5" Type="http://schemas.openxmlformats.org/officeDocument/2006/relationships/vmlDrawing" Target="../drawings/vmlDrawing48.vml"/><Relationship Id="rId4" Type="http://schemas.openxmlformats.org/officeDocument/2006/relationships/hyperlink" Target="mailto:MBrytowski@GREnergy.com;chandlerj@coned.com" TargetMode="External"/></Relationships>
</file>

<file path=xl/worksheets/_rels/sheet155.xml.rels><?xml version="1.0" encoding="UTF-8" standalone="yes"?>
<Relationships xmlns="http://schemas.openxmlformats.org/package/2006/relationships"><Relationship Id="rId3" Type="http://schemas.openxmlformats.org/officeDocument/2006/relationships/hyperlink" Target="mailto:ben.wu@nerc.net" TargetMode="External"/><Relationship Id="rId2" Type="http://schemas.openxmlformats.org/officeDocument/2006/relationships/hyperlink" Target="http://www.nerc.com/pa/Stand/Pages/Standards-Under-Development.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comments" Target="../comments49.xml"/><Relationship Id="rId5" Type="http://schemas.openxmlformats.org/officeDocument/2006/relationships/vmlDrawing" Target="../drawings/vmlDrawing49.vml"/><Relationship Id="rId4" Type="http://schemas.openxmlformats.org/officeDocument/2006/relationships/hyperlink" Target="mailto:rshu@npcc.org;MBrytowski@GREnergy.com" TargetMode="External"/></Relationships>
</file>

<file path=xl/worksheets/_rels/sheet156.xml.rels><?xml version="1.0" encoding="UTF-8" standalone="yes"?>
<Relationships xmlns="http://schemas.openxmlformats.org/package/2006/relationships"><Relationship Id="rId8" Type="http://schemas.openxmlformats.org/officeDocument/2006/relationships/printerSettings" Target="../printerSettings/printerSettings98.bin"/><Relationship Id="rId3" Type="http://schemas.openxmlformats.org/officeDocument/2006/relationships/hyperlink" Target="http://www.nerc.com/pa/Stand/Standards%20Development%20Plan%20Library/FINAL_2016-2018_Reliability_Standards_Development_Plan_01082016.pdf" TargetMode="External"/><Relationship Id="rId7" Type="http://schemas.openxmlformats.org/officeDocument/2006/relationships/hyperlink" Target="https://www.nerc.com/FilingsOrders/us/NERC%20Filings%20to%20FERC%20DL/2021-2023%20RSDP%20Filing_packaged.pdf" TargetMode="External"/><Relationship Id="rId2" Type="http://schemas.openxmlformats.org/officeDocument/2006/relationships/hyperlink" Target="http://www.nerc.com/pa/Stand/Standards%20Development%20Plan%20Library/FINAL_2017-2019_RSDP_2016-11-16.pdf" TargetMode="External"/><Relationship Id="rId1" Type="http://schemas.openxmlformats.org/officeDocument/2006/relationships/printerSettings" Target="../printerSettings/printerSettings97.bin"/><Relationship Id="rId6" Type="http://schemas.openxmlformats.org/officeDocument/2006/relationships/hyperlink" Target="https://www.nerc.com/pa/Stand/Standards%20Development%20Plan%20Library/2019-2021_Draft_RSDP_08082018.pdf" TargetMode="External"/><Relationship Id="rId5" Type="http://schemas.openxmlformats.org/officeDocument/2006/relationships/hyperlink" Target="https://www.nerc.com/pa/Stand/Standards%20Development%20Plan%20Library/FINAL_2018-2020_Reliability_Standards_Development_Plan_04102018.pdf" TargetMode="External"/><Relationship Id="rId4" Type="http://schemas.openxmlformats.org/officeDocument/2006/relationships/hyperlink" Target="http://www.nerc.com/pa/Stand/Standards%20Development%20Plan%20Library/2015-2017_Reliability_Standards_Development_Plan%20_%20FINAL_December_16,_2014.pdf" TargetMode="External"/></Relationships>
</file>

<file path=xl/worksheets/_rels/sheet157.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hyperlink" Target="https://vimeopro.com/nerclearning/pmos-workbook-tutorial/video/171806088" TargetMode="External"/><Relationship Id="rId1" Type="http://schemas.openxmlformats.org/officeDocument/2006/relationships/hyperlink" Target="mailto:elsa.prince@nerc.net,cyeung@spp.org,mbrytowski@grenergy.com?subject=Technical%20Issue%20or%20Error%20with%20PTS%20Tracker"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s://www.nerc.com/pa/Stand/Pages/UnderfrequencyLoadShedding.aspx"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s://www.nerc.com/pa/Stand/Pages/Op_Comm_Protocol_Project_2007-02.aspx"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https://www.nerc.com/pa/Stand/Pages/Real-time_Operations_Project_2007-03.aspx"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s://www.nerc.com/pa/Stand/Pages/Project-2007-06-System-Protection-Coordination.aspx"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nerc.com/pa/Stand/Pages/Standards-Under-Development.aspx" TargetMode="External"/><Relationship Id="rId1" Type="http://schemas.openxmlformats.org/officeDocument/2006/relationships/hyperlink" Target="http://www.nerc.com/pa/Stand/Pages/Project-2007-06_2-System-Protection-Coordination.aspx"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8" Type="http://schemas.openxmlformats.org/officeDocument/2006/relationships/hyperlink" Target="mailto:brenda.hampton@energyfutureholdings.com?subject=Project%202007-06.2%20(Project%20Tracking%20Spreadsheet)" TargetMode="External"/><Relationship Id="rId3" Type="http://schemas.openxmlformats.org/officeDocument/2006/relationships/hyperlink" Target="http://www.nerc.com/pa/Stand/Project200706_2SystemProtectionCoordinationDL/2007-06.2_FB_Results_Word_Announce_05272016.pdf" TargetMode="External"/><Relationship Id="rId7" Type="http://schemas.openxmlformats.org/officeDocument/2006/relationships/hyperlink" Target="mailto:scott.barfield@nerc.net?subject=Project%202007-06.2%20(Project%20Tracking%20Spreadsheet)"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14.bin"/><Relationship Id="rId6" Type="http://schemas.openxmlformats.org/officeDocument/2006/relationships/hyperlink" Target="http://www.nerc.com/pa/Stand/Project200706_2SystemProtectionCoordinationDL/2007-06.2_TOP-009-1_AB_NBP_Results_Word_Announc_11242015.pdf" TargetMode="External"/><Relationship Id="rId5" Type="http://schemas.openxmlformats.org/officeDocument/2006/relationships/hyperlink" Target="http://www.nerc.com/pa/Stand/Project200706_2SystemProtectionCoordinationDL/2007-06.2_TOP-009-1_AB_NBP_Results_Word_Announc_11242015.pdf" TargetMode="External"/><Relationship Id="rId4" Type="http://schemas.openxmlformats.org/officeDocument/2006/relationships/hyperlink" Target="http://www.nerc.com/pa/Stand/Project200706_2SystemProtectionCoordinationDL/2007-06.2_PER-006-1_IB_NBP_Results_Word_Announc_04282016.pdf" TargetMode="External"/><Relationship Id="rId9"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hyperlink" Target="https://www.nerc.com/pa/Stand/Pages/Project2007-09-Generator-Verification.aspx"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https://www.nerc.com/pa/Stand/Pages/Project_2007-11_Disturbance_Monitoring.aspx"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https://www.nerc.com/pa/Stand/Pages/Project-2007-12-Frequency-Response.aspx"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https://www.nerc.com/pa/Stand/Pages/INT_Urgent_Action.aspx" TargetMode="External"/></Relationships>
</file>

<file path=xl/worksheets/_rels/sheet25.xml.rels><?xml version="1.0" encoding="UTF-8" standalone="yes"?>
<Relationships xmlns="http://schemas.openxmlformats.org/package/2006/relationships"><Relationship Id="rId1" Type="http://schemas.openxmlformats.org/officeDocument/2006/relationships/hyperlink" Target="https://www.nerc.com/pa/Stand/Pages/Project-2007-17-Protection-System-Maintenance-and-Testing.aspx" TargetMode="External"/></Relationships>
</file>

<file path=xl/worksheets/_rels/sheet26.xml.rels><?xml version="1.0" encoding="UTF-8" standalone="yes"?>
<Relationships xmlns="http://schemas.openxmlformats.org/package/2006/relationships"><Relationship Id="rId1" Type="http://schemas.openxmlformats.org/officeDocument/2006/relationships/hyperlink" Target="https://www.nerc.com/pa/Stand/Pages/Project2007172ProtectionSystemMaintenanceand-TestingPhase2ReclosingRelays.aspx" TargetMode="External"/></Relationships>
</file>

<file path=xl/worksheets/_rels/sheet27.xml.rels><?xml version="1.0" encoding="UTF-8" standalone="yes"?>
<Relationships xmlns="http://schemas.openxmlformats.org/package/2006/relationships"><Relationship Id="rId1" Type="http://schemas.openxmlformats.org/officeDocument/2006/relationships/hyperlink" Target="https://www.nerc.com/pa/Stand/Pages/Project-2007-17_3-Protection-System-Maintenance-and-Testing-Phase-3.aspx" TargetMode="External"/></Relationships>
</file>

<file path=xl/worksheets/_rels/sheet28.xml.rels><?xml version="1.0" encoding="UTF-8" standalone="yes"?>
<Relationships xmlns="http://schemas.openxmlformats.org/package/2006/relationships"><Relationship Id="rId1" Type="http://schemas.openxmlformats.org/officeDocument/2006/relationships/hyperlink" Target="https://www.nerc.com/pa/Stand/Pages/Project_2007-17_4_PRC-005_FERC_Order_No_803_Directive.aspx"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hyperlink" Target="https://www.nerc.com/pa/Stand/pages/project-2008-02-undervoltage-load-shedding.aspx" TargetMode="External"/><Relationship Id="rId1" Type="http://schemas.openxmlformats.org/officeDocument/2006/relationships/hyperlink" Target="http://www.nerc.com/pa/Stand/Pages/Project-2007-06_2-System-Protection-Coordination.aspx" TargetMode="External"/></Relationships>
</file>

<file path=xl/worksheets/_rels/sheet31.xml.rels><?xml version="1.0" encoding="UTF-8" standalone="yes"?>
<Relationships xmlns="http://schemas.openxmlformats.org/package/2006/relationships"><Relationship Id="rId2" Type="http://schemas.openxmlformats.org/officeDocument/2006/relationships/hyperlink" Target="https://www.nerc.com/pa/Stand/Pages/Project-2008-02_2-Phase-2-Undervoltage-Load-Shedding-UVLS-Misoperations.aspx" TargetMode="External"/><Relationship Id="rId1" Type="http://schemas.openxmlformats.org/officeDocument/2006/relationships/hyperlink" Target="http://www.nerc.com/pa/Stand/Pages/Project-2007-06_2-System-Protection-Coordination.aspx" TargetMode="External"/></Relationships>
</file>

<file path=xl/worksheets/_rels/sheet32.xml.rels><?xml version="1.0" encoding="UTF-8" standalone="yes"?>
<Relationships xmlns="http://schemas.openxmlformats.org/package/2006/relationships"><Relationship Id="rId2" Type="http://schemas.openxmlformats.org/officeDocument/2006/relationships/hyperlink" Target="https://www.nerc.com/pa/Stand/Pages/Project_2008-06_Cyber_Security_Version_5_CIP_Standards.aspx" TargetMode="External"/><Relationship Id="rId1" Type="http://schemas.openxmlformats.org/officeDocument/2006/relationships/hyperlink" Target="http://www.nerc.com/pa/Stand/Pages/Project-2007-06_2-System-Protection-Coordination.aspx" TargetMode="External"/></Relationships>
</file>

<file path=xl/worksheets/_rels/sheet33.xml.rels><?xml version="1.0" encoding="UTF-8" standalone="yes"?>
<Relationships xmlns="http://schemas.openxmlformats.org/package/2006/relationships"><Relationship Id="rId2" Type="http://schemas.openxmlformats.org/officeDocument/2006/relationships/hyperlink" Target="https://www.nerc.com/pa/Stand/Pages/Project-2008-12-Coordinate-Interchange-Standards.aspx" TargetMode="External"/><Relationship Id="rId1" Type="http://schemas.openxmlformats.org/officeDocument/2006/relationships/hyperlink" Target="http://www.nerc.com/pa/Stand/Pages/Project-2007-06_2-System-Protection-Coordination.aspx" TargetMode="External"/></Relationships>
</file>

<file path=xl/worksheets/_rels/sheet34.xml.rels><?xml version="1.0" encoding="UTF-8" standalone="yes"?>
<Relationships xmlns="http://schemas.openxmlformats.org/package/2006/relationships"><Relationship Id="rId1" Type="http://schemas.openxmlformats.org/officeDocument/2006/relationships/hyperlink" Target="https://www.nerc.com/pa/Stand/Pages/Project2009-01_Disturbance_Sabotage_Reporting.aspx" TargetMode="External"/></Relationships>
</file>

<file path=xl/worksheets/_rels/sheet35.xml.rels><?xml version="1.0" encoding="UTF-8" standalone="yes"?>
<Relationships xmlns="http://schemas.openxmlformats.org/package/2006/relationships"><Relationship Id="rId8" Type="http://schemas.openxmlformats.org/officeDocument/2006/relationships/hyperlink" Target="mailto:jennifer.sterling@exeloncorp.com?subject=Project%202009-02%20(Project%20Tracking%20Spreadsheet)" TargetMode="External"/><Relationship Id="rId3" Type="http://schemas.openxmlformats.org/officeDocument/2006/relationships/hyperlink" Target="http://www.nerc.com/pa/Stand/Pages/Project-2009-02-Real-time-Reliability-Monitoring-and-Analysis-Capabilities.aspx" TargetMode="External"/><Relationship Id="rId7" Type="http://schemas.openxmlformats.org/officeDocument/2006/relationships/hyperlink" Target="mailto:mark.olson@nerc.net?subject=Project%202009-02%20(Project%20Tracking%20Spreadsheet)"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16.bin"/><Relationship Id="rId6" Type="http://schemas.openxmlformats.org/officeDocument/2006/relationships/hyperlink" Target="http://www.nerc.com/pa/Stand/Project%20200902%20Realtime%20Reliability%20Monitoring%20and/2009-02_FB_Results_Word_Announce_03012016.pdf" TargetMode="External"/><Relationship Id="rId5" Type="http://schemas.openxmlformats.org/officeDocument/2006/relationships/hyperlink" Target="http://www.nerc.com/pa/Stand/Project%20200902%20Rela%20Time%20Monitotring%20Analysis%20Capa/2009-02_AB_Results_Word_Announce_12816.pdf" TargetMode="External"/><Relationship Id="rId4" Type="http://schemas.openxmlformats.org/officeDocument/2006/relationships/hyperlink" Target="http://www.nerc.com/pa/Stand/Project%20200902%20Rela%20Time%20Monitotring%20Analysis%20Capa/2009-02_IB_Results_Word_Announce_111615.pdf" TargetMode="External"/><Relationship Id="rId9" Type="http://schemas.openxmlformats.org/officeDocument/2006/relationships/printerSettings" Target="../printerSettings/printerSettings17.bin"/></Relationships>
</file>

<file path=xl/worksheets/_rels/sheet36.xml.rels><?xml version="1.0" encoding="UTF-8" standalone="yes"?>
<Relationships xmlns="http://schemas.openxmlformats.org/package/2006/relationships"><Relationship Id="rId1" Type="http://schemas.openxmlformats.org/officeDocument/2006/relationships/hyperlink" Target="https://www.nerc.com/pa/Stand/Pages/Project-2009-03-Emergency-Operations.aspx" TargetMode="External"/></Relationships>
</file>

<file path=xl/worksheets/_rels/sheet37.xml.rels><?xml version="1.0" encoding="UTF-8" standalone="yes"?>
<Relationships xmlns="http://schemas.openxmlformats.org/package/2006/relationships"><Relationship Id="rId1" Type="http://schemas.openxmlformats.org/officeDocument/2006/relationships/hyperlink" Target="https://www.nerc.com/pa/Stand/Pages/Project_2009-06_Facility_Ratings.aspx" TargetMode="External"/></Relationships>
</file>

<file path=xl/worksheets/_rels/sheet38.xml.rels><?xml version="1.0" encoding="UTF-8" standalone="yes"?>
<Relationships xmlns="http://schemas.openxmlformats.org/package/2006/relationships"><Relationship Id="rId1" Type="http://schemas.openxmlformats.org/officeDocument/2006/relationships/hyperlink" Target="https://www.nerc.com/pa/Stand/Pages/Project2009-08_Nuclear_Plant_Interface_Coordination.aspx" TargetMode="External"/></Relationships>
</file>

<file path=xl/worksheets/_rels/sheet39.xml.rels><?xml version="1.0" encoding="UTF-8" standalone="yes"?>
<Relationships xmlns="http://schemas.openxmlformats.org/package/2006/relationships"><Relationship Id="rId1" Type="http://schemas.openxmlformats.org/officeDocument/2006/relationships/hyperlink" Target="https://www.nerc.com/pa/Stand/Pages/Project2009-10_Interpretation_PRC-005-1_CMPWG.aspx"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hyperlink" Target="https://www.nerc.com/pa/Stand/Pages/Project2009-17_Interpretation_PRC-004_PRC-005_Y-W_TriStateGT.aspx" TargetMode="External"/></Relationships>
</file>

<file path=xl/worksheets/_rels/sheet41.xml.rels><?xml version="1.0" encoding="UTF-8" standalone="yes"?>
<Relationships xmlns="http://schemas.openxmlformats.org/package/2006/relationships"><Relationship Id="rId1" Type="http://schemas.openxmlformats.org/officeDocument/2006/relationships/hyperlink" Target="https://www.nerc.com/pa/Stand/Pages/Project2009-21_Cyber_Security_90-day_Response.aspx" TargetMode="External"/></Relationships>
</file>

<file path=xl/worksheets/_rels/sheet42.xml.rels><?xml version="1.0" encoding="UTF-8" standalone="yes"?>
<Relationships xmlns="http://schemas.openxmlformats.org/package/2006/relationships"><Relationship Id="rId1" Type="http://schemas.openxmlformats.org/officeDocument/2006/relationships/hyperlink" Target="https://www.nerc.com/pa/Stand/Pages/Project2010-01Training.aspx" TargetMode="External"/></Relationships>
</file>

<file path=xl/worksheets/_rels/sheet43.xml.rels><?xml version="1.0" encoding="UTF-8" standalone="yes"?>
<Relationships xmlns="http://schemas.openxmlformats.org/package/2006/relationships"><Relationship Id="rId1" Type="http://schemas.openxmlformats.org/officeDocument/2006/relationships/hyperlink" Target="https://www.nerc.com/pa/Stand/Pages/FACFiveYearReviewTeam.aspx" TargetMode="External"/></Relationships>
</file>

<file path=xl/worksheets/_rels/sheet44.xml.rels><?xml version="1.0" encoding="UTF-8" standalone="yes"?>
<Relationships xmlns="http://schemas.openxmlformats.org/package/2006/relationships"><Relationship Id="rId1" Type="http://schemas.openxmlformats.org/officeDocument/2006/relationships/hyperlink" Target="https://www.nerc.com/pa/Stand/Pages/Project2010-03ModelingData(MOD-B).aspx" TargetMode="External"/></Relationships>
</file>

<file path=xl/worksheets/_rels/sheet45.xml.rels><?xml version="1.0" encoding="UTF-8" standalone="yes"?>
<Relationships xmlns="http://schemas.openxmlformats.org/package/2006/relationships"><Relationship Id="rId1" Type="http://schemas.openxmlformats.org/officeDocument/2006/relationships/hyperlink" Target="https://www.nerc.com/pa/Stand/pages/project2010-04demanddata(mod-c).aspx"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https://www.nerc.com/FilingsOrders/us/FERCOrdersRules/Order%20No.%20804%20on%20MOD-031-1.pdf" TargetMode="External"/><Relationship Id="rId2" Type="http://schemas.openxmlformats.org/officeDocument/2006/relationships/hyperlink" Target="https://www.nerc.com/FilingsOrders/us/FERCOrdersRules/Order%20No.%20804%20on%20MOD-031-1.pdf" TargetMode="External"/><Relationship Id="rId1" Type="http://schemas.openxmlformats.org/officeDocument/2006/relationships/hyperlink" Target="https://www.nerc.com/pa/Stand/Pages/Project-2010041-MOD031-Order-No-804-Directives-.aspx" TargetMode="External"/></Relationships>
</file>

<file path=xl/worksheets/_rels/sheet47.xml.rels><?xml version="1.0" encoding="UTF-8" standalone="yes"?>
<Relationships xmlns="http://schemas.openxmlformats.org/package/2006/relationships"><Relationship Id="rId1" Type="http://schemas.openxmlformats.org/officeDocument/2006/relationships/hyperlink" Target="https://www.nerc.com/pa/Stand/pages/project2010-05_protection_system_misoperations.aspx" TargetMode="External"/></Relationships>
</file>

<file path=xl/worksheets/_rels/sheet48.xml.rels><?xml version="1.0" encoding="UTF-8" standalone="yes"?>
<Relationships xmlns="http://schemas.openxmlformats.org/package/2006/relationships"><Relationship Id="rId2" Type="http://schemas.openxmlformats.org/officeDocument/2006/relationships/hyperlink" Target="https://www.nerc.com/pa/Stand/Prjct201005_2SpclPrtctnSstmPhs2/Implementation_Plan_for_Revised_Definition_of_RAS_11132014_clean.pdf" TargetMode="External"/><Relationship Id="rId1" Type="http://schemas.openxmlformats.org/officeDocument/2006/relationships/hyperlink" Target="https://www.nerc.com/pa/Stand/Pages/Project-2010-05_2%E2%80%93Special-Protection-Systems.aspx" TargetMode="External"/></Relationships>
</file>

<file path=xl/worksheets/_rels/sheet49.xml.rels><?xml version="1.0" encoding="UTF-8" standalone="yes"?>
<Relationships xmlns="http://schemas.openxmlformats.org/package/2006/relationships"><Relationship Id="rId1" Type="http://schemas.openxmlformats.org/officeDocument/2006/relationships/hyperlink" Target="https://www.nerc.com/pa/Stand/Pages/Project-2010-05_3-Remedial-Action-Schemes_Phase-3-of-Protection-Systems.aspx"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50.xml.rels><?xml version="1.0" encoding="UTF-8" standalone="yes"?>
<Relationships xmlns="http://schemas.openxmlformats.org/package/2006/relationships"><Relationship Id="rId1" Type="http://schemas.openxmlformats.org/officeDocument/2006/relationships/hyperlink" Target="https://www.nerc.com/pa/Stand/Pages/Project2010-07_GOTO_Project.aspx" TargetMode="External"/></Relationships>
</file>

<file path=xl/worksheets/_rels/sheet51.xml.rels><?xml version="1.0" encoding="UTF-8" standalone="yes"?>
<Relationships xmlns="http://schemas.openxmlformats.org/package/2006/relationships"><Relationship Id="rId1" Type="http://schemas.openxmlformats.org/officeDocument/2006/relationships/hyperlink" Target="https://www.nerc.com/pa/Stand/Pages/Project-2010-07-1-Vegetation-Management.aspx" TargetMode="External"/></Relationships>
</file>

<file path=xl/worksheets/_rels/sheet52.xml.rels><?xml version="1.0" encoding="UTF-8" standalone="yes"?>
<Relationships xmlns="http://schemas.openxmlformats.org/package/2006/relationships"><Relationship Id="rId1" Type="http://schemas.openxmlformats.org/officeDocument/2006/relationships/hyperlink" Target="https://www.nerc.com/pa/Stand/Pages/Cyber_Security_Order706B_Nuclear_Plant_Implementation_Plan.aspx" TargetMode="External"/></Relationships>
</file>

<file path=xl/worksheets/_rels/sheet53.xml.rels><?xml version="1.0" encoding="UTF-8" standalone="yes"?>
<Relationships xmlns="http://schemas.openxmlformats.org/package/2006/relationships"><Relationship Id="rId1" Type="http://schemas.openxmlformats.org/officeDocument/2006/relationships/hyperlink" Target="https://www.nerc.com/pa/Stand/Pages/Project2010-10FACOrder729.aspx" TargetMode="External"/></Relationships>
</file>

<file path=xl/worksheets/_rels/sheet54.xml.rels><?xml version="1.0" encoding="UTF-8" standalone="yes"?>
<Relationships xmlns="http://schemas.openxmlformats.org/package/2006/relationships"><Relationship Id="rId1" Type="http://schemas.openxmlformats.org/officeDocument/2006/relationships/hyperlink" Target="https://www.nerc.com/pa/Stand/Pages/Project2010-11-TPL-Table-1-Order.aspx" TargetMode="External"/></Relationships>
</file>

<file path=xl/worksheets/_rels/sheet55.xml.rels><?xml version="1.0" encoding="UTF-8" standalone="yes"?>
<Relationships xmlns="http://schemas.openxmlformats.org/package/2006/relationships"><Relationship Id="rId1" Type="http://schemas.openxmlformats.org/officeDocument/2006/relationships/hyperlink" Target="https://www.nerc.com/pa/Stand/Pages/Project2010-12_Order-693_Directives.aspx" TargetMode="External"/></Relationships>
</file>

<file path=xl/worksheets/_rels/sheet56.xml.rels><?xml version="1.0" encoding="UTF-8" standalone="yes"?>
<Relationships xmlns="http://schemas.openxmlformats.org/package/2006/relationships"><Relationship Id="rId1" Type="http://schemas.openxmlformats.org/officeDocument/2006/relationships/hyperlink" Target="https://www.nerc.com/pa/Stand/Pages/Project_2010-13-1_Phase_1_of_Relay-Loadability_Transmission.aspx" TargetMode="External"/></Relationships>
</file>

<file path=xl/worksheets/_rels/sheet57.xml.rels><?xml version="1.0" encoding="UTF-8" standalone="yes"?>
<Relationships xmlns="http://schemas.openxmlformats.org/package/2006/relationships"><Relationship Id="rId1" Type="http://schemas.openxmlformats.org/officeDocument/2006/relationships/hyperlink" Target="https://www.nerc.com/pa/Stand/Pages/Project-2010-13-2-Phase-2-Relay-Loadability-Generation.aspx" TargetMode="External"/></Relationships>
</file>

<file path=xl/worksheets/_rels/sheet58.xml.rels><?xml version="1.0" encoding="UTF-8" standalone="yes"?>
<Relationships xmlns="http://schemas.openxmlformats.org/package/2006/relationships"><Relationship Id="rId1" Type="http://schemas.openxmlformats.org/officeDocument/2006/relationships/hyperlink" Target="https://www.nerc.com/pa/Stand/Pages/Project2010133Phase3of-RelayLoadabilityStablePowerSwings.aspx" TargetMode="External"/></Relationships>
</file>

<file path=xl/worksheets/_rels/sheet59.xml.rels><?xml version="1.0" encoding="UTF-8" standalone="yes"?>
<Relationships xmlns="http://schemas.openxmlformats.org/package/2006/relationships"><Relationship Id="rId1" Type="http://schemas.openxmlformats.org/officeDocument/2006/relationships/hyperlink" Target="https://www.nerc.com/pa/Stand/Pages/Project2010-14-1-Phase-1-of-Balancing-Authority-RBC.aspx"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60.xml.rels><?xml version="1.0" encoding="UTF-8" standalone="yes"?>
<Relationships xmlns="http://schemas.openxmlformats.org/package/2006/relationships"><Relationship Id="rId1" Type="http://schemas.openxmlformats.org/officeDocument/2006/relationships/hyperlink" Target="https://www.nerc.com/pa/Stand/Pages/Project-2010-14-2-Phase-2-of-Balancing-Authority-Reliability-based-Controls-Periodic-Review-of-BAL-Standards.aspx" TargetMode="External"/></Relationships>
</file>

<file path=xl/worksheets/_rels/sheet61.xml.rels><?xml version="1.0" encoding="UTF-8" standalone="yes"?>
<Relationships xmlns="http://schemas.openxmlformats.org/package/2006/relationships"><Relationship Id="rId8" Type="http://schemas.openxmlformats.org/officeDocument/2006/relationships/hyperlink" Target="mailto:KenGoldsmith@alliantenergy.com?subject=Project%202014.2.1%20(Project%20Tracking%20Spreadsheet,%20BAL-005)" TargetMode="External"/><Relationship Id="rId3" Type="http://schemas.openxmlformats.org/officeDocument/2006/relationships/hyperlink" Target="http://www.nerc.com/pa/Stand/Pages/Project-20101421-Phase-2--Balancing-Authority-Reliabilitybased-Controls--BAL0051-and-BAL006.aspx" TargetMode="External"/><Relationship Id="rId7" Type="http://schemas.openxmlformats.org/officeDocument/2006/relationships/hyperlink" Target="mailto:darrel.richardson@nerc.net?subject=Project%202014.2.1%20(Project%20Tracking%20Spreadsheet,%20BAL-005)"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18.bin"/><Relationship Id="rId6" Type="http://schemas.openxmlformats.org/officeDocument/2006/relationships/hyperlink" Target="http://www.nerc.com/pa/Stand/Project%2020101421%20Phase%202%20DL/2010-14.2.1_BAL-005_006_FAC-001_AB_NBP_Results_Word_Announce_01152016.pdf" TargetMode="External"/><Relationship Id="rId5" Type="http://schemas.openxmlformats.org/officeDocument/2006/relationships/hyperlink" Target="http://www.nerc.com/pa/Stand/Project%2020101421%20Phase%202%20DL/2010-14.2.1_BAL-005_006_FAC-001_AB_NBP_Results_Word_Announce_01152016.pdf" TargetMode="External"/><Relationship Id="rId4" Type="http://schemas.openxmlformats.org/officeDocument/2006/relationships/hyperlink" Target="http://www.nerc.com/pa/Stand/Project%2020101421%20Phase%202%20DL/2010-14.2.1_BAL-005-1_BAL-006-3_FAC-001-3_IB_NBP_Results_Word_Announce_09162015.pdf" TargetMode="External"/><Relationship Id="rId9" Type="http://schemas.openxmlformats.org/officeDocument/2006/relationships/printerSettings" Target="../printerSettings/printerSettings19.bin"/></Relationships>
</file>

<file path=xl/worksheets/_rels/sheet62.xml.rels><?xml version="1.0" encoding="UTF-8" standalone="yes"?>
<Relationships xmlns="http://schemas.openxmlformats.org/package/2006/relationships"><Relationship Id="rId8" Type="http://schemas.openxmlformats.org/officeDocument/2006/relationships/printerSettings" Target="../printerSettings/printerSettings21.bin"/><Relationship Id="rId3" Type="http://schemas.openxmlformats.org/officeDocument/2006/relationships/hyperlink" Target="http://www.nerc.com/pa/Stand/Pages/Project-20101421-Phase-2--Balancing-Authority-Reliabilitybased-Controls--BAL0051-and-BAL006.aspx" TargetMode="External"/><Relationship Id="rId7" Type="http://schemas.openxmlformats.org/officeDocument/2006/relationships/hyperlink" Target="mailto:KenGoldsmith@alliantenergy.com?subject=Project%202014.2.1%20(Project%20Tracking%20Spreadsheet,%20FAC-001)"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20.bin"/><Relationship Id="rId6" Type="http://schemas.openxmlformats.org/officeDocument/2006/relationships/hyperlink" Target="mailto:darrel.richardson@nerc.net?subject=Project%202014.2.1%20(Project%20Tracking%20Spreadsheet,%20FAC-001)" TargetMode="External"/><Relationship Id="rId5" Type="http://schemas.openxmlformats.org/officeDocument/2006/relationships/hyperlink" Target="http://www.nerc.com/pa/Stand/Project%2020101421%20Phase%202%20DL/2010-14.2.1_BAL-005_006_FAC-001_AB_NBP_Results_Word_Announce_01152016.pdf" TargetMode="External"/><Relationship Id="rId4" Type="http://schemas.openxmlformats.org/officeDocument/2006/relationships/hyperlink" Target="http://www.nerc.com/pa/Stand/Project%2020101421%20Phase%202%20DL/2010-14.2.1_BAL-005_006_FAC-001_AB_NBP_Results_Word_Announce_01152016.pdf" TargetMode="External"/></Relationships>
</file>

<file path=xl/worksheets/_rels/sheet63.xml.rels><?xml version="1.0" encoding="UTF-8" standalone="yes"?>
<Relationships xmlns="http://schemas.openxmlformats.org/package/2006/relationships"><Relationship Id="rId8" Type="http://schemas.openxmlformats.org/officeDocument/2006/relationships/printerSettings" Target="../printerSettings/printerSettings23.bin"/><Relationship Id="rId3" Type="http://schemas.openxmlformats.org/officeDocument/2006/relationships/hyperlink" Target="http://www.nerc.com/pa/Stand/Pages/Project-20101421-Phase-2--Balancing-Authority-Reliabilitybased-Controls--BAL0051-and-BAL006.aspx" TargetMode="External"/><Relationship Id="rId7" Type="http://schemas.openxmlformats.org/officeDocument/2006/relationships/hyperlink" Target="mailto:KenGoldsmith@alliantenergy.com?subject=Project%202014.2.1%20(Project%20Tracking%20Spreadsheet,%20BAL-006)"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22.bin"/><Relationship Id="rId6" Type="http://schemas.openxmlformats.org/officeDocument/2006/relationships/hyperlink" Target="mailto:darrel.richardson@nerc.net?subject=Project%202014.2.1%20(Project%20Tracking%20Spreadsheet,%20BAL-006)" TargetMode="External"/><Relationship Id="rId5" Type="http://schemas.openxmlformats.org/officeDocument/2006/relationships/hyperlink" Target="http://www.nerc.com/pa/Stand/Project%2020101421%20Phase%202%20DL/2010-14.2.1_BAL-005_006_FAC-001_AB_NBP_Results_Word_Announce_01152016.pdf" TargetMode="External"/><Relationship Id="rId4" Type="http://schemas.openxmlformats.org/officeDocument/2006/relationships/hyperlink" Target="http://www.nerc.com/pa/Stand/Project%2020101421%20Phase%202%20DL/2010-14.2.1_BAL-005_006_FAC-001_AB_NBP_Results_Word_Announce_01152016.pdf" TargetMode="External"/></Relationships>
</file>

<file path=xl/worksheets/_rels/sheet64.xml.rels><?xml version="1.0" encoding="UTF-8" standalone="yes"?>
<Relationships xmlns="http://schemas.openxmlformats.org/package/2006/relationships"><Relationship Id="rId3" Type="http://schemas.openxmlformats.org/officeDocument/2006/relationships/hyperlink" Target="http://www.nerc.com/pa/Stand/Pages/Project-20101422-Phase-2-Balancing-Authority-Reliabilitybased-Controls-BAL0042.aspx"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24.bin"/><Relationship Id="rId6" Type="http://schemas.openxmlformats.org/officeDocument/2006/relationships/printerSettings" Target="../printerSettings/printerSettings25.bin"/><Relationship Id="rId5" Type="http://schemas.openxmlformats.org/officeDocument/2006/relationships/hyperlink" Target="mailto:KenGoldsmith@alliantenergy.com?subject=Project%202014.2.1%20(Project%20Tracking%20Spreadsheet,%20BAL-004)" TargetMode="External"/><Relationship Id="rId4" Type="http://schemas.openxmlformats.org/officeDocument/2006/relationships/hyperlink" Target="mailto:darrel.richardson@nerc.net?subject=Project%202014.2.1%20(Project%20Tracking%20Spreadsheet,%20BAL-004)" TargetMode="External"/></Relationships>
</file>

<file path=xl/worksheets/_rels/sheet65.xml.rels><?xml version="1.0" encoding="UTF-8" standalone="yes"?>
<Relationships xmlns="http://schemas.openxmlformats.org/package/2006/relationships"><Relationship Id="rId1" Type="http://schemas.openxmlformats.org/officeDocument/2006/relationships/hyperlink" Target="https://www.nerc.com/pa/Stand/Pages/Project2010-17_BES.aspx" TargetMode="External"/></Relationships>
</file>

<file path=xl/worksheets/_rels/sheet66.xml.rels><?xml version="1.0" encoding="UTF-8" standalone="yes"?>
<Relationships xmlns="http://schemas.openxmlformats.org/package/2006/relationships"><Relationship Id="rId1" Type="http://schemas.openxmlformats.org/officeDocument/2006/relationships/hyperlink" Target="https://www.nerc.com/pa/Stand/Pages/2011INT01InterpretationMOD0281FPL.aspx" TargetMode="External"/></Relationships>
</file>

<file path=xl/worksheets/_rels/sheet67.xml.rels><?xml version="1.0" encoding="UTF-8" standalone="yes"?>
<Relationships xmlns="http://schemas.openxmlformats.org/package/2006/relationships"><Relationship Id="rId1" Type="http://schemas.openxmlformats.org/officeDocument/2006/relationships/hyperlink" Target="https://www.nerc.com/pa/Stand/Pages/Project201205MODAAvailableTransferCapability.aspx" TargetMode="External"/></Relationships>
</file>

<file path=xl/worksheets/_rels/sheet68.xml.rels><?xml version="1.0" encoding="UTF-8" standalone="yes"?>
<Relationships xmlns="http://schemas.openxmlformats.org/package/2006/relationships"><Relationship Id="rId1" Type="http://schemas.openxmlformats.org/officeDocument/2006/relationships/hyperlink" Target="https://www.nerc.com/pa/Stand/Pages/Project201209IROReview.aspx" TargetMode="External"/></Relationships>
</file>

<file path=xl/worksheets/_rels/sheet69.xml.rels><?xml version="1.0" encoding="UTF-8" standalone="yes"?>
<Relationships xmlns="http://schemas.openxmlformats.org/package/2006/relationships"><Relationship Id="rId1" Type="http://schemas.openxmlformats.org/officeDocument/2006/relationships/hyperlink" Target="https://www.nerc.com/pa/Stand/Pages/Project2012-13NUC.aspx"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0.xml.rels><?xml version="1.0" encoding="UTF-8" standalone="yes"?>
<Relationships xmlns="http://schemas.openxmlformats.org/package/2006/relationships"><Relationship Id="rId1" Type="http://schemas.openxmlformats.org/officeDocument/2006/relationships/hyperlink" Target="https://www.nerc.com/pa/Stand/Pages/Interpretation-2012-INT-02-TPL-003-0a-and-TPL-004-0-for-SPCS.aspx" TargetMode="External"/></Relationships>
</file>

<file path=xl/worksheets/_rels/sheet71.xml.rels><?xml version="1.0" encoding="UTF-8" standalone="yes"?>
<Relationships xmlns="http://schemas.openxmlformats.org/package/2006/relationships"><Relationship Id="rId2" Type="http://schemas.openxmlformats.org/officeDocument/2006/relationships/hyperlink" Target="https://www.nerc.com/pa/Stand/Project%20201302%20Paragraph%2081%20DL/Project_2013-02_Implementation%20Plan_01-05-13_clean.pdf" TargetMode="External"/><Relationship Id="rId1" Type="http://schemas.openxmlformats.org/officeDocument/2006/relationships/hyperlink" Target="https://www.nerc.com/pa/Stand/Pages/Project2013-02_Paragraph_81.aspx" TargetMode="External"/></Relationships>
</file>

<file path=xl/worksheets/_rels/sheet72.xml.rels><?xml version="1.0" encoding="UTF-8" standalone="yes"?>
<Relationships xmlns="http://schemas.openxmlformats.org/package/2006/relationships"><Relationship Id="rId3" Type="http://schemas.openxmlformats.org/officeDocument/2006/relationships/hyperlink" Target="http://www.nerc.com/pa/Stand/Pages/Project-2013-03-Geomagnetic-Disturbance-Mitigation.aspx"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26.bin"/><Relationship Id="rId6" Type="http://schemas.openxmlformats.org/officeDocument/2006/relationships/printerSettings" Target="../printerSettings/printerSettings27.bin"/><Relationship Id="rId5" Type="http://schemas.openxmlformats.org/officeDocument/2006/relationships/hyperlink" Target="mailto:jennifer.sterling@exeloncorp.com?subject=Project%202013-03%20(Project%20Tracking%20Spreadsheet)" TargetMode="External"/><Relationship Id="rId4" Type="http://schemas.openxmlformats.org/officeDocument/2006/relationships/hyperlink" Target="mailto:scott.barfield@nerc.net?subject=Project%202013-03%20(Project%20Tracking%20Spreadsheet)" TargetMode="External"/></Relationships>
</file>

<file path=xl/worksheets/_rels/sheet73.xml.rels><?xml version="1.0" encoding="UTF-8" standalone="yes"?>
<Relationships xmlns="http://schemas.openxmlformats.org/package/2006/relationships"><Relationship Id="rId1" Type="http://schemas.openxmlformats.org/officeDocument/2006/relationships/hyperlink" Target="https://www.nerc.com/pa/Stand/Pages/Project2013-04VoltageReactiveControl.aspx" TargetMode="External"/></Relationships>
</file>

<file path=xl/worksheets/_rels/sheet74.xml.rels><?xml version="1.0" encoding="UTF-8" standalone="yes"?>
<Relationships xmlns="http://schemas.openxmlformats.org/package/2006/relationships"><Relationship Id="rId1" Type="http://schemas.openxmlformats.org/officeDocument/2006/relationships/hyperlink" Target="https://www.nerc.com/pa/Stand/Pages/Project-2014-01-Standards-Applicability-for-Dispersed-Generation-Resources.aspx" TargetMode="External"/></Relationships>
</file>

<file path=xl/worksheets/_rels/sheet75.xml.rels><?xml version="1.0" encoding="UTF-8" standalone="yes"?>
<Relationships xmlns="http://schemas.openxmlformats.org/package/2006/relationships"><Relationship Id="rId1" Type="http://schemas.openxmlformats.org/officeDocument/2006/relationships/hyperlink" Target="https://www.nerc.com/pa/Stand/Pages/Project-2014-XX-Critical-Infrastructure-Protection-Version-5-Revisions.aspx" TargetMode="External"/></Relationships>
</file>

<file path=xl/worksheets/_rels/sheet76.xml.rels><?xml version="1.0" encoding="UTF-8" standalone="yes"?>
<Relationships xmlns="http://schemas.openxmlformats.org/package/2006/relationships"><Relationship Id="rId1" Type="http://schemas.openxmlformats.org/officeDocument/2006/relationships/hyperlink" Target="https://www.nerc.com/pa/Stand/Pages/Project-2014-03-Revisions-to-TOP-and-IRO-Standards.aspx" TargetMode="External"/></Relationships>
</file>

<file path=xl/worksheets/_rels/sheet77.xml.rels><?xml version="1.0" encoding="UTF-8" standalone="yes"?>
<Relationships xmlns="http://schemas.openxmlformats.org/package/2006/relationships"><Relationship Id="rId1" Type="http://schemas.openxmlformats.org/officeDocument/2006/relationships/hyperlink" Target="https://www.nerc.com/pa/Stand/Pages/Project-2014-04-Physical-Security.aspx" TargetMode="External"/></Relationships>
</file>

<file path=xl/worksheets/_rels/sheet78.xml.rels><?xml version="1.0" encoding="UTF-8" standalone="yes"?>
<Relationships xmlns="http://schemas.openxmlformats.org/package/2006/relationships"><Relationship Id="rId2" Type="http://schemas.openxmlformats.org/officeDocument/2006/relationships/hyperlink" Target="https://www.nerc.com/pa/Stand/Standard%20Development%20Plan/2015-2017_Reliability_Standards_Development_Plan_DRAFT_6_19_2014.pdf" TargetMode="External"/><Relationship Id="rId1" Type="http://schemas.openxmlformats.org/officeDocument/2006/relationships/hyperlink" Target="https://www.nerc.com/pa/Stand/Pages/Project-2015-02-Emergency-Operations-Periodic-Review.aspx" TargetMode="External"/></Relationships>
</file>

<file path=xl/worksheets/_rels/sheet79.xml.rels><?xml version="1.0" encoding="UTF-8" standalone="yes"?>
<Relationships xmlns="http://schemas.openxmlformats.org/package/2006/relationships"><Relationship Id="rId1" Type="http://schemas.openxmlformats.org/officeDocument/2006/relationships/hyperlink" Target="https://www.nerc.com/pa/Stand/Pages/Project-2015-03-Periodic-Review-of-System-Operating-Limit-Standards.aspx" TargetMode="External"/></Relationships>
</file>

<file path=xl/worksheets/_rels/sheet80.xml.rels><?xml version="1.0" encoding="UTF-8" standalone="yes"?>
<Relationships xmlns="http://schemas.openxmlformats.org/package/2006/relationships"><Relationship Id="rId3" Type="http://schemas.openxmlformats.org/officeDocument/2006/relationships/hyperlink" Target="http://www.nerc.com/pa/Stand/Pages/Project-2015-04-Alignment-of-Glossary-of-Terms-(NERC-Reliability-Standards-and-the-Rules-of-Procedure).aspx"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28.bin"/><Relationship Id="rId6" Type="http://schemas.openxmlformats.org/officeDocument/2006/relationships/printerSettings" Target="../printerSettings/printerSettings29.bin"/><Relationship Id="rId5" Type="http://schemas.openxmlformats.org/officeDocument/2006/relationships/hyperlink" Target="mailto:andrew.gallo@austinenergy.com?subject=Project%202015-04%20(Project%20Tracking%20Spreadsheet)" TargetMode="External"/><Relationship Id="rId4" Type="http://schemas.openxmlformats.org/officeDocument/2006/relationships/hyperlink" Target="mailto:lacey.ourso@nerc.net?subject=Project%202015-04%20(Project%20Tracking%20Spreadsheet)" TargetMode="External"/></Relationships>
</file>

<file path=xl/worksheets/_rels/sheet81.xml.rels><?xml version="1.0" encoding="UTF-8" standalone="yes"?>
<Relationships xmlns="http://schemas.openxmlformats.org/package/2006/relationships"><Relationship Id="rId1" Type="http://schemas.openxmlformats.org/officeDocument/2006/relationships/hyperlink" Target="https://www.nerc.com/pa/Stand/Pages/Project_2015-06_Interconnection_Reliability_Operations_Coordination_IRO-006-East_and_IRO-009.aspx" TargetMode="External"/></Relationships>
</file>

<file path=xl/worksheets/_rels/sheet82.xml.rels><?xml version="1.0" encoding="UTF-8" standalone="yes"?>
<Relationships xmlns="http://schemas.openxmlformats.org/package/2006/relationships"><Relationship Id="rId3" Type="http://schemas.openxmlformats.org/officeDocument/2006/relationships/hyperlink" Target="http://www.nerc.com/pa/Stand/Pages/Project%202015-07_Internal_Communications_Capabilities.aspx" TargetMode="External"/><Relationship Id="rId7" Type="http://schemas.openxmlformats.org/officeDocument/2006/relationships/printerSettings" Target="../printerSettings/printerSettings31.bin"/><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30.bin"/><Relationship Id="rId6" Type="http://schemas.openxmlformats.org/officeDocument/2006/relationships/hyperlink" Target="http://www.nerc.com/pa/Stand/Project%20201507%20Internal%20Communications%20Capabilitie/2015-07_Final_Ballot_Results_Word_Announce_062716.pdf" TargetMode="External"/><Relationship Id="rId5" Type="http://schemas.openxmlformats.org/officeDocument/2006/relationships/hyperlink" Target="mailto:brenda.hampton@energyfutureholdings.com?subject=Project%202015-07%20(Project%20Tracking%20Spreadsheet)" TargetMode="External"/><Relationship Id="rId4" Type="http://schemas.openxmlformats.org/officeDocument/2006/relationships/hyperlink" Target="mailto:darrel.richardson@nerc.net?subject=Project%202015-07%20(Project%20Tracking%20Spreadsheet)" TargetMode="External"/></Relationships>
</file>

<file path=xl/worksheets/_rels/sheet83.xml.rels><?xml version="1.0" encoding="UTF-8" standalone="yes"?>
<Relationships xmlns="http://schemas.openxmlformats.org/package/2006/relationships"><Relationship Id="rId3" Type="http://schemas.openxmlformats.org/officeDocument/2006/relationships/hyperlink" Target="http://www.nerc.com/pa/Stand/Pages/Project-2015-08-Emergency-Operations.aspx"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32.bin"/><Relationship Id="rId6" Type="http://schemas.openxmlformats.org/officeDocument/2006/relationships/printerSettings" Target="../printerSettings/printerSettings33.bin"/><Relationship Id="rId5" Type="http://schemas.openxmlformats.org/officeDocument/2006/relationships/hyperlink" Target="mailto:laura.anderson@nerc.net?subject=Project%202015-08%20(Project%20Tracking%20Spreadsheet,%20EOP-005,%20EOP-006,%20and%20EOP-008)" TargetMode="External"/><Relationship Id="rId4" Type="http://schemas.openxmlformats.org/officeDocument/2006/relationships/hyperlink" Target="mailto:KenGoldsmith@alliantenergy.com?subject=Project%202015-08%20(Project%20Tracking%20Spreadsheet,%20EOP-005,%20EOP-006,%20and%20EOP-008)" TargetMode="External"/></Relationships>
</file>

<file path=xl/worksheets/_rels/sheet84.xml.rels><?xml version="1.0" encoding="UTF-8" standalone="yes"?>
<Relationships xmlns="http://schemas.openxmlformats.org/package/2006/relationships"><Relationship Id="rId3" Type="http://schemas.openxmlformats.org/officeDocument/2006/relationships/hyperlink" Target="http://www.nerc.com/pa/Stand/Pages/Project-2015-08-Emergency-Operations.aspx"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34.bin"/><Relationship Id="rId6" Type="http://schemas.openxmlformats.org/officeDocument/2006/relationships/printerSettings" Target="../printerSettings/printerSettings35.bin"/><Relationship Id="rId5" Type="http://schemas.openxmlformats.org/officeDocument/2006/relationships/hyperlink" Target="mailto:KenGoldsmith@alliantenergy.com?subject=Project%202015-08%20(Project%20Tracking%20Spreadsheet,%20EOP-004)" TargetMode="External"/><Relationship Id="rId4" Type="http://schemas.openxmlformats.org/officeDocument/2006/relationships/hyperlink" Target="mailto:laura.anderson@nerc.net?subject=Project%202015-08%20(Project%20Tracking%20Spreadsheet,%20EOP-004)" TargetMode="External"/></Relationships>
</file>

<file path=xl/worksheets/_rels/sheet85.xml.rels><?xml version="1.0" encoding="UTF-8" standalone="yes"?>
<Relationships xmlns="http://schemas.openxmlformats.org/package/2006/relationships"><Relationship Id="rId3" Type="http://schemas.openxmlformats.org/officeDocument/2006/relationships/hyperlink" Target="http://www.nerc.com/pa/Stand/Pages/Project-2015-09-Establish-and-Communicate-System-Operating-Limits.aspx"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36.bin"/><Relationship Id="rId6" Type="http://schemas.openxmlformats.org/officeDocument/2006/relationships/printerSettings" Target="../printerSettings/printerSettings37.bin"/><Relationship Id="rId5" Type="http://schemas.openxmlformats.org/officeDocument/2006/relationships/hyperlink" Target="mailto:%20Latrice.Harkness@nerc.net?subject=Project%202015-09%20(Project%20Tracking%20Spreadsheet)" TargetMode="External"/><Relationship Id="rId4" Type="http://schemas.openxmlformats.org/officeDocument/2006/relationships/hyperlink" Target="mailto:kxlanehome@bpa.gov?subject=Project%202015-09%20(Project%20Tracking%20Spreadsheet,%20FAC%20Stds.)" TargetMode="External"/></Relationships>
</file>

<file path=xl/worksheets/_rels/sheet86.xml.rels><?xml version="1.0" encoding="UTF-8" standalone="yes"?>
<Relationships xmlns="http://schemas.openxmlformats.org/package/2006/relationships"><Relationship Id="rId3" Type="http://schemas.openxmlformats.org/officeDocument/2006/relationships/hyperlink" Target="mailto:kxlanehome@bpa.gov;%20rdarrah@acespower.com?subject=Project%202015-09b%20(Project%20Tracking%20Spreadsheet,%20FAC%20Stds.)" TargetMode="External"/><Relationship Id="rId2" Type="http://schemas.openxmlformats.org/officeDocument/2006/relationships/hyperlink" Target="http://www.nerc.com/pa/Stand/Pages/Project-2015-09-Establish-and-Communicate-System-Operating-Limits.aspx" TargetMode="External"/><Relationship Id="rId1" Type="http://schemas.openxmlformats.org/officeDocument/2006/relationships/hyperlink" Target="http://www.nerc.com/pa/Stand/Pages/Project-2007-06_2-System-Protection-Coordination.aspx" TargetMode="External"/><Relationship Id="rId5" Type="http://schemas.openxmlformats.org/officeDocument/2006/relationships/printerSettings" Target="../printerSettings/printerSettings38.bin"/><Relationship Id="rId4" Type="http://schemas.openxmlformats.org/officeDocument/2006/relationships/hyperlink" Target="mailto:%20Latrice.Harkness@nerc.net?subject=Project%202015-09b%20(Project%20Tracking%20Spreadsheet)" TargetMode="External"/></Relationships>
</file>

<file path=xl/worksheets/_rels/sheet87.xml.rels><?xml version="1.0" encoding="UTF-8" standalone="yes"?>
<Relationships xmlns="http://schemas.openxmlformats.org/package/2006/relationships"><Relationship Id="rId3" Type="http://schemas.openxmlformats.org/officeDocument/2006/relationships/hyperlink" Target="http://www.nerc.com/pa/Stand/Pages/Project-2015-10-Single-Points-of-Failure-TPL-001.aspx" TargetMode="External"/><Relationship Id="rId7" Type="http://schemas.openxmlformats.org/officeDocument/2006/relationships/printerSettings" Target="../printerSettings/printerSettings40.bin"/><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39.bin"/><Relationship Id="rId6" Type="http://schemas.openxmlformats.org/officeDocument/2006/relationships/hyperlink" Target="https://www.ferc.gov/whats-new/comm-meet/2013/101713/e-2.pdf" TargetMode="External"/><Relationship Id="rId5" Type="http://schemas.openxmlformats.org/officeDocument/2006/relationships/hyperlink" Target="mailto:mapratt@southernco.com?subject=Project%202015-10%20(Project%20Tracking%20Spreadsheet)" TargetMode="External"/><Relationship Id="rId4" Type="http://schemas.openxmlformats.org/officeDocument/2006/relationships/hyperlink" Target="mailto:latrice.harkness@nerc.net?subject=Project%202015-10%20(Project%20Tracking%20Spreadsheet)" TargetMode="External"/></Relationships>
</file>

<file path=xl/worksheets/_rels/sheet88.xml.rels><?xml version="1.0" encoding="UTF-8" standalone="yes"?>
<Relationships xmlns="http://schemas.openxmlformats.org/package/2006/relationships"><Relationship Id="rId3" Type="http://schemas.openxmlformats.org/officeDocument/2006/relationships/hyperlink" Target="http://www.nerc.com/pa/Stand/Pages/Project-2015-INT-01-Interpretation-of-CIP-002-5-1-for-EnergySec.aspx"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41.bin"/><Relationship Id="rId6" Type="http://schemas.openxmlformats.org/officeDocument/2006/relationships/printerSettings" Target="../printerSettings/printerSettings42.bin"/><Relationship Id="rId5" Type="http://schemas.openxmlformats.org/officeDocument/2006/relationships/hyperlink" Target="mailto:Brian.J.Murphy@nexteraenergy.com;%20andrew.gallo@austinenergy.com?subject=Project%202015-INT-01%20(Project%20Tracking%20Spreadsheet)" TargetMode="External"/><Relationship Id="rId4" Type="http://schemas.openxmlformats.org/officeDocument/2006/relationships/hyperlink" Target="mailto:al.mcmeekin@nerc.net?subject=Project%202015-INT-01%20(Project%20Tracking%20Spreadsheet)" TargetMode="External"/></Relationships>
</file>

<file path=xl/worksheets/_rels/sheet89.xml.rels><?xml version="1.0" encoding="UTF-8" standalone="yes"?>
<Relationships xmlns="http://schemas.openxmlformats.org/package/2006/relationships"><Relationship Id="rId3" Type="http://schemas.openxmlformats.org/officeDocument/2006/relationships/hyperlink" Target="http://www.nerc.com/pa/Stand/Pages/Project-2015-INT-02-Interpretation-of-CIP-007-5-for-Foxguard-Solutions.aspx"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43.bin"/><Relationship Id="rId6" Type="http://schemas.openxmlformats.org/officeDocument/2006/relationships/printerSettings" Target="../printerSettings/printerSettings44.bin"/><Relationship Id="rId5" Type="http://schemas.openxmlformats.org/officeDocument/2006/relationships/hyperlink" Target="mailto:Brian.J.Murphy@nexteraenergy.com?subject=Project%202015-INT-02%20(Project%20Tracking%20Spreadsheet)" TargetMode="External"/><Relationship Id="rId4" Type="http://schemas.openxmlformats.org/officeDocument/2006/relationships/hyperlink" Target="mailto:lacey.ourso@nerc.net?subject=Project%202015-INT-02%20(Project%20Tracking%20Spreadsheet)"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90.xml.rels><?xml version="1.0" encoding="UTF-8" standalone="yes"?>
<Relationships xmlns="http://schemas.openxmlformats.org/package/2006/relationships"><Relationship Id="rId3" Type="http://schemas.openxmlformats.org/officeDocument/2006/relationships/hyperlink" Target="http://www.nerc.com/pa/Stand/Pages/Project-2015-INT-03-Interpretation-of-TOP-002-2-1b-for-FMPP.aspx"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45.bin"/><Relationship Id="rId6" Type="http://schemas.openxmlformats.org/officeDocument/2006/relationships/printerSettings" Target="../printerSettings/printerSettings46.bin"/><Relationship Id="rId5" Type="http://schemas.openxmlformats.org/officeDocument/2006/relationships/hyperlink" Target="mailto:Brian.J.Murphy@nexteraenergy.com?subject=Project%202015-INT-03%20(Project%20Tracking%20Spreadsheet)" TargetMode="External"/><Relationship Id="rId4" Type="http://schemas.openxmlformats.org/officeDocument/2006/relationships/hyperlink" Target="mailto:lacey.ourso@nerc.net?subject=Project%202015-INT-03%20(Project%20Tracking%20Spreadsheet)" TargetMode="External"/></Relationships>
</file>

<file path=xl/worksheets/_rels/sheet91.xml.rels><?xml version="1.0" encoding="UTF-8" standalone="yes"?>
<Relationships xmlns="http://schemas.openxmlformats.org/package/2006/relationships"><Relationship Id="rId3" Type="http://schemas.openxmlformats.org/officeDocument/2006/relationships/hyperlink" Target="http://www.nerc.com/pa/Stand/Pages/Project-2016-EPR-01-Enhanced-Periodic-Review-of-Personnel-Performance,-Training,-and-Qualifications-Standards.aspx"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47.bin"/><Relationship Id="rId6" Type="http://schemas.openxmlformats.org/officeDocument/2006/relationships/printerSettings" Target="../printerSettings/printerSettings48.bin"/><Relationship Id="rId5" Type="http://schemas.openxmlformats.org/officeDocument/2006/relationships/hyperlink" Target="mailto:mbrytowski@grenergy.com?subject=Project%202016-EPR-01%20(Project%20Tracking%20Spreadsheet)" TargetMode="External"/><Relationship Id="rId4" Type="http://schemas.openxmlformats.org/officeDocument/2006/relationships/hyperlink" Target="mailto:darrel.richardson@nerc.net?subject=Project%202016-EPR-01%20(Project%20Tracking%20Spreadsheet)" TargetMode="External"/></Relationships>
</file>

<file path=xl/worksheets/_rels/sheet92.xml.rels><?xml version="1.0" encoding="UTF-8" standalone="yes"?>
<Relationships xmlns="http://schemas.openxmlformats.org/package/2006/relationships"><Relationship Id="rId3" Type="http://schemas.openxmlformats.org/officeDocument/2006/relationships/hyperlink" Target="http://www.nerc.com/pa/Stand/Pages/Project-2016-EPR-02-Enhanced-Periodic-Review-of-Voltage-and-Reactive-Standards.aspx"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49.bin"/><Relationship Id="rId6" Type="http://schemas.openxmlformats.org/officeDocument/2006/relationships/printerSettings" Target="../printerSettings/printerSettings50.bin"/><Relationship Id="rId5" Type="http://schemas.openxmlformats.org/officeDocument/2006/relationships/hyperlink" Target="mailto:Amy.R.Casuscelli@xcelenergy.com?subject=Project%202016-EPR-02%20(Project%20Tracking%20Spreadsheet)" TargetMode="External"/><Relationship Id="rId4" Type="http://schemas.openxmlformats.org/officeDocument/2006/relationships/hyperlink" Target="mailto:scott.barfield@nerc.net?subject=Project%202016-EPR-02%20(Project%20Tracking%20Spreadsheet)" TargetMode="External"/></Relationships>
</file>

<file path=xl/worksheets/_rels/sheet93.xml.rels><?xml version="1.0" encoding="UTF-8" standalone="yes"?>
<Relationships xmlns="http://schemas.openxmlformats.org/package/2006/relationships"><Relationship Id="rId3" Type="http://schemas.openxmlformats.org/officeDocument/2006/relationships/hyperlink" Target="http://www.nerc.com/pa/Stand/Pages/Project-2016-01-Modifications-to-TOP-and-IRO-Standards.aspx" TargetMode="External"/><Relationship Id="rId7" Type="http://schemas.openxmlformats.org/officeDocument/2006/relationships/printerSettings" Target="../printerSettings/printerSettings52.bin"/><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51.bin"/><Relationship Id="rId6" Type="http://schemas.openxmlformats.org/officeDocument/2006/relationships/hyperlink" Target="https://sbs.nerc.net/Ballot/BallotResults" TargetMode="External"/><Relationship Id="rId5" Type="http://schemas.openxmlformats.org/officeDocument/2006/relationships/hyperlink" Target="mailto:r.kinard@oncor.com?subject=Project%202016-01%20(Project%20Tracking%20Spreadsheet)" TargetMode="External"/><Relationship Id="rId4" Type="http://schemas.openxmlformats.org/officeDocument/2006/relationships/hyperlink" Target="mailto:mark.olson@nerc.net?subject=Project%202016-01%20(Project%20Tracking%20Spreadsheet)" TargetMode="External"/></Relationships>
</file>

<file path=xl/worksheets/_rels/sheet94.xml.rels><?xml version="1.0" encoding="UTF-8" standalone="yes"?>
<Relationships xmlns="http://schemas.openxmlformats.org/package/2006/relationships"><Relationship Id="rId3" Type="http://schemas.openxmlformats.org/officeDocument/2006/relationships/hyperlink" Target="http://www.nerc.com/pa/Stand/Pages/Project%202016-02%20Modifications%20to%20CIP%20Standards.aspx" TargetMode="External"/><Relationship Id="rId7" Type="http://schemas.openxmlformats.org/officeDocument/2006/relationships/printerSettings" Target="../printerSettings/printerSettings54.bin"/><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53.bin"/><Relationship Id="rId6" Type="http://schemas.openxmlformats.org/officeDocument/2006/relationships/hyperlink" Target="mailto:kxlanehome@bpa.gov;ash.mayfield@grda.com?subject=Project%202016-02%20(Project%20Tracking%20Spreadsheet)" TargetMode="External"/><Relationship Id="rId5" Type="http://schemas.openxmlformats.org/officeDocument/2006/relationships/hyperlink" Target="https://sbs.nerc.net/BallotResults/Index/177" TargetMode="External"/><Relationship Id="rId4" Type="http://schemas.openxmlformats.org/officeDocument/2006/relationships/hyperlink" Target="mailto:al.mcmeekin@nerc.net?subject=Project%202016-02%20(Project%20Tracking%20Spreadsheet)" TargetMode="External"/></Relationships>
</file>

<file path=xl/worksheets/_rels/sheet95.xml.rels><?xml version="1.0" encoding="UTF-8" standalone="yes"?>
<Relationships xmlns="http://schemas.openxmlformats.org/package/2006/relationships"><Relationship Id="rId3" Type="http://schemas.openxmlformats.org/officeDocument/2006/relationships/hyperlink" Target="http://www.nerc.com/pa/Stand/Pages/Project%202016-02%20Modifications%20to%20CIP%20Standards.aspx"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55.bin"/><Relationship Id="rId6" Type="http://schemas.openxmlformats.org/officeDocument/2006/relationships/printerSettings" Target="../printerSettings/printerSettings56.bin"/><Relationship Id="rId5" Type="http://schemas.openxmlformats.org/officeDocument/2006/relationships/hyperlink" Target="mailto:kxlanehome@bpa.gov;ash.mayfield@grda.com;kwrosener@cpsenergy.com?subject=Project%202016-02%20(Project%20Tracking%20Spreadsheet)%20CIP-012" TargetMode="External"/><Relationship Id="rId4" Type="http://schemas.openxmlformats.org/officeDocument/2006/relationships/hyperlink" Target="mailto:Jordan.Mallory@nerc.net?subject=Project%202016-02%20CIP-012-1%20(Project%20Tracking%20Spreadsheet)" TargetMode="External"/></Relationships>
</file>

<file path=xl/worksheets/_rels/sheet96.xml.rels><?xml version="1.0" encoding="UTF-8" standalone="yes"?>
<Relationships xmlns="http://schemas.openxmlformats.org/package/2006/relationships"><Relationship Id="rId3" Type="http://schemas.openxmlformats.org/officeDocument/2006/relationships/hyperlink" Target="mailto:Jordan.Mallory@nerc.net?subject=Project%202016-02%20CIP-002-6%20(Project%20Tracking%20Spreadsheet)" TargetMode="External"/><Relationship Id="rId2" Type="http://schemas.openxmlformats.org/officeDocument/2006/relationships/hyperlink" Target="http://www.nerc.com/pa/Stand/Pages/Project-2007-06_2-System-Protection-Coordination.aspx" TargetMode="External"/><Relationship Id="rId1" Type="http://schemas.openxmlformats.org/officeDocument/2006/relationships/printerSettings" Target="../printerSettings/printerSettings57.bin"/><Relationship Id="rId6" Type="http://schemas.openxmlformats.org/officeDocument/2006/relationships/printerSettings" Target="../printerSettings/printerSettings58.bin"/><Relationship Id="rId5" Type="http://schemas.openxmlformats.org/officeDocument/2006/relationships/hyperlink" Target="http://www.nerc.com/pa/Stand/Pages/Project%202016-02%20Modifications%20to%20CIP%20Standards.aspx" TargetMode="External"/><Relationship Id="rId4" Type="http://schemas.openxmlformats.org/officeDocument/2006/relationships/hyperlink" Target="mailto:kxlanehome@bpa.gov;ash.mayfield@grda.com;kwrosener@cpsenergy.com?subject=Project%202016-02c%20(Project%20Tracking%20Spreadsheet)%20CIP-002" TargetMode="External"/></Relationships>
</file>

<file path=xl/worksheets/_rels/sheet97.xml.rels><?xml version="1.0" encoding="UTF-8" standalone="yes"?>
<Relationships xmlns="http://schemas.openxmlformats.org/package/2006/relationships"><Relationship Id="rId3" Type="http://schemas.openxmlformats.org/officeDocument/2006/relationships/hyperlink" Target="mailto:rshu@npcc.org;kwrosener@cpsenergy.com?subject=Project%202016-02d%20(Project%20Tracking%20Spreadsheet)%20CIP-005,%20CIP-007%20and%20CIP-010" TargetMode="External"/><Relationship Id="rId7" Type="http://schemas.openxmlformats.org/officeDocument/2006/relationships/comments" Target="../comments5.xml"/><Relationship Id="rId2" Type="http://schemas.openxmlformats.org/officeDocument/2006/relationships/hyperlink" Target="http://www.nerc.com/pa/Stand/Pages/Project%202016-02%20Modifications%20to%20CIP%20Standards.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vmlDrawing" Target="../drawings/vmlDrawing5.vml"/><Relationship Id="rId5" Type="http://schemas.openxmlformats.org/officeDocument/2006/relationships/printerSettings" Target="../printerSettings/printerSettings59.bin"/><Relationship Id="rId4" Type="http://schemas.openxmlformats.org/officeDocument/2006/relationships/hyperlink" Target="mailto:alison.oswald@nerc.net?subject=Project%202016-02%20CIP-012-1%20(Project%20Tracking%20Spreadsheet)" TargetMode="External"/></Relationships>
</file>

<file path=xl/worksheets/_rels/sheet98.xml.rels><?xml version="1.0" encoding="UTF-8" standalone="yes"?>
<Relationships xmlns="http://schemas.openxmlformats.org/package/2006/relationships"><Relationship Id="rId3" Type="http://schemas.openxmlformats.org/officeDocument/2006/relationships/hyperlink" Target="mailto:kxlanehome@bpa.gov;ash.mayfield@grda.com;kwrosener@cpsenergy.com?subject=Project%202016-02e%20(Project%20Tracking%20Spreadsheet)%20CIP-003" TargetMode="External"/><Relationship Id="rId2" Type="http://schemas.openxmlformats.org/officeDocument/2006/relationships/hyperlink" Target="http://www.nerc.com/pa/Stand/Pages/Project%202016-02%20Modifications%20to%20CIP%20Standards.aspx" TargetMode="External"/><Relationship Id="rId1" Type="http://schemas.openxmlformats.org/officeDocument/2006/relationships/hyperlink" Target="http://www.nerc.com/pa/Stand/Pages/Project-2007-06_2-System-Protection-Coordination.aspx" TargetMode="External"/><Relationship Id="rId5" Type="http://schemas.openxmlformats.org/officeDocument/2006/relationships/printerSettings" Target="../printerSettings/printerSettings60.bin"/><Relationship Id="rId4" Type="http://schemas.openxmlformats.org/officeDocument/2006/relationships/hyperlink" Target="mailto:Jordan.Mallory@nerc.net?subject=Project%202016-02%20CIP-012-1%20(Project%20Tracking%20Spreadsheet)" TargetMode="External"/></Relationships>
</file>

<file path=xl/worksheets/_rels/sheet99.xml.rels><?xml version="1.0" encoding="UTF-8" standalone="yes"?>
<Relationships xmlns="http://schemas.openxmlformats.org/package/2006/relationships"><Relationship Id="rId3" Type="http://schemas.openxmlformats.org/officeDocument/2006/relationships/hyperlink" Target="mailto:brenda.hampton@energyfutureholdings.com?subject=Project%202016-03%20(Project%20Tracking%20Spreadsheet)" TargetMode="External"/><Relationship Id="rId7" Type="http://schemas.openxmlformats.org/officeDocument/2006/relationships/comments" Target="../comments6.xml"/><Relationship Id="rId2" Type="http://schemas.openxmlformats.org/officeDocument/2006/relationships/hyperlink" Target="http://www.nerc.com/pa/Stand/Pages/Project201603CyberSecuritySupplyChainManagement.aspx" TargetMode="External"/><Relationship Id="rId1" Type="http://schemas.openxmlformats.org/officeDocument/2006/relationships/hyperlink" Target="http://www.nerc.com/pa/Stand/Pages/Project-2007-06_2-System-Protection-Coordination.aspx" TargetMode="External"/><Relationship Id="rId6" Type="http://schemas.openxmlformats.org/officeDocument/2006/relationships/vmlDrawing" Target="../drawings/vmlDrawing6.vml"/><Relationship Id="rId5" Type="http://schemas.openxmlformats.org/officeDocument/2006/relationships/printerSettings" Target="../printerSettings/printerSettings61.bin"/><Relationship Id="rId4" Type="http://schemas.openxmlformats.org/officeDocument/2006/relationships/hyperlink" Target="mailto:mark.olson@nerc.net?subject=Project%202016-03%20(Project%20Tracking%20Spreadshee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25">
    <tabColor rgb="FFFF0000"/>
  </sheetPr>
  <dimension ref="A1:B66"/>
  <sheetViews>
    <sheetView zoomScale="120" zoomScaleNormal="120" workbookViewId="0">
      <pane ySplit="1" topLeftCell="A50" activePane="bottomLeft" state="frozen"/>
      <selection pane="bottomLeft" activeCell="B12" sqref="B12"/>
    </sheetView>
  </sheetViews>
  <sheetFormatPr defaultRowHeight="14.5" x14ac:dyDescent="0.35"/>
  <cols>
    <col min="1" max="1" width="6.453125" style="381" bestFit="1" customWidth="1"/>
    <col min="2" max="2" width="97.453125" style="163" customWidth="1"/>
  </cols>
  <sheetData>
    <row r="1" spans="1:2" x14ac:dyDescent="0.35">
      <c r="A1" s="382" t="s">
        <v>6</v>
      </c>
      <c r="B1" s="383" t="s">
        <v>1104</v>
      </c>
    </row>
    <row r="2" spans="1:2" x14ac:dyDescent="0.35">
      <c r="A2" s="381">
        <v>1</v>
      </c>
      <c r="B2" s="383" t="s">
        <v>1105</v>
      </c>
    </row>
    <row r="3" spans="1:2" ht="72.5" x14ac:dyDescent="0.35">
      <c r="A3" s="381">
        <v>2</v>
      </c>
      <c r="B3" s="398" t="s">
        <v>1106</v>
      </c>
    </row>
    <row r="4" spans="1:2" x14ac:dyDescent="0.35">
      <c r="A4" s="381">
        <v>3</v>
      </c>
      <c r="B4" s="163" t="s">
        <v>1107</v>
      </c>
    </row>
    <row r="5" spans="1:2" ht="72.5" x14ac:dyDescent="0.35">
      <c r="A5" s="381">
        <v>4</v>
      </c>
      <c r="B5" s="163" t="s">
        <v>1108</v>
      </c>
    </row>
    <row r="6" spans="1:2" ht="29" x14ac:dyDescent="0.35">
      <c r="A6" s="381">
        <v>5</v>
      </c>
      <c r="B6" s="163" t="s">
        <v>1109</v>
      </c>
    </row>
    <row r="7" spans="1:2" ht="29" x14ac:dyDescent="0.35">
      <c r="A7" s="381">
        <v>6</v>
      </c>
      <c r="B7" s="163" t="s">
        <v>1110</v>
      </c>
    </row>
    <row r="8" spans="1:2" ht="58" x14ac:dyDescent="0.35">
      <c r="A8" s="381">
        <v>7</v>
      </c>
      <c r="B8" s="163" t="s">
        <v>1111</v>
      </c>
    </row>
    <row r="9" spans="1:2" x14ac:dyDescent="0.35">
      <c r="A9" s="381">
        <v>8</v>
      </c>
      <c r="B9" s="163" t="s">
        <v>1112</v>
      </c>
    </row>
    <row r="10" spans="1:2" ht="43.5" x14ac:dyDescent="0.35">
      <c r="A10" s="381">
        <v>9</v>
      </c>
      <c r="B10" s="163" t="s">
        <v>1113</v>
      </c>
    </row>
    <row r="11" spans="1:2" ht="43.5" x14ac:dyDescent="0.35">
      <c r="A11" s="381">
        <v>10</v>
      </c>
      <c r="B11" s="163" t="s">
        <v>1114</v>
      </c>
    </row>
    <row r="12" spans="1:2" ht="24" customHeight="1" x14ac:dyDescent="0.35">
      <c r="A12" s="381">
        <v>11</v>
      </c>
      <c r="B12" s="383" t="s">
        <v>1115</v>
      </c>
    </row>
    <row r="13" spans="1:2" ht="43.5" x14ac:dyDescent="0.35">
      <c r="A13" s="381">
        <v>12</v>
      </c>
      <c r="B13" s="163" t="s">
        <v>1116</v>
      </c>
    </row>
    <row r="14" spans="1:2" ht="29" x14ac:dyDescent="0.35">
      <c r="A14" s="381">
        <v>13</v>
      </c>
      <c r="B14" s="163" t="s">
        <v>1117</v>
      </c>
    </row>
    <row r="15" spans="1:2" x14ac:dyDescent="0.35">
      <c r="A15" s="381">
        <v>14</v>
      </c>
      <c r="B15" s="163" t="s">
        <v>1118</v>
      </c>
    </row>
    <row r="16" spans="1:2" ht="43.5" x14ac:dyDescent="0.35">
      <c r="A16" s="381">
        <v>15</v>
      </c>
      <c r="B16" s="163" t="s">
        <v>1119</v>
      </c>
    </row>
    <row r="17" spans="1:2" ht="29" x14ac:dyDescent="0.35">
      <c r="A17" s="381">
        <v>16</v>
      </c>
      <c r="B17" s="163" t="s">
        <v>1120</v>
      </c>
    </row>
    <row r="18" spans="1:2" x14ac:dyDescent="0.35">
      <c r="A18" s="381">
        <v>17</v>
      </c>
      <c r="B18" s="163" t="s">
        <v>1121</v>
      </c>
    </row>
    <row r="19" spans="1:2" ht="58" x14ac:dyDescent="0.35">
      <c r="A19" s="381">
        <v>18</v>
      </c>
      <c r="B19" s="163" t="s">
        <v>1122</v>
      </c>
    </row>
    <row r="20" spans="1:2" ht="43.5" x14ac:dyDescent="0.35">
      <c r="A20" s="381">
        <v>19</v>
      </c>
      <c r="B20" s="163" t="s">
        <v>1123</v>
      </c>
    </row>
    <row r="21" spans="1:2" ht="43.5" x14ac:dyDescent="0.35">
      <c r="A21" s="381">
        <v>20</v>
      </c>
      <c r="B21" s="163" t="s">
        <v>1124</v>
      </c>
    </row>
    <row r="22" spans="1:2" ht="43.5" x14ac:dyDescent="0.35">
      <c r="A22" s="381">
        <v>21</v>
      </c>
      <c r="B22" s="163" t="s">
        <v>1125</v>
      </c>
    </row>
    <row r="23" spans="1:2" ht="101.5" x14ac:dyDescent="0.35">
      <c r="A23" s="381">
        <v>22</v>
      </c>
      <c r="B23" s="163" t="s">
        <v>1126</v>
      </c>
    </row>
    <row r="24" spans="1:2" ht="87" x14ac:dyDescent="0.35">
      <c r="A24" s="381">
        <v>23</v>
      </c>
      <c r="B24" s="163" t="s">
        <v>1127</v>
      </c>
    </row>
    <row r="25" spans="1:2" ht="87" x14ac:dyDescent="0.35">
      <c r="A25" s="381">
        <v>24</v>
      </c>
      <c r="B25" s="163" t="s">
        <v>1128</v>
      </c>
    </row>
    <row r="26" spans="1:2" ht="29" x14ac:dyDescent="0.35">
      <c r="A26" s="381">
        <v>25</v>
      </c>
      <c r="B26" s="163" t="s">
        <v>1129</v>
      </c>
    </row>
    <row r="27" spans="1:2" ht="29" x14ac:dyDescent="0.35">
      <c r="A27" s="381">
        <v>26</v>
      </c>
      <c r="B27" s="163" t="s">
        <v>1130</v>
      </c>
    </row>
    <row r="28" spans="1:2" x14ac:dyDescent="0.35">
      <c r="A28" s="381">
        <v>27</v>
      </c>
      <c r="B28" s="163" t="s">
        <v>1131</v>
      </c>
    </row>
    <row r="29" spans="1:2" x14ac:dyDescent="0.35">
      <c r="A29" s="381">
        <v>28</v>
      </c>
      <c r="B29" s="383" t="s">
        <v>1132</v>
      </c>
    </row>
    <row r="30" spans="1:2" x14ac:dyDescent="0.35">
      <c r="A30" s="381">
        <v>29</v>
      </c>
      <c r="B30" s="163" t="s">
        <v>1133</v>
      </c>
    </row>
    <row r="31" spans="1:2" ht="29" x14ac:dyDescent="0.35">
      <c r="A31" s="381">
        <v>30</v>
      </c>
      <c r="B31" s="163" t="s">
        <v>1134</v>
      </c>
    </row>
    <row r="32" spans="1:2" ht="29" x14ac:dyDescent="0.35">
      <c r="A32" s="381">
        <v>31</v>
      </c>
      <c r="B32" s="163" t="s">
        <v>1135</v>
      </c>
    </row>
    <row r="33" spans="1:2" ht="43.5" x14ac:dyDescent="0.35">
      <c r="A33" s="381">
        <v>32</v>
      </c>
      <c r="B33" s="163" t="s">
        <v>1136</v>
      </c>
    </row>
    <row r="34" spans="1:2" ht="29" x14ac:dyDescent="0.35">
      <c r="A34" s="381">
        <v>33</v>
      </c>
      <c r="B34" s="163" t="s">
        <v>1137</v>
      </c>
    </row>
    <row r="35" spans="1:2" ht="29" x14ac:dyDescent="0.35">
      <c r="A35" s="381">
        <v>34</v>
      </c>
      <c r="B35" s="163" t="s">
        <v>1138</v>
      </c>
    </row>
    <row r="36" spans="1:2" x14ac:dyDescent="0.35">
      <c r="A36" s="381">
        <v>35</v>
      </c>
      <c r="B36" s="163" t="s">
        <v>1139</v>
      </c>
    </row>
    <row r="37" spans="1:2" ht="72.5" x14ac:dyDescent="0.35">
      <c r="A37" s="381">
        <v>36</v>
      </c>
      <c r="B37" s="163" t="s">
        <v>1140</v>
      </c>
    </row>
    <row r="38" spans="1:2" ht="43.5" x14ac:dyDescent="0.35">
      <c r="A38" s="381">
        <v>37</v>
      </c>
      <c r="B38" s="163" t="s">
        <v>1141</v>
      </c>
    </row>
    <row r="39" spans="1:2" ht="29" x14ac:dyDescent="0.35">
      <c r="A39" s="381">
        <v>38</v>
      </c>
      <c r="B39" s="163" t="s">
        <v>1142</v>
      </c>
    </row>
    <row r="40" spans="1:2" x14ac:dyDescent="0.35">
      <c r="A40" s="381">
        <v>39</v>
      </c>
      <c r="B40" s="383" t="s">
        <v>1143</v>
      </c>
    </row>
    <row r="41" spans="1:2" x14ac:dyDescent="0.35">
      <c r="A41" s="381">
        <v>40</v>
      </c>
      <c r="B41" s="163" t="s">
        <v>1144</v>
      </c>
    </row>
    <row r="42" spans="1:2" ht="29" x14ac:dyDescent="0.35">
      <c r="A42" s="381">
        <v>41</v>
      </c>
      <c r="B42" s="163" t="s">
        <v>1145</v>
      </c>
    </row>
    <row r="43" spans="1:2" x14ac:dyDescent="0.35">
      <c r="A43" s="381">
        <v>42</v>
      </c>
      <c r="B43" s="163" t="s">
        <v>1146</v>
      </c>
    </row>
    <row r="44" spans="1:2" ht="58" x14ac:dyDescent="0.35">
      <c r="A44" s="381">
        <v>43</v>
      </c>
      <c r="B44" s="398" t="s">
        <v>1147</v>
      </c>
    </row>
    <row r="45" spans="1:2" ht="29" x14ac:dyDescent="0.35">
      <c r="A45" s="381">
        <v>44</v>
      </c>
      <c r="B45" s="398" t="s">
        <v>1148</v>
      </c>
    </row>
    <row r="46" spans="1:2" ht="29" x14ac:dyDescent="0.35">
      <c r="A46" s="381">
        <v>45</v>
      </c>
      <c r="B46" s="398" t="s">
        <v>1149</v>
      </c>
    </row>
    <row r="47" spans="1:2" x14ac:dyDescent="0.35">
      <c r="A47" s="381">
        <v>46</v>
      </c>
      <c r="B47" s="383" t="s">
        <v>1150</v>
      </c>
    </row>
    <row r="48" spans="1:2" ht="29" x14ac:dyDescent="0.35">
      <c r="A48" s="381">
        <v>47</v>
      </c>
      <c r="B48" s="163" t="s">
        <v>1151</v>
      </c>
    </row>
    <row r="49" spans="1:2" ht="29" x14ac:dyDescent="0.35">
      <c r="A49" s="381">
        <v>48</v>
      </c>
      <c r="B49" s="163" t="s">
        <v>1152</v>
      </c>
    </row>
    <row r="50" spans="1:2" x14ac:dyDescent="0.35">
      <c r="A50" s="381">
        <v>49</v>
      </c>
      <c r="B50" s="383" t="s">
        <v>1153</v>
      </c>
    </row>
    <row r="51" spans="1:2" ht="29" x14ac:dyDescent="0.35">
      <c r="A51" s="381">
        <v>50</v>
      </c>
      <c r="B51" s="163" t="s">
        <v>1154</v>
      </c>
    </row>
    <row r="52" spans="1:2" ht="29" x14ac:dyDescent="0.35">
      <c r="A52" s="381">
        <v>51</v>
      </c>
      <c r="B52" s="163" t="s">
        <v>1152</v>
      </c>
    </row>
    <row r="53" spans="1:2" x14ac:dyDescent="0.35">
      <c r="A53" s="381">
        <v>52</v>
      </c>
      <c r="B53" s="163" t="s">
        <v>1155</v>
      </c>
    </row>
    <row r="54" spans="1:2" x14ac:dyDescent="0.35">
      <c r="A54" s="381">
        <v>53</v>
      </c>
      <c r="B54" s="383" t="s">
        <v>1156</v>
      </c>
    </row>
    <row r="55" spans="1:2" ht="29" x14ac:dyDescent="0.35">
      <c r="A55" s="381">
        <v>54</v>
      </c>
      <c r="B55" s="163" t="s">
        <v>1157</v>
      </c>
    </row>
    <row r="56" spans="1:2" ht="29" x14ac:dyDescent="0.35">
      <c r="A56" s="381">
        <v>55</v>
      </c>
      <c r="B56" s="163" t="s">
        <v>1152</v>
      </c>
    </row>
    <row r="57" spans="1:2" x14ac:dyDescent="0.35">
      <c r="A57" s="381">
        <v>56</v>
      </c>
      <c r="B57" s="163" t="s">
        <v>1158</v>
      </c>
    </row>
    <row r="58" spans="1:2" x14ac:dyDescent="0.35">
      <c r="A58" s="381">
        <v>57</v>
      </c>
      <c r="B58" s="163" t="s">
        <v>1159</v>
      </c>
    </row>
    <row r="59" spans="1:2" ht="58" x14ac:dyDescent="0.35">
      <c r="A59" s="381">
        <v>58</v>
      </c>
      <c r="B59" s="163" t="s">
        <v>1160</v>
      </c>
    </row>
    <row r="60" spans="1:2" x14ac:dyDescent="0.35">
      <c r="A60" s="381">
        <v>59</v>
      </c>
      <c r="B60" s="163" t="s">
        <v>1161</v>
      </c>
    </row>
    <row r="61" spans="1:2" ht="43.5" x14ac:dyDescent="0.35">
      <c r="A61" s="381">
        <v>60</v>
      </c>
      <c r="B61" s="163" t="s">
        <v>1162</v>
      </c>
    </row>
    <row r="62" spans="1:2" ht="43.5" x14ac:dyDescent="0.35">
      <c r="A62" s="381">
        <v>61</v>
      </c>
      <c r="B62" s="163" t="s">
        <v>1163</v>
      </c>
    </row>
    <row r="63" spans="1:2" ht="29" x14ac:dyDescent="0.35">
      <c r="A63" s="381">
        <v>62</v>
      </c>
      <c r="B63" s="163" t="s">
        <v>1164</v>
      </c>
    </row>
    <row r="64" spans="1:2" ht="58" x14ac:dyDescent="0.35">
      <c r="A64" s="381">
        <v>63</v>
      </c>
      <c r="B64" s="163" t="s">
        <v>1165</v>
      </c>
    </row>
    <row r="65" spans="1:2" ht="29" x14ac:dyDescent="0.35">
      <c r="A65" s="381">
        <v>64</v>
      </c>
      <c r="B65" s="163" t="s">
        <v>1166</v>
      </c>
    </row>
    <row r="66" spans="1:2" x14ac:dyDescent="0.35">
      <c r="A66" s="381">
        <v>65</v>
      </c>
      <c r="B66" s="163" t="s">
        <v>1167</v>
      </c>
    </row>
  </sheetData>
  <hyperlinks>
    <hyperlink ref="A1" location="Home!A1" display="Steps" xr:uid="{00000000-0004-0000-0000-000000000000}"/>
  </hyperlinks>
  <pageMargins left="0.7" right="0.7" top="0.75" bottom="0.75" header="0.3" footer="0.3"/>
  <pageSetup orientation="portrait" r:id="rId1"/>
  <headerFooter>
    <oddHeader>&amp;R&amp;"Calibri"&amp;10&amp;K000000 Limited Disclosure&amp;1#_x000D_</oddHeader>
    <oddFooter>&amp;L_x000D_&amp;1#&amp;"Calibri"&amp;10&amp;K0000FF Limited Disclosure</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0070C0"/>
  </sheetPr>
  <dimension ref="A1:M41"/>
  <sheetViews>
    <sheetView showZeros="0" zoomScaleNormal="100" workbookViewId="0">
      <pane ySplit="1" topLeftCell="A2" activePane="bottomLeft" state="frozen"/>
      <selection pane="bottomLeft" activeCell="H14" sqref="H14"/>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hidden="1" customWidth="1"/>
    <col min="10" max="10" width="19.453125" customWidth="1"/>
    <col min="11" max="12" width="10.453125" bestFit="1" customWidth="1"/>
  </cols>
  <sheetData>
    <row r="1" spans="1:13" s="7" customFormat="1" ht="18.5" x14ac:dyDescent="0.45">
      <c r="A1" s="27" t="str">
        <f>'Template Old'!A1</f>
        <v>Project</v>
      </c>
      <c r="B1" s="629" t="s">
        <v>177</v>
      </c>
      <c r="C1" s="630"/>
      <c r="D1" s="630"/>
      <c r="E1" s="630"/>
      <c r="F1" s="630"/>
      <c r="G1" s="630"/>
      <c r="H1" s="49" t="s">
        <v>178</v>
      </c>
    </row>
    <row r="2" spans="1:13" s="7" customFormat="1" ht="15" customHeight="1" x14ac:dyDescent="0.45">
      <c r="A2" s="3" t="str">
        <f>'Template Old'!A2</f>
        <v>Project Name</v>
      </c>
      <c r="B2" s="631" t="s">
        <v>179</v>
      </c>
      <c r="C2" s="631"/>
      <c r="D2" s="631"/>
      <c r="E2" s="631"/>
      <c r="F2" s="631"/>
      <c r="G2" s="631"/>
      <c r="H2" s="6"/>
    </row>
    <row r="3" spans="1:13" s="7" customFormat="1" ht="15" customHeight="1" x14ac:dyDescent="0.45">
      <c r="A3" s="3" t="str">
        <f>'Template Old'!A3</f>
        <v>Status</v>
      </c>
      <c r="B3" s="612" t="s">
        <v>180</v>
      </c>
      <c r="C3" s="612"/>
      <c r="D3" s="612"/>
      <c r="E3" s="612"/>
      <c r="F3" s="612"/>
      <c r="G3" s="612"/>
      <c r="H3" s="6"/>
    </row>
    <row r="4" spans="1:13" s="7" customFormat="1" ht="57.25" customHeight="1" x14ac:dyDescent="0.45">
      <c r="A4" s="3" t="str">
        <f>'Template Old'!A4</f>
        <v>Comments</v>
      </c>
      <c r="B4" s="600" t="s">
        <v>181</v>
      </c>
      <c r="C4" s="600"/>
      <c r="D4" s="600"/>
      <c r="E4" s="600"/>
      <c r="F4" s="600"/>
      <c r="G4" s="600"/>
      <c r="H4" s="6"/>
    </row>
    <row r="5" spans="1:13" x14ac:dyDescent="0.35">
      <c r="A5" s="3" t="str">
        <f>'Template Old'!A5</f>
        <v>Deliverable</v>
      </c>
      <c r="B5" s="631"/>
      <c r="C5" s="631"/>
      <c r="D5" s="631"/>
      <c r="E5" s="631"/>
      <c r="F5" s="631"/>
      <c r="G5" s="631"/>
      <c r="H5" s="323"/>
    </row>
    <row r="6" spans="1:13" x14ac:dyDescent="0.35">
      <c r="A6" s="242" t="s">
        <v>182</v>
      </c>
      <c r="B6" s="631" t="s">
        <v>183</v>
      </c>
      <c r="C6" s="631"/>
      <c r="D6" s="631"/>
      <c r="E6" s="631"/>
      <c r="F6" s="631"/>
      <c r="G6" s="631"/>
      <c r="H6" s="323"/>
    </row>
    <row r="7" spans="1:13" x14ac:dyDescent="0.35">
      <c r="A7" s="242" t="s">
        <v>184</v>
      </c>
      <c r="B7" s="631" t="s">
        <v>185</v>
      </c>
      <c r="C7" s="631"/>
      <c r="D7" s="631"/>
      <c r="E7" s="631"/>
      <c r="F7" s="631"/>
      <c r="G7" s="631"/>
      <c r="H7" s="323"/>
    </row>
    <row r="8" spans="1:13" x14ac:dyDescent="0.35">
      <c r="A8" s="242" t="s">
        <v>186</v>
      </c>
      <c r="B8" s="631" t="s">
        <v>139</v>
      </c>
      <c r="C8" s="631"/>
      <c r="D8" s="631"/>
      <c r="E8" s="631"/>
      <c r="F8" s="631"/>
      <c r="G8" s="631"/>
      <c r="H8" s="323"/>
    </row>
    <row r="9" spans="1:13" x14ac:dyDescent="0.35">
      <c r="A9" s="277" t="s">
        <v>187</v>
      </c>
      <c r="B9" s="631" t="s">
        <v>188</v>
      </c>
      <c r="C9" s="631"/>
      <c r="D9" s="631"/>
      <c r="E9" s="631"/>
      <c r="F9" s="631"/>
      <c r="G9" s="631"/>
      <c r="H9" s="323"/>
      <c r="J9" s="424"/>
      <c r="K9" s="242"/>
    </row>
    <row r="10" spans="1:13" x14ac:dyDescent="0.35">
      <c r="A10" s="277" t="s">
        <v>189</v>
      </c>
      <c r="B10" s="631" t="s">
        <v>190</v>
      </c>
      <c r="C10" s="631"/>
      <c r="D10" s="631"/>
      <c r="E10" s="631"/>
      <c r="F10" s="631"/>
      <c r="G10" s="631"/>
      <c r="H10" s="323"/>
      <c r="J10" s="323"/>
      <c r="K10" s="323"/>
    </row>
    <row r="11" spans="1:13" ht="29" x14ac:dyDescent="0.35">
      <c r="A11" s="3" t="str">
        <f>'Template Old'!A11</f>
        <v>Directionally consistent with IERP findings (See Note 5)</v>
      </c>
      <c r="B11" s="632" t="s">
        <v>191</v>
      </c>
      <c r="C11" s="632"/>
      <c r="D11" s="632"/>
      <c r="E11" s="632"/>
      <c r="F11" s="632"/>
      <c r="G11" s="632"/>
      <c r="H11" s="321"/>
      <c r="J11" s="323"/>
      <c r="K11" s="323"/>
      <c r="L11" s="1"/>
      <c r="M11" s="1"/>
    </row>
    <row r="12" spans="1:13" x14ac:dyDescent="0.35">
      <c r="A12" s="3" t="str">
        <f>'Template Old'!A12</f>
        <v>Developer</v>
      </c>
      <c r="B12" s="628" t="s">
        <v>192</v>
      </c>
      <c r="C12" s="628"/>
      <c r="D12" s="628"/>
      <c r="E12" s="628"/>
      <c r="F12" s="628"/>
      <c r="G12" s="628"/>
      <c r="H12" s="321"/>
      <c r="J12" s="323"/>
      <c r="K12" s="323"/>
    </row>
    <row r="13" spans="1:13" x14ac:dyDescent="0.35">
      <c r="A13" s="3" t="str">
        <f>'Template Old'!A13</f>
        <v>PMOS Liaison</v>
      </c>
      <c r="B13" s="628" t="s">
        <v>193</v>
      </c>
      <c r="C13" s="628"/>
      <c r="D13" s="628"/>
      <c r="E13" s="628"/>
      <c r="F13" s="628"/>
      <c r="G13" s="628"/>
      <c r="H13" s="321"/>
    </row>
    <row r="14" spans="1:13" x14ac:dyDescent="0.35">
      <c r="A14" s="3" t="str">
        <f>'Template Old'!A14</f>
        <v>Affected Standards</v>
      </c>
      <c r="B14" s="632" t="s">
        <v>194</v>
      </c>
      <c r="C14" s="632"/>
      <c r="D14" s="632"/>
      <c r="E14" s="632"/>
      <c r="F14" s="632"/>
      <c r="G14" s="632"/>
      <c r="H14" s="323"/>
    </row>
    <row r="15" spans="1:13" x14ac:dyDescent="0.35">
      <c r="A15" s="3" t="str">
        <f>'Template Old'!A15</f>
        <v>Last Updated</v>
      </c>
      <c r="B15" s="239">
        <v>44389</v>
      </c>
      <c r="C15" s="323"/>
      <c r="D15" s="323"/>
      <c r="E15" s="323"/>
      <c r="F15" s="323"/>
      <c r="G15" s="323"/>
      <c r="H15" s="323"/>
    </row>
    <row r="16" spans="1:13" x14ac:dyDescent="0.35">
      <c r="A16" s="3">
        <f>'Template Old'!A16</f>
        <v>0</v>
      </c>
      <c r="B16" s="632"/>
      <c r="C16" s="632"/>
      <c r="D16" s="632"/>
      <c r="E16" s="632"/>
      <c r="F16" s="632"/>
      <c r="G16" s="632"/>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6" t="s">
        <v>202</v>
      </c>
      <c r="I18" s="64" t="s">
        <v>24</v>
      </c>
      <c r="J18" s="4"/>
    </row>
    <row r="19" spans="1:10" x14ac:dyDescent="0.35">
      <c r="A19" s="30" t="str">
        <f>'Lookup Lists'!C3</f>
        <v>Nominations - SAR / PR</v>
      </c>
      <c r="B19" s="74"/>
      <c r="C19" s="74"/>
      <c r="D19" s="17"/>
      <c r="E19" s="17"/>
      <c r="F19" s="41"/>
      <c r="G19" s="18"/>
      <c r="H19" s="135"/>
      <c r="I19" s="65">
        <v>1</v>
      </c>
    </row>
    <row r="20" spans="1:10" x14ac:dyDescent="0.35">
      <c r="A20" s="31" t="str">
        <f>'Lookup Lists'!C6</f>
        <v>Nominations - DT</v>
      </c>
      <c r="B20" s="75"/>
      <c r="C20" s="74"/>
      <c r="D20" s="75"/>
      <c r="E20" s="74"/>
      <c r="F20" s="42"/>
      <c r="G20" s="9"/>
      <c r="H20" s="13"/>
      <c r="I20" s="66">
        <v>2</v>
      </c>
    </row>
    <row r="21" spans="1:10" x14ac:dyDescent="0.35">
      <c r="A21" s="133" t="str">
        <f>'Lookup Lists'!C9</f>
        <v>QR - Quality Review</v>
      </c>
      <c r="B21" s="75"/>
      <c r="C21" s="74"/>
      <c r="D21" s="75"/>
      <c r="E21" s="74"/>
      <c r="F21" s="42">
        <f t="shared" ref="F21:F34" si="0">IF(D21-B21&gt;DATE(2007,1,1),0,D21-B21)</f>
        <v>0</v>
      </c>
      <c r="G21" s="9"/>
      <c r="H21" s="13"/>
      <c r="I21" s="67">
        <v>3</v>
      </c>
    </row>
    <row r="22" spans="1:10" x14ac:dyDescent="0.35">
      <c r="A22" s="29" t="str">
        <f>'Lookup Lists'!C4</f>
        <v>SP1 - SAR/PR/WP Posting 1</v>
      </c>
      <c r="B22" s="75"/>
      <c r="C22" s="74"/>
      <c r="D22" s="75"/>
      <c r="E22" s="74"/>
      <c r="F22" s="42"/>
      <c r="G22" s="9"/>
      <c r="H22" s="13"/>
      <c r="I22" s="66">
        <v>4</v>
      </c>
    </row>
    <row r="23" spans="1:10" x14ac:dyDescent="0.35">
      <c r="A23" s="29" t="str">
        <f>'Lookup Lists'!C5</f>
        <v>SP2 - SAR/PR/WP Posting 2</v>
      </c>
      <c r="B23" s="75"/>
      <c r="C23" s="75"/>
      <c r="D23" s="75"/>
      <c r="E23" s="74"/>
      <c r="F23" s="42">
        <f t="shared" si="0"/>
        <v>0</v>
      </c>
      <c r="G23" s="9"/>
      <c r="H23" s="13"/>
      <c r="I23" s="67">
        <v>5</v>
      </c>
    </row>
    <row r="24" spans="1:10" x14ac:dyDescent="0.35">
      <c r="A24" s="32" t="str">
        <f>'Lookup Lists'!C7</f>
        <v>CP1 - Comment Period 1</v>
      </c>
      <c r="B24" s="75"/>
      <c r="C24" s="75"/>
      <c r="D24" s="75"/>
      <c r="E24" s="74"/>
      <c r="F24" s="42"/>
      <c r="G24" s="9"/>
      <c r="H24" s="13"/>
      <c r="I24" s="66">
        <v>6</v>
      </c>
    </row>
    <row r="25" spans="1:10" x14ac:dyDescent="0.35">
      <c r="A25" s="32" t="str">
        <f>'Lookup Lists'!C8</f>
        <v>CP2 - Comment Period 2</v>
      </c>
      <c r="B25" s="75"/>
      <c r="C25" s="75"/>
      <c r="D25" s="75"/>
      <c r="E25" s="74"/>
      <c r="F25" s="42">
        <f t="shared" si="0"/>
        <v>0</v>
      </c>
      <c r="G25" s="9"/>
      <c r="H25" s="13"/>
      <c r="I25" s="67">
        <v>7</v>
      </c>
    </row>
    <row r="26" spans="1:10" x14ac:dyDescent="0.35">
      <c r="A26" s="34" t="str">
        <f>'Lookup Lists'!C10</f>
        <v>CIB - Com/Ballot 1 (Initial)</v>
      </c>
      <c r="B26" s="75"/>
      <c r="C26" s="75"/>
      <c r="D26" s="75"/>
      <c r="E26" s="74"/>
      <c r="F26" s="42">
        <f t="shared" si="0"/>
        <v>0</v>
      </c>
      <c r="G26" s="9"/>
      <c r="H26" s="13"/>
      <c r="I26" s="66">
        <v>8</v>
      </c>
    </row>
    <row r="27" spans="1:10" x14ac:dyDescent="0.35">
      <c r="A27" s="34" t="str">
        <f>'Lookup Lists'!C11</f>
        <v xml:space="preserve">CAB - Com/Add Ballot 2 </v>
      </c>
      <c r="B27" s="75"/>
      <c r="C27" s="75"/>
      <c r="D27" s="75"/>
      <c r="E27" s="74"/>
      <c r="F27" s="42">
        <f t="shared" si="0"/>
        <v>0</v>
      </c>
      <c r="G27" s="9"/>
      <c r="H27" s="13"/>
      <c r="I27" s="67">
        <v>9</v>
      </c>
    </row>
    <row r="28" spans="1:10" x14ac:dyDescent="0.35">
      <c r="A28" s="34" t="str">
        <f>'Lookup Lists'!C12</f>
        <v>CAB - Com/Add Ballot 3</v>
      </c>
      <c r="B28" s="75"/>
      <c r="C28" s="75"/>
      <c r="D28" s="75"/>
      <c r="E28" s="74"/>
      <c r="F28" s="42">
        <f t="shared" si="0"/>
        <v>0</v>
      </c>
      <c r="G28" s="9"/>
      <c r="H28" s="13"/>
      <c r="I28" s="66">
        <v>10</v>
      </c>
    </row>
    <row r="29" spans="1:10" x14ac:dyDescent="0.35">
      <c r="A29" s="34" t="str">
        <f>'Lookup Lists'!C13</f>
        <v>CAB - Com/Add Ballot 4</v>
      </c>
      <c r="B29" s="75"/>
      <c r="C29" s="75"/>
      <c r="D29" s="75"/>
      <c r="E29" s="74"/>
      <c r="F29" s="42">
        <f t="shared" si="0"/>
        <v>0</v>
      </c>
      <c r="G29" s="9"/>
      <c r="H29" s="13"/>
      <c r="I29" s="67">
        <v>11</v>
      </c>
    </row>
    <row r="30" spans="1:10" x14ac:dyDescent="0.35">
      <c r="A30" s="34" t="str">
        <f>'Lookup Lists'!C14</f>
        <v>CAB - Com/Add Ballot 5</v>
      </c>
      <c r="B30" s="75"/>
      <c r="C30" s="75"/>
      <c r="D30" s="75"/>
      <c r="E30" s="74"/>
      <c r="F30" s="42">
        <f t="shared" si="0"/>
        <v>0</v>
      </c>
      <c r="G30" s="9"/>
      <c r="H30" s="13"/>
      <c r="I30" s="66">
        <v>12</v>
      </c>
    </row>
    <row r="31" spans="1:10" x14ac:dyDescent="0.35">
      <c r="A31" s="35" t="str">
        <f>'Lookup Lists'!C15</f>
        <v>FB - Final Ballot</v>
      </c>
      <c r="B31" s="75"/>
      <c r="C31" s="75"/>
      <c r="D31" s="75"/>
      <c r="E31" s="74"/>
      <c r="F31" s="42">
        <f t="shared" si="0"/>
        <v>0</v>
      </c>
      <c r="G31" s="9"/>
      <c r="H31" s="13"/>
      <c r="I31" s="67">
        <v>13</v>
      </c>
    </row>
    <row r="32" spans="1:10" x14ac:dyDescent="0.35">
      <c r="A32" s="36" t="str">
        <f>'Lookup Lists'!C16</f>
        <v>PTB - Present to BOT</v>
      </c>
      <c r="B32" s="75"/>
      <c r="C32" s="75"/>
      <c r="D32" s="75"/>
      <c r="E32" s="74"/>
      <c r="F32" s="42">
        <f t="shared" si="0"/>
        <v>0</v>
      </c>
      <c r="G32" s="9"/>
      <c r="H32" s="13"/>
      <c r="I32" s="66">
        <v>14</v>
      </c>
    </row>
    <row r="33" spans="1:9" x14ac:dyDescent="0.35">
      <c r="A33" s="37" t="str">
        <f>'Lookup Lists'!C17</f>
        <v>Filing - Filing with Regulators</v>
      </c>
      <c r="B33" s="75"/>
      <c r="C33" s="75"/>
      <c r="D33" s="75"/>
      <c r="E33" s="74"/>
      <c r="F33" s="42">
        <f t="shared" si="0"/>
        <v>0</v>
      </c>
      <c r="G33" s="9"/>
      <c r="H33" s="13"/>
      <c r="I33" s="67">
        <v>15</v>
      </c>
    </row>
    <row r="34" spans="1:9" ht="15" thickBot="1" x14ac:dyDescent="0.4">
      <c r="A34" s="38" t="str">
        <f>'Lookup Lists'!C18</f>
        <v>PT - Post Approval Training</v>
      </c>
      <c r="B34" s="76"/>
      <c r="C34" s="76"/>
      <c r="D34" s="76"/>
      <c r="E34" s="249"/>
      <c r="F34" s="43">
        <f t="shared" si="0"/>
        <v>0</v>
      </c>
      <c r="G34" s="164"/>
      <c r="H34" s="16"/>
      <c r="I34" s="68">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3"/>
      <c r="B38" s="24"/>
      <c r="C38" s="635"/>
      <c r="D38" s="635"/>
      <c r="E38" s="635"/>
      <c r="F38" s="635"/>
      <c r="G38" s="635"/>
      <c r="H38" s="636"/>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20">
    <mergeCell ref="C41:H41"/>
    <mergeCell ref="B16:G16"/>
    <mergeCell ref="B13:G13"/>
    <mergeCell ref="B14:G14"/>
    <mergeCell ref="C37:H37"/>
    <mergeCell ref="C38:H38"/>
    <mergeCell ref="C39:H39"/>
    <mergeCell ref="C40:H40"/>
    <mergeCell ref="B12:G12"/>
    <mergeCell ref="B1:G1"/>
    <mergeCell ref="B2:G2"/>
    <mergeCell ref="B3:G3"/>
    <mergeCell ref="B4:G4"/>
    <mergeCell ref="B5:G5"/>
    <mergeCell ref="B6:G6"/>
    <mergeCell ref="B7:G7"/>
    <mergeCell ref="B8:G8"/>
    <mergeCell ref="B9:G9"/>
    <mergeCell ref="B10:G10"/>
    <mergeCell ref="B11:G11"/>
  </mergeCells>
  <conditionalFormatting sqref="B19:C34">
    <cfRule type="expression" dxfId="1124" priority="10">
      <formula>AND($B19&lt;=NOW(),$C19&gt;=NOW())</formula>
    </cfRule>
  </conditionalFormatting>
  <conditionalFormatting sqref="D19:D34">
    <cfRule type="expression" dxfId="1123" priority="9">
      <formula>AND($D19&lt;=NOW(),$E19&gt;=NOW())</formula>
    </cfRule>
  </conditionalFormatting>
  <conditionalFormatting sqref="F19:F34">
    <cfRule type="cellIs" dxfId="1122" priority="11" operator="lessThan">
      <formula>-90</formula>
    </cfRule>
    <cfRule type="cellIs" dxfId="1121" priority="12" operator="lessThan">
      <formula>-45</formula>
    </cfRule>
    <cfRule type="cellIs" dxfId="1120" priority="13" operator="greaterThan">
      <formula>-45</formula>
    </cfRule>
  </conditionalFormatting>
  <hyperlinks>
    <hyperlink ref="B2" r:id="rId1" display="Phase 2 System Protection Coordination" xr:uid="{00000000-0004-0000-0A00-000000000000}"/>
    <hyperlink ref="H1" location="Home!A1" display="Return to Home" xr:uid="{00000000-0004-0000-0A00-000001000000}"/>
    <hyperlink ref="B2:G2" r:id="rId2" display="Standards Efficiency Review" xr:uid="{00000000-0004-0000-0A00-000002000000}"/>
    <hyperlink ref="B12:G12" r:id="rId3" display="Chris Larson" xr:uid="{00000000-0004-0000-0A00-000003000000}"/>
    <hyperlink ref="B13:G13" r:id="rId4" display="Mark Pratt &amp; Michael Brytowski" xr:uid="{00000000-0004-0000-0A00-000004000000}"/>
    <hyperlink ref="B6:G6" r:id="rId5" display="Amy Casuscelli &amp; Charles Yeung" xr:uid="{00000000-0004-0000-0A00-000005000000}"/>
    <hyperlink ref="B7:G7" r:id="rId6" display="Mike Brytowski" xr:uid="{00000000-0004-0000-0A00-000006000000}"/>
    <hyperlink ref="B8:G8" r:id="rId7" display="Linda Lynch" xr:uid="{00000000-0004-0000-0A00-000007000000}"/>
    <hyperlink ref="B9:G9" r:id="rId8" display="Mike Brytowski &amp; Mark Pratt" xr:uid="{00000000-0004-0000-0A00-000008000000}"/>
    <hyperlink ref="B10:G10" r:id="rId9" display="Mike Brytowski &amp; Linda Lynch" xr:uid="{00000000-0004-0000-0A00-000009000000}"/>
  </hyperlinks>
  <pageMargins left="0.7" right="0.7" top="0.75" bottom="0.75" header="0.3" footer="0.3"/>
  <pageSetup orientation="landscape" horizontalDpi="1200" verticalDpi="1200" r:id="rId10"/>
  <headerFooter>
    <oddHeader>&amp;L&amp;F&amp;C&amp;A&amp;R&amp;"Calibri"&amp;10&amp;K000000 Limited Disclosure&amp;1#_x000D_</oddHeader>
    <oddFooter>&amp;LNERC (Public)_x000D_&amp;1#&amp;"Calibri"&amp;10&amp;K0000FF Limited Disclosure&amp;CPrinted on: &amp;D&amp;R&amp;P of &amp;N</oddFooter>
  </headerFooter>
  <extLst>
    <ext xmlns:x14="http://schemas.microsoft.com/office/spreadsheetml/2009/9/main" uri="{78C0D931-6437-407d-A8EE-F0AAD7539E65}">
      <x14:conditionalFormattings>
        <x14:conditionalFormatting xmlns:xm="http://schemas.microsoft.com/office/excel/2006/main">
          <x14:cfRule type="expression" priority="2" id="{801F3443-D8BF-4FB9-9499-A6667DBEBB06}">
            <xm:f>IF($B$20=Home!$I$5,$A$24,)</xm:f>
            <x14:dxf/>
          </x14:cfRule>
          <xm:sqref>A6</xm:sqref>
        </x14:conditionalFormatting>
        <x14:conditionalFormatting xmlns:xm="http://schemas.microsoft.com/office/excel/2006/main">
          <x14:cfRule type="expression" priority="4" id="{A29C469D-74EC-44C2-AB1C-2A5D338E6A1B}">
            <xm:f>IF($B$20=Home!$I$5,$A$24,)</xm:f>
            <x14:dxf/>
          </x14:cfRule>
          <xm:sqref>A8:A9</xm:sqref>
        </x14:conditionalFormatting>
        <x14:conditionalFormatting xmlns:xm="http://schemas.microsoft.com/office/excel/2006/main">
          <x14:cfRule type="expression" priority="1" id="{F451D08F-AC14-488D-A0FB-B635EC97CA3B}">
            <xm:f>IF($B$20=Home!$I$5,$A$24,)</xm:f>
            <x14:dxf/>
          </x14:cfRule>
          <xm:sqref>B5:B6</xm:sqref>
        </x14:conditionalFormatting>
        <x14:conditionalFormatting xmlns:xm="http://schemas.microsoft.com/office/excel/2006/main">
          <x14:cfRule type="expression" priority="7" id="{4925B334-270D-4B6F-BE4C-3D464836A1AE}">
            <xm:f>IF($B$20=Home!$I$5,$A$24,)</xm:f>
            <x14:dxf/>
          </x14:cfRule>
          <xm:sqref>B8</xm:sqref>
        </x14:conditionalFormatting>
        <x14:conditionalFormatting xmlns:xm="http://schemas.microsoft.com/office/excel/2006/main">
          <x14:cfRule type="expression" priority="14" id="{7BD805EE-5467-49CB-BD1A-37FF4AA06D27}">
            <xm:f>IF($B$20=Home!$I$5,$A$24,)</xm:f>
            <x14:dxf/>
          </x14:cfRule>
          <xm:sqref>I10:ABK10</xm:sqref>
        </x14:conditionalFormatting>
      </x14:conditionalFormattings>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99">
    <tabColor rgb="FFFF0000"/>
  </sheetPr>
  <dimension ref="A1:N41"/>
  <sheetViews>
    <sheetView showZeros="0" zoomScaleNormal="100" workbookViewId="0">
      <pane ySplit="1" topLeftCell="A20" activePane="bottomLeft" state="frozen"/>
      <selection pane="bottomLeft" activeCell="A40" sqref="A40:H40"/>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2.453125" customWidth="1"/>
    <col min="6" max="6" width="11.453125" customWidth="1"/>
    <col min="7" max="7" width="19.453125" customWidth="1"/>
    <col min="8" max="8" width="10.453125" customWidth="1"/>
    <col min="9" max="9" width="7.453125" hidden="1" customWidth="1"/>
    <col min="10" max="10" width="19.453125" customWidth="1"/>
    <col min="11" max="14" width="11.1796875" customWidth="1"/>
  </cols>
  <sheetData>
    <row r="1" spans="1:8" s="7" customFormat="1" ht="18.5" x14ac:dyDescent="0.45">
      <c r="A1" s="257" t="str">
        <f>'Template Old'!A1</f>
        <v>Project</v>
      </c>
      <c r="B1" s="609" t="s">
        <v>56</v>
      </c>
      <c r="C1" s="610"/>
      <c r="D1" s="610"/>
      <c r="E1" s="610"/>
      <c r="F1" s="610"/>
      <c r="G1" s="610"/>
      <c r="H1" s="49" t="s">
        <v>178</v>
      </c>
    </row>
    <row r="2" spans="1:8" s="7" customFormat="1" ht="15" customHeight="1" x14ac:dyDescent="0.45">
      <c r="A2" s="260" t="str">
        <f>'Template Old'!A2</f>
        <v>Project Name</v>
      </c>
      <c r="B2" s="668" t="s">
        <v>750</v>
      </c>
      <c r="C2" s="668"/>
      <c r="D2" s="668"/>
      <c r="E2" s="668"/>
      <c r="F2" s="668"/>
      <c r="G2" s="668"/>
      <c r="H2" s="6"/>
    </row>
    <row r="3" spans="1:8" s="7" customFormat="1" ht="15" customHeight="1" x14ac:dyDescent="0.45">
      <c r="A3" s="260" t="str">
        <f>'Template Old'!A3</f>
        <v>Status</v>
      </c>
      <c r="B3" s="669" t="s">
        <v>328</v>
      </c>
      <c r="C3" s="669"/>
      <c r="D3" s="669"/>
      <c r="E3" s="669"/>
      <c r="F3" s="669"/>
      <c r="G3" s="669"/>
      <c r="H3" s="6"/>
    </row>
    <row r="4" spans="1:8" s="7" customFormat="1" ht="32.15" customHeight="1" x14ac:dyDescent="0.45">
      <c r="A4" s="260" t="str">
        <f>'Template Old'!A4</f>
        <v>Comments</v>
      </c>
      <c r="B4" s="670" t="s">
        <v>751</v>
      </c>
      <c r="C4" s="670"/>
      <c r="D4" s="670"/>
      <c r="E4" s="670"/>
      <c r="F4" s="670"/>
      <c r="G4" s="670"/>
      <c r="H4" s="6"/>
    </row>
    <row r="5" spans="1:8" x14ac:dyDescent="0.35">
      <c r="A5" s="260" t="str">
        <f>'Template Old'!A5</f>
        <v>Deliverable</v>
      </c>
      <c r="B5" s="663" t="s">
        <v>752</v>
      </c>
      <c r="C5" s="663"/>
      <c r="D5" s="663"/>
      <c r="E5" s="663"/>
      <c r="F5" s="663"/>
      <c r="G5" s="663"/>
      <c r="H5" s="323"/>
    </row>
    <row r="6" spans="1:8" ht="17.149999999999999" customHeight="1" x14ac:dyDescent="0.35">
      <c r="A6" s="260" t="str">
        <f>'Template Old'!A6</f>
        <v>Deadline</v>
      </c>
      <c r="B6" s="663" t="s">
        <v>191</v>
      </c>
      <c r="C6" s="663"/>
      <c r="D6" s="663"/>
      <c r="E6" s="663"/>
      <c r="F6" s="663"/>
      <c r="G6" s="663"/>
      <c r="H6" s="323"/>
    </row>
    <row r="7" spans="1:8" ht="64.400000000000006" customHeight="1" x14ac:dyDescent="0.35">
      <c r="A7" s="258" t="str">
        <f>'Template Old'!A7</f>
        <v>Priority in RSDP, click to see applicable Footnote</v>
      </c>
      <c r="B7" s="259" t="s">
        <v>753</v>
      </c>
      <c r="C7" s="259"/>
      <c r="D7" s="260" t="str">
        <f>'Template Old'!D7</f>
        <v>Priority (1-Low, 2-Med, 3-High )</v>
      </c>
      <c r="E7" s="259">
        <v>2</v>
      </c>
      <c r="F7" s="260" t="str">
        <f>'Template Old'!F7</f>
        <v>Project has been Re-Baselined? (0-No, 1-Yes)</v>
      </c>
      <c r="G7" s="259">
        <v>0</v>
      </c>
      <c r="H7" s="323"/>
    </row>
    <row r="8" spans="1:8" x14ac:dyDescent="0.35">
      <c r="A8" s="260" t="str">
        <f>'Template Old'!A8</f>
        <v>P81 Req (2013)</v>
      </c>
      <c r="B8" s="643" t="s">
        <v>191</v>
      </c>
      <c r="C8" s="643"/>
      <c r="D8" s="643"/>
      <c r="E8" s="643"/>
      <c r="F8" s="643"/>
      <c r="G8" s="643"/>
      <c r="H8" s="323"/>
    </row>
    <row r="9" spans="1:8" x14ac:dyDescent="0.35">
      <c r="A9" s="260" t="str">
        <f>'Template Old'!A9</f>
        <v>Number of Directives</v>
      </c>
      <c r="B9" s="259">
        <v>0</v>
      </c>
      <c r="C9" s="643" t="s">
        <v>191</v>
      </c>
      <c r="D9" s="643"/>
      <c r="E9" s="643"/>
      <c r="F9" s="643"/>
      <c r="G9" s="643"/>
      <c r="H9" s="323"/>
    </row>
    <row r="10" spans="1:8" x14ac:dyDescent="0.35">
      <c r="A10" s="258" t="str">
        <f>'Template Old'!A10</f>
        <v>No. of Guidances (see Note 2)</v>
      </c>
      <c r="B10" s="259">
        <v>0</v>
      </c>
      <c r="C10" s="643" t="s">
        <v>191</v>
      </c>
      <c r="D10" s="643"/>
      <c r="E10" s="643"/>
      <c r="F10" s="643"/>
      <c r="G10" s="643"/>
      <c r="H10" s="323"/>
    </row>
    <row r="11" spans="1:8" ht="29" x14ac:dyDescent="0.35">
      <c r="A11" s="258" t="str">
        <f>'Template Old'!A11</f>
        <v>Directionally consistent with IERP findings (See Note 5)</v>
      </c>
      <c r="B11" s="663" t="s">
        <v>754</v>
      </c>
      <c r="C11" s="663"/>
      <c r="D11" s="663"/>
      <c r="E11" s="663"/>
      <c r="F11" s="663"/>
      <c r="G11" s="663"/>
      <c r="H11" s="321"/>
    </row>
    <row r="12" spans="1:8" x14ac:dyDescent="0.35">
      <c r="A12" s="260" t="str">
        <f>'Template Old'!A12</f>
        <v>Developer</v>
      </c>
      <c r="B12" s="666" t="s">
        <v>267</v>
      </c>
      <c r="C12" s="666"/>
      <c r="D12" s="666"/>
      <c r="E12" s="666"/>
      <c r="F12" s="666"/>
      <c r="G12" s="666"/>
      <c r="H12" s="321"/>
    </row>
    <row r="13" spans="1:8" x14ac:dyDescent="0.35">
      <c r="A13" s="260" t="str">
        <f>'Template Old'!A13</f>
        <v>PMOS Liaison</v>
      </c>
      <c r="B13" s="666" t="s">
        <v>133</v>
      </c>
      <c r="C13" s="666"/>
      <c r="D13" s="666"/>
      <c r="E13" s="666"/>
      <c r="F13" s="666"/>
      <c r="G13" s="666"/>
      <c r="H13" s="321"/>
    </row>
    <row r="14" spans="1:8" x14ac:dyDescent="0.35">
      <c r="A14" s="260" t="str">
        <f>'Template Old'!A14</f>
        <v>Affected Standards</v>
      </c>
      <c r="B14" s="259">
        <v>1</v>
      </c>
      <c r="C14" s="663" t="s">
        <v>755</v>
      </c>
      <c r="D14" s="663"/>
      <c r="E14" s="663"/>
      <c r="F14" s="663"/>
      <c r="G14" s="663"/>
      <c r="H14" s="323"/>
    </row>
    <row r="15" spans="1:8" x14ac:dyDescent="0.35">
      <c r="A15" s="260" t="str">
        <f>'Template Old'!A15</f>
        <v>Last Updated</v>
      </c>
      <c r="B15" s="142">
        <v>43173</v>
      </c>
      <c r="C15" s="259"/>
      <c r="D15" s="259"/>
      <c r="E15" s="259"/>
      <c r="F15" s="259"/>
      <c r="G15" s="259"/>
      <c r="H15" s="323"/>
    </row>
    <row r="16" spans="1:8" x14ac:dyDescent="0.35">
      <c r="A16" s="260">
        <f>'Template Old'!A16</f>
        <v>0</v>
      </c>
      <c r="B16" s="320"/>
      <c r="C16" s="259"/>
      <c r="D16" s="259"/>
      <c r="E16" s="259"/>
      <c r="F16" s="259"/>
      <c r="G16" s="259"/>
      <c r="H16" s="323"/>
    </row>
    <row r="17" spans="1:14" ht="15" thickBot="1" x14ac:dyDescent="0.4">
      <c r="A17" s="260">
        <f>'Template Old'!A17</f>
        <v>0</v>
      </c>
      <c r="B17" s="259"/>
      <c r="C17" s="259"/>
      <c r="D17" s="259"/>
      <c r="E17" s="259"/>
      <c r="F17" s="259"/>
      <c r="G17" s="259"/>
      <c r="H17" s="323"/>
    </row>
    <row r="18" spans="1:14" ht="44.75" customHeight="1" thickBot="1" x14ac:dyDescent="0.4">
      <c r="A18" s="46" t="s">
        <v>195</v>
      </c>
      <c r="B18" s="48" t="s">
        <v>196</v>
      </c>
      <c r="C18" s="46" t="s">
        <v>197</v>
      </c>
      <c r="D18" s="48" t="s">
        <v>198</v>
      </c>
      <c r="E18" s="46" t="s">
        <v>199</v>
      </c>
      <c r="F18" s="48" t="s">
        <v>200</v>
      </c>
      <c r="G18" s="46" t="s">
        <v>201</v>
      </c>
      <c r="H18" s="46" t="s">
        <v>202</v>
      </c>
      <c r="I18" s="64" t="s">
        <v>24</v>
      </c>
      <c r="J18" s="4"/>
    </row>
    <row r="19" spans="1:14" x14ac:dyDescent="0.35">
      <c r="A19" s="30" t="str">
        <f>'Lookup Lists'!C3</f>
        <v>Nominations - SAR / PR</v>
      </c>
      <c r="B19" s="74">
        <v>42629</v>
      </c>
      <c r="C19" s="74">
        <v>42641</v>
      </c>
      <c r="D19" s="74">
        <v>42629</v>
      </c>
      <c r="E19" s="74">
        <v>42641</v>
      </c>
      <c r="F19" s="41">
        <f t="shared" ref="F19:F34" si="0">IF(D19-B19&gt;DATE(2007,1,1),0,D19-B19)</f>
        <v>0</v>
      </c>
      <c r="G19" s="18"/>
      <c r="H19" s="135"/>
      <c r="I19" s="65">
        <v>1</v>
      </c>
      <c r="K19" s="142"/>
      <c r="L19" s="142"/>
      <c r="M19" s="142"/>
      <c r="N19" s="142"/>
    </row>
    <row r="20" spans="1:14" x14ac:dyDescent="0.35">
      <c r="A20" s="31" t="str">
        <f>'Lookup Lists'!C6</f>
        <v>Nominations - DT</v>
      </c>
      <c r="B20" s="75"/>
      <c r="C20" s="74"/>
      <c r="D20" s="75"/>
      <c r="E20" s="74"/>
      <c r="F20" s="42">
        <f t="shared" si="0"/>
        <v>0</v>
      </c>
      <c r="G20" s="9"/>
      <c r="H20" s="13"/>
      <c r="I20" s="66">
        <v>2</v>
      </c>
      <c r="K20" s="143"/>
      <c r="L20" s="142"/>
      <c r="M20" s="143"/>
      <c r="N20" s="142"/>
    </row>
    <row r="21" spans="1:14" x14ac:dyDescent="0.35">
      <c r="A21" s="133" t="str">
        <f>'Lookup Lists'!C9</f>
        <v>QR - Quality Review</v>
      </c>
      <c r="B21" s="75"/>
      <c r="C21" s="74"/>
      <c r="D21" s="75"/>
      <c r="E21" s="74"/>
      <c r="F21" s="42">
        <f t="shared" si="0"/>
        <v>0</v>
      </c>
      <c r="G21" s="9"/>
      <c r="H21" s="13"/>
      <c r="I21" s="67">
        <v>3</v>
      </c>
      <c r="K21" s="143"/>
      <c r="L21" s="142"/>
      <c r="M21" s="143"/>
      <c r="N21" s="142"/>
    </row>
    <row r="22" spans="1:14" x14ac:dyDescent="0.35">
      <c r="A22" s="29" t="str">
        <f>'Lookup Lists'!C4</f>
        <v>SP1 - SAR/PR/WP Posting 1</v>
      </c>
      <c r="B22" s="75">
        <v>42629</v>
      </c>
      <c r="C22" s="74">
        <v>42661</v>
      </c>
      <c r="D22" s="75">
        <v>42629</v>
      </c>
      <c r="E22" s="74">
        <v>42661</v>
      </c>
      <c r="F22" s="42">
        <f t="shared" si="0"/>
        <v>0</v>
      </c>
      <c r="G22" s="9"/>
      <c r="H22" s="13"/>
      <c r="I22" s="66">
        <v>4</v>
      </c>
      <c r="K22" s="143"/>
      <c r="L22" s="142"/>
      <c r="M22" s="143"/>
      <c r="N22" s="142"/>
    </row>
    <row r="23" spans="1:14" x14ac:dyDescent="0.35">
      <c r="A23" s="29" t="str">
        <f>'Lookup Lists'!C5</f>
        <v>SP2 - SAR/PR/WP Posting 2</v>
      </c>
      <c r="B23" s="75">
        <v>42814</v>
      </c>
      <c r="C23" s="75">
        <v>42828</v>
      </c>
      <c r="D23" s="75">
        <v>42796</v>
      </c>
      <c r="E23" s="75">
        <f>+D23+30</f>
        <v>42826</v>
      </c>
      <c r="F23" s="42">
        <f t="shared" si="0"/>
        <v>-18</v>
      </c>
      <c r="G23" s="9"/>
      <c r="H23" s="13"/>
      <c r="I23" s="67">
        <v>5</v>
      </c>
      <c r="K23" s="143"/>
      <c r="L23" s="143"/>
      <c r="M23" s="143"/>
      <c r="N23" s="143"/>
    </row>
    <row r="24" spans="1:14" x14ac:dyDescent="0.35">
      <c r="A24" s="32" t="str">
        <f>'Lookup Lists'!C7</f>
        <v>CP1 - Comment Period 1</v>
      </c>
      <c r="B24" s="75"/>
      <c r="C24" s="75"/>
      <c r="D24" s="75"/>
      <c r="E24" s="75"/>
      <c r="F24" s="42">
        <f t="shared" si="0"/>
        <v>0</v>
      </c>
      <c r="G24" s="9"/>
      <c r="H24" s="13"/>
      <c r="I24" s="66">
        <v>6</v>
      </c>
      <c r="K24" s="143"/>
      <c r="L24" s="143"/>
      <c r="M24" s="143"/>
      <c r="N24" s="143"/>
    </row>
    <row r="25" spans="1:14" x14ac:dyDescent="0.35">
      <c r="A25" s="32" t="str">
        <f>'Lookup Lists'!C8</f>
        <v>CP2 - Comment Period 2</v>
      </c>
      <c r="B25" s="75"/>
      <c r="C25" s="75"/>
      <c r="D25" s="75"/>
      <c r="E25" s="75"/>
      <c r="F25" s="42">
        <f t="shared" si="0"/>
        <v>0</v>
      </c>
      <c r="G25" s="9"/>
      <c r="H25" s="13"/>
      <c r="I25" s="67">
        <v>7</v>
      </c>
      <c r="K25" s="143"/>
      <c r="L25" s="143"/>
      <c r="M25" s="143"/>
      <c r="N25" s="143"/>
    </row>
    <row r="26" spans="1:14" x14ac:dyDescent="0.35">
      <c r="A26" s="34" t="str">
        <f>'Lookup Lists'!C10</f>
        <v>CIB - Com/Ballot 1 (Initial)</v>
      </c>
      <c r="B26" s="75">
        <v>42941</v>
      </c>
      <c r="C26" s="75">
        <f>+B26+44</f>
        <v>42985</v>
      </c>
      <c r="D26" s="75">
        <v>42942</v>
      </c>
      <c r="E26" s="75">
        <f>+D26+44</f>
        <v>42986</v>
      </c>
      <c r="F26" s="42">
        <f t="shared" si="0"/>
        <v>1</v>
      </c>
      <c r="G26" s="9"/>
      <c r="H26" s="136"/>
      <c r="I26" s="66">
        <v>8</v>
      </c>
      <c r="K26" s="143"/>
      <c r="L26" s="143"/>
      <c r="M26" s="143"/>
      <c r="N26" s="143"/>
    </row>
    <row r="27" spans="1:14" x14ac:dyDescent="0.35">
      <c r="A27" s="34" t="str">
        <f>'Lookup Lists'!C11</f>
        <v xml:space="preserve">CAB - Com/Add Ballot 2 </v>
      </c>
      <c r="B27" s="75">
        <v>43038</v>
      </c>
      <c r="C27" s="75">
        <f>+B27+45</f>
        <v>43083</v>
      </c>
      <c r="D27" s="75">
        <v>43032</v>
      </c>
      <c r="E27" s="75">
        <f>+D27+44</f>
        <v>43076</v>
      </c>
      <c r="F27" s="42">
        <f t="shared" si="0"/>
        <v>-6</v>
      </c>
      <c r="G27" s="9"/>
      <c r="H27" s="136"/>
      <c r="I27" s="67">
        <v>9</v>
      </c>
      <c r="K27" s="143"/>
      <c r="L27" s="143"/>
      <c r="M27" s="143"/>
      <c r="N27" s="143"/>
    </row>
    <row r="28" spans="1:14" x14ac:dyDescent="0.35">
      <c r="A28" s="34" t="str">
        <f>'Lookup Lists'!C12</f>
        <v>CAB - Com/Add Ballot 3</v>
      </c>
      <c r="B28" s="75"/>
      <c r="C28" s="75"/>
      <c r="D28" s="75"/>
      <c r="E28" s="75"/>
      <c r="F28" s="42">
        <f t="shared" si="0"/>
        <v>0</v>
      </c>
      <c r="G28" s="9"/>
      <c r="H28" s="13"/>
      <c r="I28" s="66">
        <v>10</v>
      </c>
      <c r="K28" s="143"/>
      <c r="L28" s="143"/>
      <c r="M28" s="143"/>
      <c r="N28" s="143"/>
    </row>
    <row r="29" spans="1:14" x14ac:dyDescent="0.35">
      <c r="A29" s="34" t="str">
        <f>'Lookup Lists'!C13</f>
        <v>CAB - Com/Add Ballot 4</v>
      </c>
      <c r="B29" s="75"/>
      <c r="C29" s="75"/>
      <c r="D29" s="75"/>
      <c r="E29" s="75"/>
      <c r="F29" s="42">
        <f t="shared" si="0"/>
        <v>0</v>
      </c>
      <c r="G29" s="9"/>
      <c r="H29" s="13"/>
      <c r="I29" s="67">
        <v>11</v>
      </c>
      <c r="K29" s="143"/>
      <c r="L29" s="143"/>
      <c r="M29" s="143"/>
      <c r="N29" s="143"/>
    </row>
    <row r="30" spans="1:14" x14ac:dyDescent="0.35">
      <c r="A30" s="34" t="str">
        <f>'Lookup Lists'!C14</f>
        <v>CAB - Com/Add Ballot 5</v>
      </c>
      <c r="B30" s="75"/>
      <c r="C30" s="75"/>
      <c r="D30" s="75"/>
      <c r="E30" s="75"/>
      <c r="F30" s="42">
        <f t="shared" si="0"/>
        <v>0</v>
      </c>
      <c r="G30" s="9"/>
      <c r="H30" s="13"/>
      <c r="I30" s="66">
        <v>12</v>
      </c>
      <c r="K30" s="143"/>
      <c r="L30" s="143"/>
      <c r="M30" s="143"/>
      <c r="N30" s="143"/>
    </row>
    <row r="31" spans="1:14" x14ac:dyDescent="0.35">
      <c r="A31" s="35" t="str">
        <f>'Lookup Lists'!C15</f>
        <v>FB - Final Ballot</v>
      </c>
      <c r="B31" s="75">
        <v>43109</v>
      </c>
      <c r="C31" s="75">
        <v>43118</v>
      </c>
      <c r="D31" s="75">
        <v>43109</v>
      </c>
      <c r="E31" s="75">
        <v>43118</v>
      </c>
      <c r="F31" s="42">
        <f t="shared" si="0"/>
        <v>0</v>
      </c>
      <c r="G31" s="9"/>
      <c r="H31" s="13"/>
      <c r="I31" s="67">
        <v>13</v>
      </c>
      <c r="K31" s="143"/>
      <c r="L31" s="143"/>
      <c r="M31" s="143"/>
      <c r="N31" s="143"/>
    </row>
    <row r="32" spans="1:14" x14ac:dyDescent="0.35">
      <c r="A32" s="36" t="str">
        <f>'Lookup Lists'!C16</f>
        <v>PTB - Present to BOT</v>
      </c>
      <c r="B32" s="75">
        <v>43138</v>
      </c>
      <c r="C32" s="75">
        <f>+B32+2</f>
        <v>43140</v>
      </c>
      <c r="D32" s="75">
        <v>43138</v>
      </c>
      <c r="E32" s="75">
        <f>+D32+2</f>
        <v>43140</v>
      </c>
      <c r="F32" s="42">
        <f t="shared" si="0"/>
        <v>0</v>
      </c>
      <c r="G32" s="9"/>
      <c r="H32" s="13"/>
      <c r="I32" s="66">
        <v>14</v>
      </c>
      <c r="K32" s="143"/>
      <c r="L32" s="143"/>
      <c r="M32" s="143"/>
      <c r="N32" s="143"/>
    </row>
    <row r="33" spans="1:14" x14ac:dyDescent="0.35">
      <c r="A33" s="37" t="str">
        <f>'Lookup Lists'!C17</f>
        <v>Filing - Filing with Regulators</v>
      </c>
      <c r="B33" s="75">
        <v>43166</v>
      </c>
      <c r="C33" s="75">
        <f>+B33+3</f>
        <v>43169</v>
      </c>
      <c r="D33" s="75">
        <v>43166</v>
      </c>
      <c r="E33" s="75">
        <f>+D33+3</f>
        <v>43169</v>
      </c>
      <c r="F33" s="42">
        <f t="shared" si="0"/>
        <v>0</v>
      </c>
      <c r="G33" s="9"/>
      <c r="H33" s="13"/>
      <c r="I33" s="67">
        <v>15</v>
      </c>
      <c r="K33" s="143"/>
      <c r="L33" s="143"/>
      <c r="M33" s="143"/>
      <c r="N33" s="143"/>
    </row>
    <row r="34" spans="1:14" ht="15" thickBot="1" x14ac:dyDescent="0.4">
      <c r="A34" s="38" t="str">
        <f>'Lookup Lists'!C18</f>
        <v>PT - Post Approval Training</v>
      </c>
      <c r="B34" s="76"/>
      <c r="C34" s="76"/>
      <c r="D34" s="14"/>
      <c r="E34" s="14"/>
      <c r="F34" s="43">
        <f t="shared" si="0"/>
        <v>0</v>
      </c>
      <c r="G34" s="164"/>
      <c r="H34" s="16"/>
      <c r="I34" s="68">
        <v>16</v>
      </c>
      <c r="K34" s="143"/>
      <c r="L34" s="143"/>
      <c r="M34" s="63"/>
      <c r="N34" s="63"/>
    </row>
    <row r="35" spans="1:14" x14ac:dyDescent="0.35">
      <c r="A35" s="4"/>
      <c r="B35" s="259"/>
      <c r="C35" s="259"/>
      <c r="D35" s="259"/>
      <c r="E35" s="259"/>
      <c r="F35" s="259"/>
      <c r="G35" s="259"/>
      <c r="H35" s="259"/>
    </row>
    <row r="36" spans="1:14" ht="15" thickBot="1" x14ac:dyDescent="0.4">
      <c r="A36" s="26" t="s">
        <v>155</v>
      </c>
      <c r="F36" s="259"/>
      <c r="G36" s="259"/>
      <c r="H36" s="259"/>
    </row>
    <row r="37" spans="1:14" ht="15" thickBot="1" x14ac:dyDescent="0.4">
      <c r="A37" s="25" t="s">
        <v>156</v>
      </c>
      <c r="B37" s="422" t="s">
        <v>157</v>
      </c>
      <c r="C37" s="601" t="s">
        <v>158</v>
      </c>
      <c r="D37" s="601"/>
      <c r="E37" s="601"/>
      <c r="F37" s="601"/>
      <c r="G37" s="601"/>
      <c r="H37" s="602"/>
    </row>
    <row r="38" spans="1:14" x14ac:dyDescent="0.35">
      <c r="A38" s="137" t="s">
        <v>756</v>
      </c>
      <c r="B38" s="24">
        <v>42627</v>
      </c>
      <c r="C38" s="635" t="s">
        <v>757</v>
      </c>
      <c r="D38" s="635"/>
      <c r="E38" s="635"/>
      <c r="F38" s="635"/>
      <c r="G38" s="635"/>
      <c r="H38" s="636"/>
    </row>
    <row r="39" spans="1:14" x14ac:dyDescent="0.35">
      <c r="A39" s="157" t="s">
        <v>472</v>
      </c>
      <c r="B39" s="20">
        <v>42943</v>
      </c>
      <c r="C39" s="637" t="s">
        <v>604</v>
      </c>
      <c r="D39" s="637"/>
      <c r="E39" s="637"/>
      <c r="F39" s="637"/>
      <c r="G39" s="637"/>
      <c r="H39" s="638"/>
    </row>
    <row r="40" spans="1:14" x14ac:dyDescent="0.35">
      <c r="A40" s="137" t="s">
        <v>475</v>
      </c>
      <c r="B40" s="158">
        <v>43173</v>
      </c>
      <c r="C40" s="635" t="s">
        <v>705</v>
      </c>
      <c r="D40" s="635"/>
      <c r="E40" s="635"/>
      <c r="F40" s="635"/>
      <c r="G40" s="635"/>
      <c r="H40" s="636"/>
    </row>
    <row r="41" spans="1:14" ht="15" thickBot="1" x14ac:dyDescent="0.4">
      <c r="A41" s="22"/>
      <c r="B41" s="421"/>
      <c r="C41" s="633"/>
      <c r="D41" s="633"/>
      <c r="E41" s="633"/>
      <c r="F41" s="633"/>
      <c r="G41" s="633"/>
      <c r="H41" s="634"/>
    </row>
  </sheetData>
  <mergeCells count="18">
    <mergeCell ref="C41:H41"/>
    <mergeCell ref="B13:G13"/>
    <mergeCell ref="C37:H37"/>
    <mergeCell ref="C38:H38"/>
    <mergeCell ref="C39:H39"/>
    <mergeCell ref="C40:H40"/>
    <mergeCell ref="C14:G14"/>
    <mergeCell ref="B12:G12"/>
    <mergeCell ref="B1:G1"/>
    <mergeCell ref="B2:G2"/>
    <mergeCell ref="B3:G3"/>
    <mergeCell ref="B4:G4"/>
    <mergeCell ref="B5:G5"/>
    <mergeCell ref="B6:G6"/>
    <mergeCell ref="B8:G8"/>
    <mergeCell ref="B11:G11"/>
    <mergeCell ref="C10:G10"/>
    <mergeCell ref="C9:G9"/>
  </mergeCells>
  <conditionalFormatting sqref="B19:C34">
    <cfRule type="expression" dxfId="660" priority="1">
      <formula>AND($B19&lt;=NOW(),$C19&gt;=NOW())</formula>
    </cfRule>
  </conditionalFormatting>
  <conditionalFormatting sqref="D19:E34">
    <cfRule type="expression" dxfId="659" priority="2">
      <formula>AND($D19&lt;=NOW(),$E19&gt;=NOW())</formula>
    </cfRule>
  </conditionalFormatting>
  <conditionalFormatting sqref="F19:F34">
    <cfRule type="cellIs" dxfId="658" priority="25" operator="lessThan">
      <formula>-90</formula>
    </cfRule>
    <cfRule type="cellIs" dxfId="657" priority="26" operator="lessThan">
      <formula>-45</formula>
    </cfRule>
    <cfRule type="cellIs" dxfId="656" priority="27" operator="greaterThan">
      <formula>-45</formula>
    </cfRule>
  </conditionalFormatting>
  <conditionalFormatting sqref="K19:N34">
    <cfRule type="expression" dxfId="655" priority="9">
      <formula>AND($B19&lt;=NOW(),$C19&gt;=NOW())</formula>
    </cfRule>
  </conditionalFormatting>
  <hyperlinks>
    <hyperlink ref="B2" r:id="rId1" display="Phase 2 System Protection Coordination" xr:uid="{00000000-0004-0000-6400-000000000000}"/>
    <hyperlink ref="H1" location="Home!A1" display="Return to Home" xr:uid="{00000000-0004-0000-6400-000001000000}"/>
    <hyperlink ref="B2:G2" r:id="rId2" display="Modifications to PRC-025-1" xr:uid="{00000000-0004-0000-6400-000002000000}"/>
    <hyperlink ref="B12:G12" r:id="rId3" display="Scott Barfield-McGinnis" xr:uid="{00000000-0004-0000-6400-000003000000}"/>
    <hyperlink ref="B13:G13" r:id="rId4" display="Charles Yeung" xr:uid="{00000000-0004-0000-6400-000004000000}"/>
    <hyperlink ref="A11" location="Footnotes!A1" display="Footnotes!A1" xr:uid="{00000000-0004-0000-6400-000005000000}"/>
    <hyperlink ref="A10" location="Footnotes!A1" display="Footnotes!A1" xr:uid="{00000000-0004-0000-6400-000006000000}"/>
    <hyperlink ref="A7" location="Footnotes!A1" display="Footnotes!A1" xr:uid="{00000000-0004-0000-6400-000007000000}"/>
  </hyperlinks>
  <pageMargins left="0.7" right="0.7" top="0.75" bottom="0.75" header="0.3" footer="0.3"/>
  <pageSetup orientation="landscape" horizontalDpi="1200" verticalDpi="1200" r:id="rId5"/>
  <headerFooter>
    <oddHeader>&amp;R&amp;"Calibri"&amp;10&amp;K000000 Limited Disclosure&amp;1#_x000D_</oddHeader>
    <oddFooter>&amp;L&amp;"-,Bold"North American Electric Reliability Corporation_x000D_&amp;1#&amp;"Calibri"&amp;10&amp;K0000FF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28" id="{FAF97D66-29C8-43F4-99BC-E0C54DCAB3D9}">
            <xm:f>IF($B$20=Home!$I$5,$A$24,)</xm:f>
            <x14:dxf/>
          </x14:cfRule>
          <xm:sqref>I10:ABG10</xm:sqref>
        </x14:conditionalFormatting>
      </x14:conditionalFormattings>
    </ext>
  </extLs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00">
    <tabColor rgb="FFFF0000"/>
  </sheetPr>
  <dimension ref="A1:J47"/>
  <sheetViews>
    <sheetView showZeros="0" zoomScaleNormal="100" workbookViewId="0">
      <pane ySplit="1" topLeftCell="A2" activePane="bottomLeft" state="frozen"/>
      <selection pane="bottomLeft" activeCell="P22" sqref="P22"/>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1.81640625" style="171" customWidth="1"/>
    <col min="9" max="9" width="7.453125" hidden="1" customWidth="1"/>
    <col min="10" max="10" width="19.453125" customWidth="1"/>
  </cols>
  <sheetData>
    <row r="1" spans="1:8" s="7" customFormat="1" ht="18.5" x14ac:dyDescent="0.45">
      <c r="A1" s="27" t="str">
        <f>'Template Old'!A1</f>
        <v>Project</v>
      </c>
      <c r="B1" s="664" t="s">
        <v>758</v>
      </c>
      <c r="C1" s="665"/>
      <c r="D1" s="665"/>
      <c r="E1" s="665"/>
      <c r="F1" s="665"/>
      <c r="G1" s="665"/>
      <c r="H1" s="193" t="s">
        <v>178</v>
      </c>
    </row>
    <row r="2" spans="1:8" s="7" customFormat="1" ht="15" customHeight="1" x14ac:dyDescent="0.45">
      <c r="A2" s="3" t="str">
        <f>'Template Old'!A2</f>
        <v>Project Name</v>
      </c>
      <c r="B2" s="611" t="s">
        <v>759</v>
      </c>
      <c r="C2" s="611"/>
      <c r="D2" s="611"/>
      <c r="E2" s="611"/>
      <c r="F2" s="611"/>
      <c r="G2" s="611"/>
      <c r="H2" s="194"/>
    </row>
    <row r="3" spans="1:8" s="7" customFormat="1" ht="15" customHeight="1" x14ac:dyDescent="0.45">
      <c r="A3" s="3" t="str">
        <f>'Template Old'!A3</f>
        <v>Status</v>
      </c>
      <c r="B3" s="612" t="s">
        <v>328</v>
      </c>
      <c r="C3" s="612"/>
      <c r="D3" s="612"/>
      <c r="E3" s="612"/>
      <c r="F3" s="612"/>
      <c r="G3" s="612"/>
      <c r="H3" s="194"/>
    </row>
    <row r="4" spans="1:8" s="7" customFormat="1" ht="31.5" customHeight="1" x14ac:dyDescent="0.45">
      <c r="A4" s="3" t="str">
        <f>'Template Old'!A4</f>
        <v>Comments</v>
      </c>
      <c r="B4" s="600" t="s">
        <v>760</v>
      </c>
      <c r="C4" s="600"/>
      <c r="D4" s="600"/>
      <c r="E4" s="600"/>
      <c r="F4" s="600"/>
      <c r="G4" s="600"/>
      <c r="H4" s="194"/>
    </row>
    <row r="5" spans="1:8" x14ac:dyDescent="0.35">
      <c r="A5" s="3" t="str">
        <f>'Template Old'!A5</f>
        <v>Deliverable</v>
      </c>
      <c r="B5" s="632" t="s">
        <v>761</v>
      </c>
      <c r="C5" s="632"/>
      <c r="D5" s="632"/>
      <c r="E5" s="632"/>
      <c r="F5" s="632"/>
      <c r="G5" s="632"/>
      <c r="H5" s="321"/>
    </row>
    <row r="6" spans="1:8" x14ac:dyDescent="0.35">
      <c r="A6" s="3" t="str">
        <f>'Template Old'!A6</f>
        <v>Deadline</v>
      </c>
      <c r="B6" s="639" t="s">
        <v>191</v>
      </c>
      <c r="C6" s="639"/>
      <c r="D6" s="639"/>
      <c r="E6" s="639"/>
      <c r="F6" s="639"/>
      <c r="G6" s="639"/>
      <c r="H6" s="321"/>
    </row>
    <row r="7" spans="1:8" ht="62.75" customHeight="1" x14ac:dyDescent="0.35">
      <c r="A7" s="167" t="str">
        <f>'Template Old'!A7</f>
        <v>Priority in RSDP, click to see applicable Footnote</v>
      </c>
      <c r="B7" s="639" t="s">
        <v>762</v>
      </c>
      <c r="C7" s="639"/>
      <c r="D7" s="3" t="str">
        <f>'Template Old'!D7</f>
        <v>Priority (1-Low, 2-Med, 3-High )</v>
      </c>
      <c r="E7" s="323">
        <v>2</v>
      </c>
      <c r="F7" s="3" t="str">
        <f>'Template Old'!F7</f>
        <v>Project has been Re-Baselined? (0-No, 1-Yes)</v>
      </c>
      <c r="G7" s="323">
        <v>0</v>
      </c>
      <c r="H7" s="321"/>
    </row>
    <row r="8" spans="1:8" x14ac:dyDescent="0.35">
      <c r="A8" s="3" t="str">
        <f>'Template Old'!A8</f>
        <v>P81 Req (2013)</v>
      </c>
      <c r="B8" s="639" t="s">
        <v>191</v>
      </c>
      <c r="C8" s="639"/>
      <c r="D8" s="639"/>
      <c r="E8" s="639"/>
      <c r="F8" s="639"/>
      <c r="G8" s="639"/>
      <c r="H8" s="321"/>
    </row>
    <row r="9" spans="1:8" x14ac:dyDescent="0.35">
      <c r="A9" s="3" t="str">
        <f>'Template Old'!A9</f>
        <v>Number of Directives</v>
      </c>
      <c r="B9" s="323">
        <v>0</v>
      </c>
      <c r="C9" s="639" t="s">
        <v>191</v>
      </c>
      <c r="D9" s="639"/>
      <c r="E9" s="639"/>
      <c r="F9" s="639"/>
      <c r="G9" s="639"/>
      <c r="H9" s="321"/>
    </row>
    <row r="10" spans="1:8" x14ac:dyDescent="0.35">
      <c r="A10" s="167" t="str">
        <f>'Template Old'!A10</f>
        <v>No. of Guidances (see Note 2)</v>
      </c>
      <c r="B10" s="323">
        <v>0</v>
      </c>
      <c r="C10" s="639" t="s">
        <v>191</v>
      </c>
      <c r="D10" s="639"/>
      <c r="E10" s="639"/>
      <c r="F10" s="639"/>
      <c r="G10" s="639"/>
      <c r="H10" s="321"/>
    </row>
    <row r="11" spans="1:8" ht="29" x14ac:dyDescent="0.35">
      <c r="A11" s="167" t="str">
        <f>'Template Old'!A11</f>
        <v>Directionally consistent with IERP findings (See Note 5)</v>
      </c>
      <c r="B11" s="639" t="s">
        <v>191</v>
      </c>
      <c r="C11" s="639"/>
      <c r="D11" s="639"/>
      <c r="E11" s="639"/>
      <c r="F11" s="639"/>
      <c r="G11" s="639"/>
      <c r="H11" s="321"/>
    </row>
    <row r="12" spans="1:8" ht="14.9" customHeight="1" x14ac:dyDescent="0.35">
      <c r="A12" s="3" t="str">
        <f>'Template Old'!A12</f>
        <v>Developer</v>
      </c>
      <c r="B12" s="673" t="s">
        <v>528</v>
      </c>
      <c r="C12" s="673"/>
      <c r="D12" s="673"/>
      <c r="E12" s="673"/>
      <c r="F12" s="673"/>
      <c r="G12" s="673"/>
      <c r="H12" s="321"/>
    </row>
    <row r="13" spans="1:8" x14ac:dyDescent="0.35">
      <c r="A13" s="3" t="str">
        <f>'Template Old'!A13</f>
        <v>PMOS Liaison</v>
      </c>
      <c r="B13" s="673" t="s">
        <v>763</v>
      </c>
      <c r="C13" s="673"/>
      <c r="D13" s="673"/>
      <c r="E13" s="673"/>
      <c r="F13" s="673"/>
      <c r="G13" s="673"/>
      <c r="H13" s="321"/>
    </row>
    <row r="14" spans="1:8" x14ac:dyDescent="0.35">
      <c r="A14" s="3" t="str">
        <f>'Template Old'!A14</f>
        <v>Affected Standards</v>
      </c>
      <c r="B14" s="323">
        <v>1</v>
      </c>
      <c r="C14" s="632" t="s">
        <v>764</v>
      </c>
      <c r="D14" s="632"/>
      <c r="E14" s="632"/>
      <c r="F14" s="632"/>
      <c r="G14" s="632"/>
      <c r="H14" s="321"/>
    </row>
    <row r="15" spans="1:8" x14ac:dyDescent="0.35">
      <c r="A15" s="3" t="str">
        <f>'Template Old'!A15</f>
        <v>Last Updated</v>
      </c>
      <c r="B15" s="239">
        <v>43875</v>
      </c>
      <c r="C15" s="323"/>
      <c r="D15" s="323"/>
      <c r="E15" s="323"/>
      <c r="F15" s="323"/>
      <c r="G15" s="323"/>
      <c r="H15" s="321"/>
    </row>
    <row r="16" spans="1:8" x14ac:dyDescent="0.35">
      <c r="A16" s="3">
        <f>'Template Old'!A16</f>
        <v>0</v>
      </c>
      <c r="B16" s="321"/>
      <c r="C16" s="323"/>
      <c r="D16" s="323"/>
      <c r="E16" s="323"/>
      <c r="F16" s="323"/>
      <c r="G16" s="323"/>
      <c r="H16" s="321"/>
    </row>
    <row r="17" spans="1:10" ht="15" thickBot="1" x14ac:dyDescent="0.4">
      <c r="A17" s="3">
        <f>'Template Old'!A17</f>
        <v>0</v>
      </c>
      <c r="B17" s="323"/>
      <c r="C17" s="323"/>
      <c r="D17" s="323"/>
      <c r="E17" s="323"/>
      <c r="F17" s="323"/>
      <c r="G17" s="323"/>
      <c r="H17" s="321"/>
    </row>
    <row r="18" spans="1:10" ht="44.75" customHeight="1" thickBot="1" x14ac:dyDescent="0.4">
      <c r="A18" s="46" t="s">
        <v>195</v>
      </c>
      <c r="B18" s="48" t="s">
        <v>196</v>
      </c>
      <c r="C18" s="46" t="s">
        <v>197</v>
      </c>
      <c r="D18" s="48" t="s">
        <v>198</v>
      </c>
      <c r="E18" s="46" t="s">
        <v>199</v>
      </c>
      <c r="F18" s="48" t="s">
        <v>200</v>
      </c>
      <c r="G18" s="46" t="s">
        <v>201</v>
      </c>
      <c r="H18" s="46" t="s">
        <v>202</v>
      </c>
      <c r="I18" s="64" t="s">
        <v>24</v>
      </c>
      <c r="J18" s="4"/>
    </row>
    <row r="19" spans="1:10" x14ac:dyDescent="0.35">
      <c r="A19" s="30" t="str">
        <f>'Lookup Lists'!C3</f>
        <v>Nominations - SAR / PR</v>
      </c>
      <c r="B19" s="10">
        <v>42905</v>
      </c>
      <c r="C19" s="17">
        <v>42919</v>
      </c>
      <c r="D19" s="17">
        <v>42905</v>
      </c>
      <c r="E19" s="17">
        <v>42919</v>
      </c>
      <c r="F19" s="41">
        <f t="shared" ref="F19:F34" si="0">IF(D19-B19&gt;DATE(2007,1,1),0,D19-B19)</f>
        <v>0</v>
      </c>
      <c r="G19" s="18"/>
      <c r="H19" s="19"/>
      <c r="I19" s="65">
        <v>1</v>
      </c>
    </row>
    <row r="20" spans="1:10" ht="43.5" x14ac:dyDescent="0.35">
      <c r="A20" s="31" t="str">
        <f>'Lookup Lists'!C6</f>
        <v>Nominations - DT</v>
      </c>
      <c r="B20" s="10">
        <v>42943</v>
      </c>
      <c r="C20" s="17">
        <v>42956</v>
      </c>
      <c r="D20" s="10">
        <v>42943</v>
      </c>
      <c r="E20" s="17">
        <v>42956</v>
      </c>
      <c r="F20" s="42">
        <f t="shared" si="0"/>
        <v>0</v>
      </c>
      <c r="G20" s="9"/>
      <c r="H20" s="12" t="s">
        <v>765</v>
      </c>
      <c r="I20" s="66">
        <v>2</v>
      </c>
    </row>
    <row r="21" spans="1:10" x14ac:dyDescent="0.35">
      <c r="A21" s="133" t="str">
        <f>'Lookup Lists'!C9</f>
        <v>QR - Quality Review</v>
      </c>
      <c r="B21" s="10"/>
      <c r="C21" s="17"/>
      <c r="D21" s="17"/>
      <c r="E21" s="17"/>
      <c r="F21" s="42">
        <f t="shared" si="0"/>
        <v>0</v>
      </c>
      <c r="G21" s="9"/>
      <c r="H21" s="12"/>
      <c r="I21" s="67">
        <v>3</v>
      </c>
    </row>
    <row r="22" spans="1:10" x14ac:dyDescent="0.35">
      <c r="A22" s="29" t="str">
        <f>'Lookup Lists'!C4</f>
        <v>SP1 - SAR/PR/WP Posting 1</v>
      </c>
      <c r="B22" s="10">
        <v>42905</v>
      </c>
      <c r="C22" s="17">
        <v>42934</v>
      </c>
      <c r="D22" s="17">
        <v>42905</v>
      </c>
      <c r="E22" s="17">
        <v>42934</v>
      </c>
      <c r="F22" s="42">
        <f t="shared" si="0"/>
        <v>0</v>
      </c>
      <c r="G22" s="9"/>
      <c r="H22" s="12" t="s">
        <v>766</v>
      </c>
      <c r="I22" s="66">
        <v>4</v>
      </c>
    </row>
    <row r="23" spans="1:10" ht="29.9" customHeight="1" x14ac:dyDescent="0.35">
      <c r="A23" s="29" t="str">
        <f>'Lookup Lists'!C5</f>
        <v>SP2 - SAR/PR/WP Posting 2</v>
      </c>
      <c r="B23" s="10">
        <v>43041</v>
      </c>
      <c r="C23" s="10">
        <v>43070</v>
      </c>
      <c r="D23" s="10">
        <v>43041</v>
      </c>
      <c r="E23" s="10">
        <v>43070</v>
      </c>
      <c r="F23" s="42">
        <f t="shared" si="0"/>
        <v>0</v>
      </c>
      <c r="G23" s="9"/>
      <c r="H23" s="12" t="s">
        <v>767</v>
      </c>
      <c r="I23" s="67">
        <v>5</v>
      </c>
    </row>
    <row r="24" spans="1:10" ht="29" x14ac:dyDescent="0.35">
      <c r="A24" s="32" t="str">
        <f>'Lookup Lists'!C7</f>
        <v>CP1 - Comment Period 1</v>
      </c>
      <c r="B24" s="75">
        <v>43349</v>
      </c>
      <c r="C24" s="75">
        <v>43363</v>
      </c>
      <c r="D24" s="10"/>
      <c r="E24" s="17"/>
      <c r="F24" s="42"/>
      <c r="G24" s="9"/>
      <c r="H24" s="12" t="s">
        <v>768</v>
      </c>
      <c r="I24" s="66">
        <v>6</v>
      </c>
    </row>
    <row r="25" spans="1:10" x14ac:dyDescent="0.35">
      <c r="A25" s="32" t="str">
        <f>'Lookup Lists'!C8</f>
        <v>CP2 - Comment Period 2</v>
      </c>
      <c r="B25" s="75"/>
      <c r="C25" s="75"/>
      <c r="D25" s="10"/>
      <c r="E25" s="17"/>
      <c r="F25" s="42">
        <f t="shared" si="0"/>
        <v>0</v>
      </c>
      <c r="G25" s="9"/>
      <c r="H25" s="12"/>
      <c r="I25" s="67">
        <v>7</v>
      </c>
    </row>
    <row r="26" spans="1:10" ht="29" x14ac:dyDescent="0.35">
      <c r="A26" s="34" t="str">
        <f>'Lookup Lists'!C10</f>
        <v>CIB - Com/Ballot 1 (Initial)</v>
      </c>
      <c r="B26" s="10">
        <v>43438</v>
      </c>
      <c r="C26" s="17">
        <v>43482</v>
      </c>
      <c r="D26" s="10">
        <v>43410</v>
      </c>
      <c r="E26" s="17">
        <v>43474</v>
      </c>
      <c r="F26" s="42">
        <f t="shared" si="0"/>
        <v>-28</v>
      </c>
      <c r="G26" s="9"/>
      <c r="H26" s="155" t="s">
        <v>769</v>
      </c>
      <c r="I26" s="66">
        <v>8</v>
      </c>
    </row>
    <row r="27" spans="1:10" ht="43.5" x14ac:dyDescent="0.35">
      <c r="A27" s="34" t="str">
        <f>'Lookup Lists'!C11</f>
        <v xml:space="preserve">CAB - Com/Add Ballot 2 </v>
      </c>
      <c r="B27" s="10"/>
      <c r="C27" s="17"/>
      <c r="D27" s="10">
        <v>43514</v>
      </c>
      <c r="E27" s="17">
        <v>43558</v>
      </c>
      <c r="F27" s="42">
        <f t="shared" si="0"/>
        <v>0</v>
      </c>
      <c r="G27" s="9"/>
      <c r="H27" s="155" t="s">
        <v>770</v>
      </c>
      <c r="I27" s="67">
        <v>9</v>
      </c>
    </row>
    <row r="28" spans="1:10" x14ac:dyDescent="0.35">
      <c r="A28" s="34" t="str">
        <f>'Lookup Lists'!C12</f>
        <v>CAB - Com/Add Ballot 3</v>
      </c>
      <c r="B28" s="10"/>
      <c r="C28" s="17"/>
      <c r="D28" s="10"/>
      <c r="E28" s="17"/>
      <c r="F28" s="42">
        <f t="shared" si="0"/>
        <v>0</v>
      </c>
      <c r="G28" s="9"/>
      <c r="H28" s="12"/>
      <c r="I28" s="66">
        <v>10</v>
      </c>
    </row>
    <row r="29" spans="1:10" x14ac:dyDescent="0.35">
      <c r="A29" s="34" t="str">
        <f>'Lookup Lists'!C13</f>
        <v>CAB - Com/Add Ballot 4</v>
      </c>
      <c r="B29" s="10"/>
      <c r="C29" s="17"/>
      <c r="D29" s="10"/>
      <c r="E29" s="17"/>
      <c r="F29" s="42">
        <f t="shared" si="0"/>
        <v>0</v>
      </c>
      <c r="G29" s="9"/>
      <c r="H29" s="12"/>
      <c r="I29" s="67">
        <v>11</v>
      </c>
    </row>
    <row r="30" spans="1:10" x14ac:dyDescent="0.35">
      <c r="A30" s="34" t="str">
        <f>'Lookup Lists'!C14</f>
        <v>CAB - Com/Add Ballot 5</v>
      </c>
      <c r="B30" s="10"/>
      <c r="C30" s="17"/>
      <c r="D30" s="10"/>
      <c r="E30" s="17"/>
      <c r="F30" s="42">
        <f t="shared" si="0"/>
        <v>0</v>
      </c>
      <c r="G30" s="9"/>
      <c r="H30" s="12"/>
      <c r="I30" s="66">
        <v>12</v>
      </c>
    </row>
    <row r="31" spans="1:10" x14ac:dyDescent="0.35">
      <c r="A31" s="35" t="str">
        <f>'Lookup Lists'!C15</f>
        <v>FB - Final Ballot</v>
      </c>
      <c r="B31" s="10">
        <v>43748</v>
      </c>
      <c r="C31" s="17">
        <v>43762</v>
      </c>
      <c r="D31" s="10">
        <v>43571</v>
      </c>
      <c r="E31" s="17">
        <f>+D31+10</f>
        <v>43581</v>
      </c>
      <c r="F31" s="42">
        <f t="shared" si="0"/>
        <v>-177</v>
      </c>
      <c r="G31" s="9"/>
      <c r="H31" s="360">
        <v>1</v>
      </c>
      <c r="I31" s="67">
        <v>13</v>
      </c>
    </row>
    <row r="32" spans="1:10" x14ac:dyDescent="0.35">
      <c r="A32" s="36" t="str">
        <f>'Lookup Lists'!C16</f>
        <v>PTB - Present to BOT</v>
      </c>
      <c r="B32" s="10">
        <v>43775</v>
      </c>
      <c r="C32" s="17">
        <f>B32+3</f>
        <v>43778</v>
      </c>
      <c r="D32" s="10">
        <v>43594</v>
      </c>
      <c r="E32" s="17">
        <f>D32+3</f>
        <v>43597</v>
      </c>
      <c r="F32" s="42">
        <f t="shared" si="0"/>
        <v>-181</v>
      </c>
      <c r="G32" s="9"/>
      <c r="H32" s="12"/>
      <c r="I32" s="66">
        <v>14</v>
      </c>
    </row>
    <row r="33" spans="1:9" x14ac:dyDescent="0.35">
      <c r="A33" s="37" t="str">
        <f>'Lookup Lists'!C17</f>
        <v>Filing - Filing with Regulators</v>
      </c>
      <c r="B33" s="10">
        <f>+C32+30</f>
        <v>43808</v>
      </c>
      <c r="C33" s="17">
        <f>B33+3</f>
        <v>43811</v>
      </c>
      <c r="D33" s="10">
        <v>43625</v>
      </c>
      <c r="E33" s="17">
        <f>D33+3</f>
        <v>43628</v>
      </c>
      <c r="F33" s="42">
        <f t="shared" si="0"/>
        <v>-183</v>
      </c>
      <c r="G33" s="9"/>
      <c r="H33" s="12"/>
      <c r="I33" s="67">
        <v>15</v>
      </c>
    </row>
    <row r="34" spans="1:9" ht="15" thickBot="1" x14ac:dyDescent="0.4">
      <c r="A34" s="38" t="str">
        <f>'Lookup Lists'!C18</f>
        <v>PT - Post Approval Training</v>
      </c>
      <c r="B34" s="76"/>
      <c r="C34" s="76"/>
      <c r="D34" s="14"/>
      <c r="E34" s="15"/>
      <c r="F34" s="43">
        <f t="shared" si="0"/>
        <v>0</v>
      </c>
      <c r="G34" s="164"/>
      <c r="H34" s="177"/>
      <c r="I34" s="68">
        <v>16</v>
      </c>
    </row>
    <row r="35" spans="1:9" x14ac:dyDescent="0.35">
      <c r="A35" s="4"/>
      <c r="B35" s="259"/>
      <c r="C35" s="259"/>
      <c r="D35" s="259"/>
      <c r="E35" s="259"/>
      <c r="F35" s="259"/>
      <c r="G35" s="259"/>
      <c r="H35" s="320"/>
    </row>
    <row r="36" spans="1:9" ht="15" thickBot="1" x14ac:dyDescent="0.4">
      <c r="A36" s="26" t="s">
        <v>155</v>
      </c>
      <c r="F36" s="259"/>
      <c r="G36" s="259"/>
      <c r="H36" s="320"/>
    </row>
    <row r="37" spans="1:9" ht="15" thickBot="1" x14ac:dyDescent="0.4">
      <c r="A37" s="25" t="s">
        <v>156</v>
      </c>
      <c r="B37" s="422" t="s">
        <v>157</v>
      </c>
      <c r="C37" s="601" t="s">
        <v>158</v>
      </c>
      <c r="D37" s="601"/>
      <c r="E37" s="601"/>
      <c r="F37" s="601"/>
      <c r="G37" s="601"/>
      <c r="H37" s="602"/>
    </row>
    <row r="38" spans="1:9" x14ac:dyDescent="0.35">
      <c r="A38" s="267" t="s">
        <v>771</v>
      </c>
      <c r="B38" s="302">
        <v>42865</v>
      </c>
      <c r="C38" s="747" t="s">
        <v>772</v>
      </c>
      <c r="D38" s="747"/>
      <c r="E38" s="747"/>
      <c r="F38" s="747"/>
      <c r="G38" s="747"/>
      <c r="H38" s="748"/>
    </row>
    <row r="39" spans="1:9" x14ac:dyDescent="0.35">
      <c r="A39" s="175" t="s">
        <v>710</v>
      </c>
      <c r="B39" s="300">
        <v>42900</v>
      </c>
      <c r="C39" s="690" t="s">
        <v>773</v>
      </c>
      <c r="D39" s="690"/>
      <c r="E39" s="690"/>
      <c r="F39" s="690"/>
      <c r="G39" s="690"/>
      <c r="H39" s="691"/>
    </row>
    <row r="40" spans="1:9" x14ac:dyDescent="0.35">
      <c r="A40" s="175" t="s">
        <v>710</v>
      </c>
      <c r="B40" s="300">
        <v>43020</v>
      </c>
      <c r="C40" s="690" t="s">
        <v>774</v>
      </c>
      <c r="D40" s="690"/>
      <c r="E40" s="690"/>
      <c r="F40" s="690"/>
      <c r="G40" s="690"/>
      <c r="H40" s="691"/>
    </row>
    <row r="41" spans="1:9" x14ac:dyDescent="0.35">
      <c r="A41" s="179" t="s">
        <v>775</v>
      </c>
      <c r="B41" s="301">
        <v>43257</v>
      </c>
      <c r="C41" s="749" t="s">
        <v>776</v>
      </c>
      <c r="D41" s="750"/>
      <c r="E41" s="750"/>
      <c r="F41" s="750"/>
      <c r="G41" s="750"/>
      <c r="H41" s="751"/>
    </row>
    <row r="42" spans="1:9" x14ac:dyDescent="0.35">
      <c r="A42" s="175" t="s">
        <v>777</v>
      </c>
      <c r="B42" s="300">
        <v>43299</v>
      </c>
      <c r="C42" s="690" t="s">
        <v>778</v>
      </c>
      <c r="D42" s="690"/>
      <c r="E42" s="690"/>
      <c r="F42" s="690"/>
      <c r="G42" s="690"/>
      <c r="H42" s="691"/>
    </row>
    <row r="43" spans="1:9" ht="34.4" customHeight="1" x14ac:dyDescent="0.35">
      <c r="A43" s="175" t="s">
        <v>779</v>
      </c>
      <c r="B43" s="300">
        <v>43544</v>
      </c>
      <c r="C43" s="620" t="s">
        <v>780</v>
      </c>
      <c r="D43" s="620"/>
      <c r="E43" s="620"/>
      <c r="F43" s="620"/>
      <c r="G43" s="620"/>
      <c r="H43" s="621"/>
    </row>
    <row r="44" spans="1:9" x14ac:dyDescent="0.35">
      <c r="A44" s="179" t="s">
        <v>781</v>
      </c>
      <c r="B44" s="301">
        <v>43655</v>
      </c>
      <c r="C44" s="713" t="s">
        <v>782</v>
      </c>
      <c r="D44" s="713"/>
      <c r="E44" s="713"/>
      <c r="F44" s="713"/>
      <c r="G44" s="713"/>
      <c r="H44" s="714"/>
    </row>
    <row r="45" spans="1:9" ht="15" thickBot="1" x14ac:dyDescent="0.4">
      <c r="A45" s="196" t="s">
        <v>783</v>
      </c>
      <c r="B45" s="303">
        <v>43747</v>
      </c>
      <c r="C45" s="686" t="s">
        <v>784</v>
      </c>
      <c r="D45" s="686"/>
      <c r="E45" s="686"/>
      <c r="F45" s="686"/>
      <c r="G45" s="686"/>
      <c r="H45" s="687"/>
    </row>
    <row r="46" spans="1:9" ht="35.5" customHeight="1" thickBot="1" x14ac:dyDescent="0.4">
      <c r="A46" s="359" t="s">
        <v>785</v>
      </c>
      <c r="B46" s="303">
        <v>43758</v>
      </c>
      <c r="C46" s="684" t="s">
        <v>786</v>
      </c>
      <c r="D46" s="684"/>
      <c r="E46" s="684"/>
      <c r="F46" s="684"/>
      <c r="G46" s="684"/>
      <c r="H46" s="685"/>
    </row>
    <row r="47" spans="1:9" ht="29.9" customHeight="1" thickBot="1" x14ac:dyDescent="0.4">
      <c r="A47" s="359" t="s">
        <v>475</v>
      </c>
      <c r="B47" s="303">
        <v>43859</v>
      </c>
      <c r="C47" s="684" t="s">
        <v>787</v>
      </c>
      <c r="D47" s="684"/>
      <c r="E47" s="684"/>
      <c r="F47" s="684"/>
      <c r="G47" s="684"/>
      <c r="H47" s="685"/>
    </row>
  </sheetData>
  <mergeCells count="25">
    <mergeCell ref="C43:H43"/>
    <mergeCell ref="C47:H47"/>
    <mergeCell ref="C42:H42"/>
    <mergeCell ref="B13:G13"/>
    <mergeCell ref="C37:H37"/>
    <mergeCell ref="C38:H38"/>
    <mergeCell ref="C39:H39"/>
    <mergeCell ref="C40:H40"/>
    <mergeCell ref="C41:H41"/>
    <mergeCell ref="C14:G14"/>
    <mergeCell ref="C44:H44"/>
    <mergeCell ref="C45:H45"/>
    <mergeCell ref="C46:H46"/>
    <mergeCell ref="B12:G12"/>
    <mergeCell ref="B1:G1"/>
    <mergeCell ref="B2:G2"/>
    <mergeCell ref="B3:G3"/>
    <mergeCell ref="B4:G4"/>
    <mergeCell ref="B5:G5"/>
    <mergeCell ref="B6:G6"/>
    <mergeCell ref="B8:G8"/>
    <mergeCell ref="B11:G11"/>
    <mergeCell ref="B7:C7"/>
    <mergeCell ref="C9:G9"/>
    <mergeCell ref="C10:G10"/>
  </mergeCells>
  <conditionalFormatting sqref="B19:C34">
    <cfRule type="expression" dxfId="654" priority="5">
      <formula>AND($B19&lt;=NOW(),$C19&gt;=NOW())</formula>
    </cfRule>
  </conditionalFormatting>
  <conditionalFormatting sqref="D19:E30 D31:D33 D34:E34">
    <cfRule type="expression" dxfId="653" priority="6">
      <formula>AND($D19&lt;=NOW(),$E19&gt;=NOW())</formula>
    </cfRule>
  </conditionalFormatting>
  <conditionalFormatting sqref="E31:E33">
    <cfRule type="expression" dxfId="652" priority="1">
      <formula>AND($B31&lt;=NOW(),$C31&gt;=NOW())</formula>
    </cfRule>
  </conditionalFormatting>
  <conditionalFormatting sqref="F19:F34">
    <cfRule type="cellIs" dxfId="651" priority="23" operator="lessThan">
      <formula>-90</formula>
    </cfRule>
    <cfRule type="cellIs" dxfId="650" priority="24" operator="lessThan">
      <formula>-45</formula>
    </cfRule>
    <cfRule type="cellIs" dxfId="649" priority="25" operator="greaterThan">
      <formula>-45</formula>
    </cfRule>
  </conditionalFormatting>
  <hyperlinks>
    <hyperlink ref="H1" location="Home!A1" display="Return to Home" xr:uid="{00000000-0004-0000-6500-000000000000}"/>
    <hyperlink ref="A11" location="Footnotes!A1" display="Footnotes!A1" xr:uid="{00000000-0004-0000-6500-000001000000}"/>
    <hyperlink ref="A10" location="Footnotes!A1" display="Footnotes!A1" xr:uid="{00000000-0004-0000-6500-000002000000}"/>
    <hyperlink ref="A7" location="Footnotes!A1" display="Footnotes!A1" xr:uid="{00000000-0004-0000-6500-000003000000}"/>
    <hyperlink ref="B2:G2" r:id="rId1" display="Modifications to BAL-003-1" xr:uid="{00000000-0004-0000-6500-000004000000}"/>
    <hyperlink ref="B13:G13" r:id="rId2" display="Amy Casuscelli &amp; Linda Lynch" xr:uid="{00000000-0004-0000-6500-000005000000}"/>
    <hyperlink ref="B12:G12" r:id="rId3" display="Laura Anderson" xr:uid="{00000000-0004-0000-6500-000006000000}"/>
  </hyperlinks>
  <pageMargins left="0.7" right="0.7" top="0.75" bottom="0.75" header="0.3" footer="0.3"/>
  <pageSetup orientation="landscape" horizontalDpi="1200" verticalDpi="1200" r:id="rId4"/>
  <headerFooter>
    <oddHeader>&amp;L&amp;F&amp;C&amp;A&amp;R&amp;"Calibri"&amp;10&amp;K000000 Limited Disclosure&amp;1#_x000D_</oddHeader>
    <oddFooter>&amp;LNERC (Public)_x000D_&amp;1#&amp;"Calibri"&amp;10&amp;K0000FF Limited Disclosure&amp;CPrinted on: &amp;D&amp;R&amp;P of &amp;N</oddFooter>
  </headerFooter>
  <extLst>
    <ext xmlns:x14="http://schemas.microsoft.com/office/spreadsheetml/2009/9/main" uri="{78C0D931-6437-407d-A8EE-F0AAD7539E65}">
      <x14:conditionalFormattings>
        <x14:conditionalFormatting xmlns:xm="http://schemas.microsoft.com/office/excel/2006/main">
          <x14:cfRule type="expression" priority="26" id="{D477D4AE-9085-455A-9040-484FEBD76519}">
            <xm:f>IF($B$20=Home!$I$5,$A$24,)</xm:f>
            <x14:dxf/>
          </x14:cfRule>
          <xm:sqref>I10:ABG10</xm:sqref>
        </x14:conditionalFormatting>
      </x14:conditionalFormattings>
    </ext>
  </extLst>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01">
    <tabColor rgb="FF0070C0"/>
  </sheetPr>
  <dimension ref="A1:N50"/>
  <sheetViews>
    <sheetView showZeros="0" zoomScale="110" zoomScaleNormal="110" workbookViewId="0">
      <pane ySplit="1" topLeftCell="A2" activePane="bottomLeft" state="frozen"/>
      <selection pane="bottomLeft" activeCell="B16" sqref="B16"/>
    </sheetView>
  </sheetViews>
  <sheetFormatPr defaultColWidth="8.81640625" defaultRowHeight="14.5" x14ac:dyDescent="0.35"/>
  <cols>
    <col min="1" max="1" width="27" style="2" customWidth="1"/>
    <col min="2" max="2" width="12.453125" customWidth="1"/>
    <col min="3" max="4" width="11.81640625" customWidth="1"/>
    <col min="5" max="5" width="12.81640625" customWidth="1"/>
    <col min="6" max="7" width="13.453125" customWidth="1"/>
    <col min="8" max="8" width="17.1796875" customWidth="1"/>
    <col min="9" max="9" width="11.81640625" style="171" customWidth="1"/>
    <col min="10" max="10" width="7.453125" hidden="1" customWidth="1"/>
    <col min="11" max="11" width="19.453125" customWidth="1"/>
    <col min="12" max="13" width="10.453125" bestFit="1" customWidth="1"/>
    <col min="14" max="14" width="9.453125" bestFit="1" customWidth="1"/>
  </cols>
  <sheetData>
    <row r="1" spans="1:12" s="7" customFormat="1" ht="18.5" x14ac:dyDescent="0.45">
      <c r="A1" s="27" t="str">
        <f>'Template Old'!A1</f>
        <v>Project</v>
      </c>
      <c r="B1" s="664" t="s">
        <v>127</v>
      </c>
      <c r="C1" s="665"/>
      <c r="D1" s="665"/>
      <c r="E1" s="665"/>
      <c r="F1" s="665"/>
      <c r="G1" s="665"/>
      <c r="H1" s="665"/>
      <c r="I1" s="193" t="s">
        <v>178</v>
      </c>
    </row>
    <row r="2" spans="1:12" s="7" customFormat="1" ht="15" customHeight="1" x14ac:dyDescent="0.45">
      <c r="A2" s="3" t="str">
        <f>'Template Old'!A2</f>
        <v>Project Name</v>
      </c>
      <c r="B2" s="611" t="s">
        <v>759</v>
      </c>
      <c r="C2" s="611"/>
      <c r="D2" s="611"/>
      <c r="E2" s="611"/>
      <c r="F2" s="611"/>
      <c r="G2" s="611"/>
      <c r="H2" s="611"/>
      <c r="I2" s="194"/>
    </row>
    <row r="3" spans="1:12" s="7" customFormat="1" ht="15" customHeight="1" x14ac:dyDescent="0.45">
      <c r="A3" s="3" t="str">
        <f>'Template Old'!A3</f>
        <v>Status</v>
      </c>
      <c r="B3" s="612" t="s">
        <v>1502</v>
      </c>
      <c r="C3" s="612"/>
      <c r="D3" s="612"/>
      <c r="E3" s="612"/>
      <c r="F3" s="612"/>
      <c r="G3" s="612"/>
      <c r="H3" s="612"/>
      <c r="I3" s="194"/>
    </row>
    <row r="4" spans="1:12" s="7" customFormat="1" ht="39.25" customHeight="1" x14ac:dyDescent="0.45">
      <c r="A4" s="3" t="str">
        <f>'Template Old'!A4</f>
        <v>Comments</v>
      </c>
      <c r="B4" s="600" t="s">
        <v>1523</v>
      </c>
      <c r="C4" s="600"/>
      <c r="D4" s="600"/>
      <c r="E4" s="600"/>
      <c r="F4" s="600"/>
      <c r="G4" s="600"/>
      <c r="H4" s="600"/>
      <c r="I4" s="194"/>
      <c r="L4" s="404"/>
    </row>
    <row r="5" spans="1:12" x14ac:dyDescent="0.35">
      <c r="A5" s="3" t="str">
        <f>'Template Old'!A5</f>
        <v>Deliverable</v>
      </c>
      <c r="B5" s="632" t="s">
        <v>789</v>
      </c>
      <c r="C5" s="632"/>
      <c r="D5" s="632"/>
      <c r="E5" s="632"/>
      <c r="F5" s="632"/>
      <c r="G5" s="632"/>
      <c r="H5" s="632"/>
      <c r="I5" s="321"/>
    </row>
    <row r="6" spans="1:12" x14ac:dyDescent="0.35">
      <c r="A6" s="3" t="str">
        <f>'Template Old'!A6</f>
        <v>Deadline</v>
      </c>
      <c r="B6" s="639" t="s">
        <v>191</v>
      </c>
      <c r="C6" s="639"/>
      <c r="D6" s="639"/>
      <c r="E6" s="639"/>
      <c r="F6" s="639"/>
      <c r="G6" s="639"/>
      <c r="H6" s="639"/>
      <c r="I6" s="321"/>
    </row>
    <row r="7" spans="1:12" ht="62.75" customHeight="1" x14ac:dyDescent="0.35">
      <c r="A7" s="167" t="str">
        <f>'Template Old'!A7</f>
        <v>Priority in RSDP, click to see applicable Footnote</v>
      </c>
      <c r="B7" s="639" t="s">
        <v>540</v>
      </c>
      <c r="C7" s="639"/>
      <c r="D7" s="323"/>
      <c r="E7" s="3" t="str">
        <f>'Template Old'!D7</f>
        <v>Priority (1-Low, 2-Med, 3-High )</v>
      </c>
      <c r="F7" s="323">
        <v>2</v>
      </c>
      <c r="G7" s="3" t="str">
        <f>'Template Old'!F7</f>
        <v>Project has been Re-Baselined? (0-No, 1-Yes)</v>
      </c>
      <c r="H7" s="323">
        <v>0</v>
      </c>
      <c r="I7" s="321"/>
    </row>
    <row r="8" spans="1:12" x14ac:dyDescent="0.35">
      <c r="A8" s="3" t="str">
        <f>'Template Old'!A8</f>
        <v>P81 Req (2013)</v>
      </c>
      <c r="B8" s="639" t="s">
        <v>191</v>
      </c>
      <c r="C8" s="639"/>
      <c r="D8" s="639"/>
      <c r="E8" s="639"/>
      <c r="F8" s="639"/>
      <c r="G8" s="639"/>
      <c r="H8" s="639"/>
      <c r="I8" s="321"/>
    </row>
    <row r="9" spans="1:12" x14ac:dyDescent="0.35">
      <c r="A9" s="3" t="str">
        <f>'Template Old'!A9</f>
        <v>Number of Directives</v>
      </c>
      <c r="B9" s="323">
        <v>0</v>
      </c>
      <c r="C9" s="639" t="s">
        <v>191</v>
      </c>
      <c r="D9" s="639"/>
      <c r="E9" s="639"/>
      <c r="F9" s="639"/>
      <c r="G9" s="639"/>
      <c r="H9" s="639"/>
      <c r="I9" s="321"/>
    </row>
    <row r="10" spans="1:12" x14ac:dyDescent="0.35">
      <c r="A10" s="167" t="str">
        <f>'Template Old'!A10</f>
        <v>No. of Guidances (see Note 2)</v>
      </c>
      <c r="B10" s="323">
        <v>0</v>
      </c>
      <c r="C10" s="639" t="s">
        <v>191</v>
      </c>
      <c r="D10" s="639"/>
      <c r="E10" s="639"/>
      <c r="F10" s="639"/>
      <c r="G10" s="639"/>
      <c r="H10" s="639"/>
      <c r="I10" s="321"/>
    </row>
    <row r="11" spans="1:12" ht="29" x14ac:dyDescent="0.35">
      <c r="A11" s="167" t="str">
        <f>'Template Old'!A11</f>
        <v>Directionally consistent with IERP findings (See Note 5)</v>
      </c>
      <c r="B11" s="639" t="s">
        <v>191</v>
      </c>
      <c r="C11" s="639"/>
      <c r="D11" s="639"/>
      <c r="E11" s="639"/>
      <c r="F11" s="639"/>
      <c r="G11" s="639"/>
      <c r="H11" s="639"/>
      <c r="I11" s="321"/>
    </row>
    <row r="12" spans="1:12" ht="14.9" customHeight="1" x14ac:dyDescent="0.35">
      <c r="A12" s="3" t="str">
        <f>'Template Old'!A12</f>
        <v>Developer</v>
      </c>
      <c r="B12" s="673" t="s">
        <v>1494</v>
      </c>
      <c r="C12" s="673"/>
      <c r="D12" s="673"/>
      <c r="E12" s="673"/>
      <c r="F12" s="673"/>
      <c r="G12" s="673"/>
      <c r="H12" s="673"/>
      <c r="I12" s="321"/>
    </row>
    <row r="13" spans="1:12" x14ac:dyDescent="0.35">
      <c r="A13" s="3" t="str">
        <f>'Template Old'!A13</f>
        <v>PMOS Liaison</v>
      </c>
      <c r="B13" s="673" t="s">
        <v>1507</v>
      </c>
      <c r="C13" s="673"/>
      <c r="D13" s="673"/>
      <c r="E13" s="673"/>
      <c r="F13" s="673"/>
      <c r="G13" s="673"/>
      <c r="H13" s="673"/>
      <c r="I13" s="321"/>
    </row>
    <row r="14" spans="1:12" x14ac:dyDescent="0.35">
      <c r="A14" s="3" t="str">
        <f>'Template Old'!A14</f>
        <v>Affected Standards</v>
      </c>
      <c r="B14" s="323">
        <v>1</v>
      </c>
      <c r="C14" s="632" t="s">
        <v>761</v>
      </c>
      <c r="D14" s="632"/>
      <c r="E14" s="632"/>
      <c r="F14" s="632"/>
      <c r="G14" s="632"/>
      <c r="H14" s="632"/>
      <c r="I14" s="321"/>
    </row>
    <row r="15" spans="1:12" x14ac:dyDescent="0.35">
      <c r="A15" s="3" t="str">
        <f>'Template Old'!A15</f>
        <v>Last Updated</v>
      </c>
      <c r="B15" s="239">
        <v>45762</v>
      </c>
      <c r="C15" s="323"/>
      <c r="D15" s="323"/>
      <c r="E15" s="323"/>
      <c r="F15" s="323"/>
      <c r="G15" s="323"/>
      <c r="H15" s="323"/>
      <c r="I15" s="321"/>
    </row>
    <row r="16" spans="1:12" x14ac:dyDescent="0.35">
      <c r="A16" s="3">
        <f>'Template Old'!A16</f>
        <v>0</v>
      </c>
      <c r="B16" s="321"/>
      <c r="C16" s="323"/>
      <c r="D16" s="323"/>
      <c r="E16" s="323"/>
      <c r="F16" s="323"/>
      <c r="G16" s="323"/>
      <c r="H16" s="323"/>
      <c r="I16" s="321"/>
    </row>
    <row r="17" spans="1:14" ht="15" thickBot="1" x14ac:dyDescent="0.4">
      <c r="A17" s="3">
        <f>'Template Old'!A17</f>
        <v>0</v>
      </c>
      <c r="B17" s="323"/>
      <c r="C17" s="323"/>
      <c r="D17" s="323"/>
      <c r="E17" s="323"/>
      <c r="F17" s="323"/>
      <c r="G17" s="323"/>
      <c r="H17" s="323"/>
      <c r="I17" s="321"/>
    </row>
    <row r="18" spans="1:14" ht="58.5" thickBot="1" x14ac:dyDescent="0.4">
      <c r="A18" s="46" t="s">
        <v>195</v>
      </c>
      <c r="B18" s="48" t="s">
        <v>196</v>
      </c>
      <c r="C18" s="46" t="s">
        <v>197</v>
      </c>
      <c r="D18" s="46" t="s">
        <v>1436</v>
      </c>
      <c r="E18" s="46" t="str">
        <f>'Complexity Template'!E18</f>
        <v>Calculated Start</v>
      </c>
      <c r="F18" s="46" t="str">
        <f>'Complexity Template'!F18</f>
        <v>Calculated End</v>
      </c>
      <c r="G18" s="46" t="str">
        <f>'Complexity Template'!G18</f>
        <v xml:space="preserve">No. of Days
Ahead or (Behind) Schedule </v>
      </c>
      <c r="H18" s="46" t="str">
        <f>'Complexity Template'!H18</f>
        <v>Complexity Factor (CF) Impacts to Schedule (Start on 1st Row)</v>
      </c>
      <c r="I18" s="46" t="str">
        <f>'Complexity Template'!I18</f>
        <v>Time Impact</v>
      </c>
      <c r="J18" s="64" t="s">
        <v>24</v>
      </c>
      <c r="K18" s="4"/>
    </row>
    <row r="19" spans="1:14" ht="15" thickBot="1" x14ac:dyDescent="0.4">
      <c r="A19" s="71" t="s">
        <v>1239</v>
      </c>
      <c r="B19" s="457"/>
      <c r="C19" s="457"/>
      <c r="D19" s="452"/>
      <c r="E19" s="452"/>
      <c r="F19" s="453"/>
      <c r="G19" s="369" t="str">
        <f>IF(ISBLANK(E19)=FALSE,IF(E19-B19&gt;DATE(2007,1,1),0,E19-B19),"")</f>
        <v/>
      </c>
      <c r="H19" s="110" t="s">
        <v>970</v>
      </c>
      <c r="I19" s="111">
        <f>VLOOKUP(H19,'Lookup Lists'!E$3:F$39,2,FALSE)</f>
        <v>90</v>
      </c>
      <c r="J19" s="65">
        <v>1</v>
      </c>
      <c r="L19" s="143"/>
      <c r="M19" s="142"/>
    </row>
    <row r="20" spans="1:14" x14ac:dyDescent="0.35">
      <c r="A20" s="71" t="s">
        <v>1240</v>
      </c>
      <c r="B20" s="75"/>
      <c r="C20" s="83"/>
      <c r="D20" s="452"/>
      <c r="E20" s="452"/>
      <c r="F20" s="453"/>
      <c r="G20" s="42" t="str">
        <f t="shared" ref="G20:G35" si="0">IF(ISBLANK(E20)=FALSE,IF(E20-B20&gt;DATE(2007,1,1),0,E20-B20),"")</f>
        <v/>
      </c>
      <c r="H20" s="442" t="s">
        <v>970</v>
      </c>
      <c r="I20" s="443">
        <f>VLOOKUP(H20,'Lookup Lists'!E$3:F$39,2,FALSE)</f>
        <v>90</v>
      </c>
      <c r="J20" s="66">
        <v>2</v>
      </c>
      <c r="L20" s="143"/>
      <c r="M20" s="143"/>
    </row>
    <row r="21" spans="1:14" x14ac:dyDescent="0.35">
      <c r="A21" s="133" t="str">
        <f>'Lookup Lists'!C9</f>
        <v>QR - Quality Review</v>
      </c>
      <c r="B21" s="429"/>
      <c r="C21" s="429"/>
      <c r="D21" s="452"/>
      <c r="E21" s="452"/>
      <c r="F21" s="453"/>
      <c r="G21" s="42" t="str">
        <f t="shared" si="0"/>
        <v/>
      </c>
      <c r="H21" s="442" t="s">
        <v>1082</v>
      </c>
      <c r="I21" s="443">
        <f>VLOOKUP(H21,'Lookup Lists'!E$3:F$39,2,FALSE)</f>
        <v>7</v>
      </c>
      <c r="J21" s="67">
        <v>3</v>
      </c>
      <c r="L21" s="143"/>
      <c r="M21" s="143"/>
    </row>
    <row r="22" spans="1:14" x14ac:dyDescent="0.35">
      <c r="A22" s="29" t="s">
        <v>925</v>
      </c>
      <c r="B22" s="347">
        <v>44284</v>
      </c>
      <c r="C22" s="83">
        <v>44313</v>
      </c>
      <c r="D22" s="452"/>
      <c r="E22" s="347">
        <v>44284</v>
      </c>
      <c r="F22" s="83">
        <v>44313</v>
      </c>
      <c r="G22" s="571">
        <f>IF(ISBLANK(E22)=FALSE,IF(E22-B22&gt;DATE(2007,1,1),0,E22-B22),"")</f>
        <v>0</v>
      </c>
      <c r="H22" s="442" t="s">
        <v>1040</v>
      </c>
      <c r="I22" s="443">
        <f>VLOOKUP(H22,'Lookup Lists'!E$3:F$39,2,FALSE)</f>
        <v>180</v>
      </c>
      <c r="J22" s="66">
        <v>4</v>
      </c>
      <c r="L22" s="143"/>
      <c r="M22" s="532"/>
      <c r="N22" s="142"/>
    </row>
    <row r="23" spans="1:14" s="91" customFormat="1" x14ac:dyDescent="0.35">
      <c r="A23" s="29" t="s">
        <v>1417</v>
      </c>
      <c r="B23" s="347"/>
      <c r="C23" s="83"/>
      <c r="D23" s="452"/>
      <c r="E23" s="75">
        <f>F22+60</f>
        <v>44373</v>
      </c>
      <c r="F23" s="8">
        <f>E23+60</f>
        <v>44433</v>
      </c>
      <c r="G23" s="42"/>
      <c r="H23" s="442" t="s">
        <v>191</v>
      </c>
      <c r="I23" s="443"/>
      <c r="J23" s="470">
        <v>5</v>
      </c>
    </row>
    <row r="24" spans="1:14" x14ac:dyDescent="0.35">
      <c r="A24" s="345" t="s">
        <v>928</v>
      </c>
      <c r="B24" s="75"/>
      <c r="C24" s="83"/>
      <c r="D24" s="452"/>
      <c r="E24" s="454">
        <f>+F23+60</f>
        <v>44493</v>
      </c>
      <c r="F24" s="454">
        <f>+E24+($B$9*30)+($B$14*60)</f>
        <v>44553</v>
      </c>
      <c r="G24" s="571">
        <f t="shared" si="0"/>
        <v>0</v>
      </c>
      <c r="H24" s="442" t="s">
        <v>1040</v>
      </c>
      <c r="I24" s="443">
        <f>VLOOKUP(H24,'Lookup Lists'!E$3:F$39,2,FALSE)</f>
        <v>180</v>
      </c>
      <c r="J24" s="67">
        <v>5</v>
      </c>
      <c r="L24" s="143"/>
      <c r="M24" s="143"/>
      <c r="N24" s="142"/>
    </row>
    <row r="25" spans="1:14" x14ac:dyDescent="0.35">
      <c r="A25" s="32" t="s">
        <v>929</v>
      </c>
      <c r="B25" s="75"/>
      <c r="C25" s="75"/>
      <c r="D25" s="452"/>
      <c r="E25" s="452"/>
      <c r="F25" s="453"/>
      <c r="G25" s="571" t="str">
        <f t="shared" si="0"/>
        <v/>
      </c>
      <c r="H25" s="442" t="s">
        <v>191</v>
      </c>
      <c r="I25" s="443">
        <f>VLOOKUP(H25,'Lookup Lists'!E$3:F$39,2,FALSE)</f>
        <v>0</v>
      </c>
      <c r="J25" s="66">
        <v>6</v>
      </c>
      <c r="L25" s="143"/>
      <c r="M25" s="143"/>
      <c r="N25" s="143"/>
    </row>
    <row r="26" spans="1:14" x14ac:dyDescent="0.35">
      <c r="A26" s="32" t="s">
        <v>930</v>
      </c>
      <c r="B26" s="75"/>
      <c r="C26" s="75"/>
      <c r="D26" s="452"/>
      <c r="E26" s="452"/>
      <c r="F26" s="453"/>
      <c r="G26" s="571" t="str">
        <f t="shared" si="0"/>
        <v/>
      </c>
      <c r="H26" s="442" t="s">
        <v>191</v>
      </c>
      <c r="I26" s="443">
        <f>VLOOKUP(H26,'Lookup Lists'!E$3:F$39,2,FALSE)</f>
        <v>0</v>
      </c>
      <c r="J26" s="67">
        <v>7</v>
      </c>
      <c r="L26" s="143"/>
      <c r="M26" s="143"/>
      <c r="N26" s="143"/>
    </row>
    <row r="27" spans="1:14" x14ac:dyDescent="0.35">
      <c r="A27" s="34" t="s">
        <v>931</v>
      </c>
      <c r="B27" s="75">
        <v>44767</v>
      </c>
      <c r="C27" s="75">
        <v>44812</v>
      </c>
      <c r="D27" s="576" t="s">
        <v>1437</v>
      </c>
      <c r="E27" s="10">
        <v>44767</v>
      </c>
      <c r="F27" s="8">
        <f>+E27+45</f>
        <v>44812</v>
      </c>
      <c r="G27" s="571">
        <f>IF(ISBLANK(E27)=FALSE,IF(E27-B27&gt;DATE(2007,1,1),0,E27-B27),"")</f>
        <v>0</v>
      </c>
      <c r="H27" s="442" t="s">
        <v>191</v>
      </c>
      <c r="I27" s="443">
        <f>VLOOKUP(H27,'Lookup Lists'!E$3:F$39,2,FALSE)</f>
        <v>0</v>
      </c>
      <c r="J27" s="66">
        <v>8</v>
      </c>
      <c r="L27" s="143"/>
      <c r="M27" s="143"/>
      <c r="N27" s="143"/>
    </row>
    <row r="28" spans="1:14" x14ac:dyDescent="0.35">
      <c r="A28" s="34" t="s">
        <v>932</v>
      </c>
      <c r="B28" s="75">
        <v>45069</v>
      </c>
      <c r="C28" s="75">
        <v>45078</v>
      </c>
      <c r="D28" s="576" t="s">
        <v>1437</v>
      </c>
      <c r="E28" s="10">
        <v>45069</v>
      </c>
      <c r="F28" s="8">
        <v>45078</v>
      </c>
      <c r="G28" s="571">
        <f t="shared" si="0"/>
        <v>0</v>
      </c>
      <c r="H28" s="442" t="s">
        <v>191</v>
      </c>
      <c r="I28" s="443">
        <f>VLOOKUP(H28,'Lookup Lists'!E$3:F$39,2,FALSE)</f>
        <v>0</v>
      </c>
      <c r="J28" s="67">
        <v>9</v>
      </c>
      <c r="L28" s="143"/>
      <c r="M28" s="143"/>
      <c r="N28" s="143"/>
    </row>
    <row r="29" spans="1:14" x14ac:dyDescent="0.35">
      <c r="A29" s="34" t="s">
        <v>933</v>
      </c>
      <c r="B29" s="75"/>
      <c r="C29" s="75"/>
      <c r="D29" s="576" t="s">
        <v>1437</v>
      </c>
      <c r="E29" s="452"/>
      <c r="F29" s="453"/>
      <c r="G29" s="571" t="str">
        <f t="shared" si="0"/>
        <v/>
      </c>
      <c r="H29" s="442" t="s">
        <v>191</v>
      </c>
      <c r="I29" s="443">
        <f>VLOOKUP(H29,'Lookup Lists'!E$3:F$39,2,FALSE)</f>
        <v>0</v>
      </c>
      <c r="J29" s="66">
        <v>10</v>
      </c>
      <c r="L29" s="143"/>
      <c r="M29" s="143"/>
      <c r="N29" s="143"/>
    </row>
    <row r="30" spans="1:14" x14ac:dyDescent="0.35">
      <c r="A30" s="34" t="s">
        <v>934</v>
      </c>
      <c r="B30" s="75"/>
      <c r="C30" s="75"/>
      <c r="D30" s="576" t="s">
        <v>1437</v>
      </c>
      <c r="E30" s="452"/>
      <c r="F30" s="453"/>
      <c r="G30" s="571" t="str">
        <f t="shared" si="0"/>
        <v/>
      </c>
      <c r="H30" s="442" t="s">
        <v>191</v>
      </c>
      <c r="I30" s="443">
        <f>VLOOKUP(H30,'Lookup Lists'!E$3:F$39,2,FALSE)</f>
        <v>0</v>
      </c>
      <c r="J30" s="67">
        <v>11</v>
      </c>
      <c r="L30" s="143"/>
      <c r="M30" s="143"/>
      <c r="N30" s="143"/>
    </row>
    <row r="31" spans="1:14" x14ac:dyDescent="0.35">
      <c r="A31" s="34" t="s">
        <v>935</v>
      </c>
      <c r="B31" s="75"/>
      <c r="C31" s="75"/>
      <c r="D31" s="576" t="s">
        <v>1437</v>
      </c>
      <c r="E31" s="452"/>
      <c r="F31" s="453"/>
      <c r="G31" s="571" t="str">
        <f t="shared" si="0"/>
        <v/>
      </c>
      <c r="H31" s="442" t="s">
        <v>191</v>
      </c>
      <c r="I31" s="443">
        <f>VLOOKUP(H31,'Lookup Lists'!E$3:F$39,2,FALSE)</f>
        <v>0</v>
      </c>
      <c r="J31" s="66">
        <v>12</v>
      </c>
      <c r="M31" s="143"/>
      <c r="N31" s="143"/>
    </row>
    <row r="32" spans="1:14" x14ac:dyDescent="0.35">
      <c r="A32" s="35" t="s">
        <v>936</v>
      </c>
      <c r="B32" s="75"/>
      <c r="C32" s="75"/>
      <c r="D32" s="576" t="s">
        <v>1437</v>
      </c>
      <c r="E32" s="10"/>
      <c r="F32" s="8"/>
      <c r="G32" s="571" t="str">
        <f t="shared" si="0"/>
        <v/>
      </c>
      <c r="H32" s="442" t="s">
        <v>191</v>
      </c>
      <c r="I32" s="443">
        <f>VLOOKUP(H32,'Lookup Lists'!E$3:F$39,2,FALSE)</f>
        <v>0</v>
      </c>
      <c r="J32" s="67">
        <v>13</v>
      </c>
      <c r="M32" s="143"/>
      <c r="N32" s="143"/>
    </row>
    <row r="33" spans="1:14" x14ac:dyDescent="0.35">
      <c r="A33" s="36" t="s">
        <v>937</v>
      </c>
      <c r="B33" s="75"/>
      <c r="C33" s="75"/>
      <c r="D33" s="452"/>
      <c r="E33" s="452"/>
      <c r="F33" s="453"/>
      <c r="G33" s="571" t="str">
        <f t="shared" si="0"/>
        <v/>
      </c>
      <c r="H33" s="442" t="s">
        <v>191</v>
      </c>
      <c r="I33" s="443">
        <f>VLOOKUP(H33,'Lookup Lists'!E$3:F$39,2,FALSE)</f>
        <v>0</v>
      </c>
      <c r="J33" s="66">
        <v>14</v>
      </c>
      <c r="M33" s="143"/>
      <c r="N33" s="143"/>
    </row>
    <row r="34" spans="1:14" x14ac:dyDescent="0.35">
      <c r="A34" s="37" t="s">
        <v>938</v>
      </c>
      <c r="B34" s="75"/>
      <c r="C34" s="75"/>
      <c r="D34" s="452"/>
      <c r="E34" s="452"/>
      <c r="F34" s="453"/>
      <c r="G34" s="571" t="str">
        <f t="shared" si="0"/>
        <v/>
      </c>
      <c r="H34" s="442" t="s">
        <v>191</v>
      </c>
      <c r="I34" s="443">
        <f>VLOOKUP(H34,'Lookup Lists'!E$3:F$39,2,FALSE)</f>
        <v>0</v>
      </c>
      <c r="J34" s="67">
        <v>15</v>
      </c>
      <c r="M34" s="143"/>
      <c r="N34" s="143"/>
    </row>
    <row r="35" spans="1:14" ht="15" thickBot="1" x14ac:dyDescent="0.4">
      <c r="A35" s="38"/>
      <c r="B35" s="76"/>
      <c r="C35" s="76"/>
      <c r="D35" s="452"/>
      <c r="E35" s="455"/>
      <c r="F35" s="456"/>
      <c r="G35" s="572" t="str">
        <f t="shared" si="0"/>
        <v/>
      </c>
      <c r="H35" s="82" t="s">
        <v>191</v>
      </c>
      <c r="I35" s="88">
        <f>VLOOKUP(H35,'Lookup Lists'!E$3:F$39,2,FALSE)</f>
        <v>0</v>
      </c>
      <c r="J35" s="68">
        <v>16</v>
      </c>
      <c r="M35" s="143"/>
      <c r="N35" s="143"/>
    </row>
    <row r="36" spans="1:14" ht="15" thickBot="1" x14ac:dyDescent="0.4">
      <c r="A36" s="607" t="s">
        <v>940</v>
      </c>
      <c r="B36" s="608"/>
      <c r="C36" s="608"/>
      <c r="D36" s="608"/>
      <c r="E36" s="608"/>
      <c r="F36" s="608"/>
      <c r="G36" s="370" t="str">
        <f>IF(ISBLANK(C32)=FALSE,I36-C32,"Need FB Date")</f>
        <v>Need FB Date</v>
      </c>
      <c r="H36" s="371" t="s">
        <v>941</v>
      </c>
      <c r="I36" s="372">
        <f>E22+(F32-E22)+SUM(I19:I35)</f>
        <v>547</v>
      </c>
    </row>
    <row r="37" spans="1:14" ht="15" thickBot="1" x14ac:dyDescent="0.4">
      <c r="A37" s="26" t="s">
        <v>155</v>
      </c>
      <c r="G37" s="259"/>
      <c r="H37" s="259"/>
      <c r="I37" s="320"/>
    </row>
    <row r="38" spans="1:14" ht="15" thickBot="1" x14ac:dyDescent="0.4">
      <c r="A38" s="391" t="s">
        <v>156</v>
      </c>
      <c r="B38" s="446" t="s">
        <v>157</v>
      </c>
      <c r="C38" s="752" t="s">
        <v>158</v>
      </c>
      <c r="D38" s="752"/>
      <c r="E38" s="752"/>
      <c r="F38" s="752"/>
      <c r="G38" s="752"/>
      <c r="H38" s="752"/>
      <c r="I38" s="753"/>
    </row>
    <row r="39" spans="1:14" x14ac:dyDescent="0.35">
      <c r="A39" s="290" t="s">
        <v>771</v>
      </c>
      <c r="B39" s="291">
        <v>43531</v>
      </c>
      <c r="C39" s="754" t="s">
        <v>790</v>
      </c>
      <c r="D39" s="754"/>
      <c r="E39" s="754"/>
      <c r="F39" s="754"/>
      <c r="G39" s="754"/>
      <c r="H39" s="754"/>
      <c r="I39" s="755"/>
    </row>
    <row r="40" spans="1:14" x14ac:dyDescent="0.35">
      <c r="A40" s="157" t="s">
        <v>33</v>
      </c>
      <c r="B40" s="20">
        <v>43600</v>
      </c>
      <c r="C40" s="637" t="s">
        <v>791</v>
      </c>
      <c r="D40" s="637"/>
      <c r="E40" s="637"/>
      <c r="F40" s="637"/>
      <c r="G40" s="637"/>
      <c r="H40" s="637"/>
      <c r="I40" s="638"/>
    </row>
    <row r="41" spans="1:14" ht="34.5" customHeight="1" x14ac:dyDescent="0.35">
      <c r="A41" s="393" t="s">
        <v>571</v>
      </c>
      <c r="B41" s="10">
        <v>43943</v>
      </c>
      <c r="C41" s="620" t="s">
        <v>572</v>
      </c>
      <c r="D41" s="620"/>
      <c r="E41" s="620"/>
      <c r="F41" s="620"/>
      <c r="G41" s="620"/>
      <c r="H41" s="620"/>
      <c r="I41" s="621"/>
    </row>
    <row r="42" spans="1:14" ht="36" customHeight="1" x14ac:dyDescent="0.35">
      <c r="A42" s="175" t="s">
        <v>223</v>
      </c>
      <c r="B42" s="10">
        <v>43957</v>
      </c>
      <c r="C42" s="680" t="s">
        <v>792</v>
      </c>
      <c r="D42" s="680"/>
      <c r="E42" s="680"/>
      <c r="F42" s="680"/>
      <c r="G42" s="680"/>
      <c r="H42" s="680"/>
      <c r="I42" s="681"/>
    </row>
    <row r="43" spans="1:14" ht="30.25" customHeight="1" x14ac:dyDescent="0.35">
      <c r="A43" s="192" t="s">
        <v>223</v>
      </c>
      <c r="B43" s="10">
        <v>43998</v>
      </c>
      <c r="C43" s="761" t="s">
        <v>793</v>
      </c>
      <c r="D43" s="761"/>
      <c r="E43" s="761"/>
      <c r="F43" s="761"/>
      <c r="G43" s="761"/>
      <c r="H43" s="761"/>
      <c r="I43" s="762"/>
    </row>
    <row r="44" spans="1:14" x14ac:dyDescent="0.35">
      <c r="A44" s="157" t="s">
        <v>575</v>
      </c>
      <c r="B44" s="20">
        <v>44097</v>
      </c>
      <c r="C44" s="761" t="s">
        <v>794</v>
      </c>
      <c r="D44" s="761"/>
      <c r="E44" s="761"/>
      <c r="F44" s="761"/>
      <c r="G44" s="761"/>
      <c r="H44" s="761"/>
      <c r="I44" s="762"/>
    </row>
    <row r="45" spans="1:14" ht="32.25" customHeight="1" x14ac:dyDescent="0.35">
      <c r="A45" s="192" t="s">
        <v>223</v>
      </c>
      <c r="B45" s="10">
        <v>44173</v>
      </c>
      <c r="C45" s="761" t="s">
        <v>795</v>
      </c>
      <c r="D45" s="761"/>
      <c r="E45" s="761"/>
      <c r="F45" s="761"/>
      <c r="G45" s="761"/>
      <c r="H45" s="761"/>
      <c r="I45" s="762"/>
    </row>
    <row r="46" spans="1:14" ht="32.25" customHeight="1" x14ac:dyDescent="0.35">
      <c r="A46" s="192" t="s">
        <v>223</v>
      </c>
      <c r="B46" s="10">
        <v>44173</v>
      </c>
      <c r="C46" s="761" t="s">
        <v>796</v>
      </c>
      <c r="D46" s="761"/>
      <c r="E46" s="761"/>
      <c r="F46" s="761"/>
      <c r="G46" s="761"/>
      <c r="H46" s="761"/>
      <c r="I46" s="762"/>
    </row>
    <row r="47" spans="1:14" x14ac:dyDescent="0.35">
      <c r="A47" s="101" t="s">
        <v>1223</v>
      </c>
      <c r="B47" s="99">
        <v>44652</v>
      </c>
      <c r="C47" s="707" t="s">
        <v>1224</v>
      </c>
      <c r="D47" s="707"/>
      <c r="E47" s="707"/>
      <c r="F47" s="707"/>
      <c r="G47" s="707"/>
      <c r="H47" s="707"/>
      <c r="I47" s="708"/>
    </row>
    <row r="48" spans="1:14" x14ac:dyDescent="0.35">
      <c r="A48" s="101" t="s">
        <v>1082</v>
      </c>
      <c r="B48" s="99">
        <v>44652</v>
      </c>
      <c r="C48" s="756" t="s">
        <v>1277</v>
      </c>
      <c r="D48" s="756"/>
      <c r="E48" s="756"/>
      <c r="F48" s="756"/>
      <c r="G48" s="756"/>
      <c r="H48" s="756"/>
      <c r="I48" s="757"/>
    </row>
    <row r="49" spans="1:9" x14ac:dyDescent="0.35">
      <c r="A49" s="522" t="s">
        <v>1278</v>
      </c>
      <c r="B49" s="523">
        <v>44652</v>
      </c>
      <c r="C49" s="536" t="s">
        <v>1279</v>
      </c>
      <c r="D49" s="537"/>
      <c r="E49" s="537"/>
      <c r="F49" s="537"/>
      <c r="G49" s="537"/>
      <c r="H49" s="537"/>
      <c r="I49" s="538"/>
    </row>
    <row r="50" spans="1:9" ht="15" thickBot="1" x14ac:dyDescent="0.4">
      <c r="A50" s="102" t="s">
        <v>1322</v>
      </c>
      <c r="B50" s="147">
        <v>44958</v>
      </c>
      <c r="C50" s="758" t="s">
        <v>1323</v>
      </c>
      <c r="D50" s="759"/>
      <c r="E50" s="759"/>
      <c r="F50" s="759"/>
      <c r="G50" s="759"/>
      <c r="H50" s="759"/>
      <c r="I50" s="760"/>
    </row>
  </sheetData>
  <mergeCells count="27">
    <mergeCell ref="C47:I47"/>
    <mergeCell ref="C48:I48"/>
    <mergeCell ref="C50:I50"/>
    <mergeCell ref="C45:I45"/>
    <mergeCell ref="C41:I41"/>
    <mergeCell ref="C46:I46"/>
    <mergeCell ref="C44:I44"/>
    <mergeCell ref="C42:I42"/>
    <mergeCell ref="C43:I43"/>
    <mergeCell ref="B13:H13"/>
    <mergeCell ref="C14:H14"/>
    <mergeCell ref="C38:I38"/>
    <mergeCell ref="C39:I39"/>
    <mergeCell ref="C40:I40"/>
    <mergeCell ref="A36:F36"/>
    <mergeCell ref="B12:H12"/>
    <mergeCell ref="B1:H1"/>
    <mergeCell ref="B2:H2"/>
    <mergeCell ref="B3:H3"/>
    <mergeCell ref="B4:H4"/>
    <mergeCell ref="B5:H5"/>
    <mergeCell ref="B6:H6"/>
    <mergeCell ref="B7:C7"/>
    <mergeCell ref="B8:H8"/>
    <mergeCell ref="C9:H9"/>
    <mergeCell ref="C10:H10"/>
    <mergeCell ref="B11:H11"/>
  </mergeCells>
  <conditionalFormatting sqref="B26:C26 B29:C31 B34:C35">
    <cfRule type="expression" dxfId="648" priority="40">
      <formula>AND($B25&lt;=NOW(),$C25&gt;=NOW())</formula>
    </cfRule>
  </conditionalFormatting>
  <conditionalFormatting sqref="B32:C33">
    <cfRule type="expression" dxfId="647" priority="22">
      <formula>AND($E32&lt;=NOW(),$F32&gt;=NOW())</formula>
    </cfRule>
  </conditionalFormatting>
  <conditionalFormatting sqref="B20:D20">
    <cfRule type="expression" dxfId="646" priority="5">
      <formula>AND($B22&lt;=NOW(),$C22&gt;=NOW())</formula>
    </cfRule>
  </conditionalFormatting>
  <conditionalFormatting sqref="B22:D24">
    <cfRule type="expression" dxfId="645" priority="4">
      <formula>AND($B18&lt;=NOW(),$C18&gt;=NOW())</formula>
    </cfRule>
  </conditionalFormatting>
  <conditionalFormatting sqref="B25:D25">
    <cfRule type="expression" dxfId="644" priority="6">
      <formula>AND(#REF!&lt;=NOW(),#REF!&gt;=NOW())</formula>
    </cfRule>
  </conditionalFormatting>
  <conditionalFormatting sqref="D19:D26 D33:D35">
    <cfRule type="expression" dxfId="643" priority="3">
      <formula>AND($F19&lt;=NOW(),$G19&gt;=NOW())</formula>
    </cfRule>
  </conditionalFormatting>
  <conditionalFormatting sqref="D27:D32">
    <cfRule type="cellIs" dxfId="642" priority="1" operator="between">
      <formula>0.6667</formula>
      <formula>1</formula>
    </cfRule>
    <cfRule type="cellIs" dxfId="641" priority="2" operator="between">
      <formula>0.6666</formula>
      <formula>0</formula>
    </cfRule>
  </conditionalFormatting>
  <conditionalFormatting sqref="E19:F21">
    <cfRule type="expression" dxfId="640" priority="13">
      <formula>AND($E19&lt;=NOW(),$F19&gt;=NOW())</formula>
    </cfRule>
  </conditionalFormatting>
  <conditionalFormatting sqref="E22:F22">
    <cfRule type="expression" dxfId="639" priority="12">
      <formula>AND($B18&lt;=NOW(),$C18&gt;=NOW())</formula>
    </cfRule>
  </conditionalFormatting>
  <conditionalFormatting sqref="E23:F35">
    <cfRule type="expression" dxfId="638" priority="7">
      <formula>AND($E23&lt;=NOW(),$F23&gt;=NOW())</formula>
    </cfRule>
  </conditionalFormatting>
  <conditionalFormatting sqref="G19:G35">
    <cfRule type="cellIs" dxfId="637" priority="10" operator="greaterThan">
      <formula>-45</formula>
    </cfRule>
  </conditionalFormatting>
  <conditionalFormatting sqref="G19:G36">
    <cfRule type="cellIs" dxfId="636" priority="8" operator="lessThan">
      <formula>-90</formula>
    </cfRule>
    <cfRule type="cellIs" dxfId="635" priority="9" operator="lessThan">
      <formula>-45</formula>
    </cfRule>
  </conditionalFormatting>
  <conditionalFormatting sqref="G36">
    <cfRule type="cellIs" dxfId="634" priority="27" operator="between">
      <formula>-45</formula>
      <formula>45</formula>
    </cfRule>
    <cfRule type="cellIs" dxfId="633" priority="30" operator="greaterThan">
      <formula>45</formula>
    </cfRule>
    <cfRule type="cellIs" dxfId="632" priority="31" operator="greaterThan">
      <formula>90</formula>
    </cfRule>
  </conditionalFormatting>
  <conditionalFormatting sqref="L22 L24:L30 B27:C28">
    <cfRule type="expression" dxfId="631" priority="23">
      <formula>AND($E22&lt;=NOW(),$F22&gt;=NOW())</formula>
    </cfRule>
  </conditionalFormatting>
  <conditionalFormatting sqref="L19:M21">
    <cfRule type="expression" dxfId="630" priority="42">
      <formula>AND($E19&lt;=NOW(),$F19&gt;=NOW())</formula>
    </cfRule>
  </conditionalFormatting>
  <conditionalFormatting sqref="M22:N22">
    <cfRule type="expression" dxfId="629" priority="18">
      <formula>AND($B18&lt;=NOW(),$C18&gt;=NOW())</formula>
    </cfRule>
  </conditionalFormatting>
  <conditionalFormatting sqref="M24:N24">
    <cfRule type="expression" dxfId="628" priority="17">
      <formula>AND($B20&lt;=NOW(),$C20&gt;=NOW())</formula>
    </cfRule>
  </conditionalFormatting>
  <conditionalFormatting sqref="M25:N25">
    <cfRule type="expression" dxfId="627" priority="20">
      <formula>AND(#REF!&lt;=NOW(),#REF!&gt;=NOW())</formula>
    </cfRule>
  </conditionalFormatting>
  <conditionalFormatting sqref="M26:N26 M29:N31 M34:N35">
    <cfRule type="expression" dxfId="626" priority="19">
      <formula>AND($B25&lt;=NOW(),$C25&gt;=NOW())</formula>
    </cfRule>
  </conditionalFormatting>
  <conditionalFormatting sqref="M27:N28">
    <cfRule type="expression" dxfId="625" priority="15">
      <formula>AND($E27&lt;=NOW(),$F27&gt;=NOW())</formula>
    </cfRule>
  </conditionalFormatting>
  <conditionalFormatting sqref="M32:N33">
    <cfRule type="expression" dxfId="624" priority="14">
      <formula>AND($E32&lt;=NOW(),$F32&gt;=NOW())</formula>
    </cfRule>
  </conditionalFormatting>
  <dataValidations count="2">
    <dataValidation type="list" allowBlank="1" showInputMessage="1" showErrorMessage="1" sqref="B3:H3" xr:uid="{00000000-0002-0000-6600-000000000000}">
      <formula1>Status</formula1>
    </dataValidation>
    <dataValidation type="list" allowBlank="1" showInputMessage="1" showErrorMessage="1" sqref="H19:H35" xr:uid="{00000000-0002-0000-6600-000001000000}">
      <formula1>Complexity_Factor</formula1>
    </dataValidation>
  </dataValidations>
  <hyperlinks>
    <hyperlink ref="I1" location="Home!A1" display="Return to Home" xr:uid="{00000000-0004-0000-6600-000000000000}"/>
    <hyperlink ref="A11" location="Footnotes!A1" display="Footnotes!A1" xr:uid="{00000000-0004-0000-6600-000001000000}"/>
    <hyperlink ref="A10" location="Footnotes!A1" display="Footnotes!A1" xr:uid="{00000000-0004-0000-6600-000002000000}"/>
    <hyperlink ref="A7" location="Footnotes!A1" display="Footnotes!A1" xr:uid="{00000000-0004-0000-6600-000003000000}"/>
    <hyperlink ref="B2:H2" r:id="rId1" display="Modifications to BAL-003-1" xr:uid="{00000000-0004-0000-6600-000004000000}"/>
    <hyperlink ref="B13:H13" r:id="rId2" display="Pamela Hunter (Primary), Michael Brytowski (Backup)" xr:uid="{00000000-0004-0000-6600-000005000000}"/>
    <hyperlink ref="B12:H12" r:id="rId3" display="Michael Gabor" xr:uid="{7EC773BE-B64E-4761-AC20-614594F11453}"/>
  </hyperlinks>
  <pageMargins left="0.7" right="0.7" top="0.75" bottom="0.75" header="0.3" footer="0.3"/>
  <pageSetup orientation="landscape" horizontalDpi="1200" verticalDpi="1200" r:id="rId4"/>
  <headerFooter>
    <oddHeader>&amp;L&amp;F&amp;C&amp;A&amp;R&amp;"Calibri"&amp;10&amp;K000000 Limited Disclosure&amp;1#_x000D_</oddHeader>
    <oddFooter>&amp;LNERC (Public)_x000D_&amp;1#&amp;"Calibri"&amp;10&amp;K0000FF Limited Disclosure&amp;CPrinted on: &amp;D&amp;R&amp;P of &amp;N</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67" id="{92154AEF-C619-4A85-90B6-15BE99C9327E}">
            <xm:f>IF($B$20=Home!$I$5,$A$25,)</xm:f>
            <x14:dxf/>
          </x14:cfRule>
          <xm:sqref>J10:ABH10</xm:sqref>
        </x14:conditionalFormatting>
      </x14:conditionalFormattings>
    </ext>
  </extLs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02">
    <tabColor rgb="FFFF0000"/>
  </sheetPr>
  <dimension ref="A1:J41"/>
  <sheetViews>
    <sheetView showZeros="0" zoomScaleNormal="100" workbookViewId="0">
      <pane ySplit="1" topLeftCell="A2" activePane="bottomLeft" state="frozen"/>
      <selection pane="bottomLeft" activeCell="B1" sqref="B1:G1"/>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hidden="1" customWidth="1"/>
    <col min="10" max="10" width="19.453125" customWidth="1"/>
  </cols>
  <sheetData>
    <row r="1" spans="1:8" s="7" customFormat="1" ht="18.5" x14ac:dyDescent="0.45">
      <c r="A1" s="27" t="str">
        <f>'Template Old'!A1</f>
        <v>Project</v>
      </c>
      <c r="B1" s="664" t="s">
        <v>797</v>
      </c>
      <c r="C1" s="665"/>
      <c r="D1" s="665"/>
      <c r="E1" s="665"/>
      <c r="F1" s="665"/>
      <c r="G1" s="665"/>
      <c r="H1" s="165" t="s">
        <v>178</v>
      </c>
    </row>
    <row r="2" spans="1:8" s="7" customFormat="1" ht="15" customHeight="1" x14ac:dyDescent="0.45">
      <c r="A2" s="3" t="str">
        <f>'Template Old'!A2</f>
        <v>Project Name</v>
      </c>
      <c r="B2" s="611" t="s">
        <v>798</v>
      </c>
      <c r="C2" s="611"/>
      <c r="D2" s="611"/>
      <c r="E2" s="611"/>
      <c r="F2" s="611"/>
      <c r="G2" s="611"/>
      <c r="H2" s="166"/>
    </row>
    <row r="3" spans="1:8" s="7" customFormat="1" ht="15" customHeight="1" x14ac:dyDescent="0.45">
      <c r="A3" s="3" t="str">
        <f>'Template Old'!A3</f>
        <v>Status</v>
      </c>
      <c r="B3" s="612" t="s">
        <v>328</v>
      </c>
      <c r="C3" s="612"/>
      <c r="D3" s="612"/>
      <c r="E3" s="612"/>
      <c r="F3" s="612"/>
      <c r="G3" s="612"/>
      <c r="H3" s="166"/>
    </row>
    <row r="4" spans="1:8" s="7" customFormat="1" ht="33.65" customHeight="1" x14ac:dyDescent="0.45">
      <c r="A4" s="3" t="str">
        <f>'Template Old'!A4</f>
        <v>Comments</v>
      </c>
      <c r="B4" s="600" t="s">
        <v>799</v>
      </c>
      <c r="C4" s="600"/>
      <c r="D4" s="600"/>
      <c r="E4" s="600"/>
      <c r="F4" s="600"/>
      <c r="G4" s="600"/>
      <c r="H4" s="166"/>
    </row>
    <row r="5" spans="1:8" x14ac:dyDescent="0.35">
      <c r="A5" s="3" t="str">
        <f>'Template Old'!A5</f>
        <v>Deliverable</v>
      </c>
      <c r="B5" s="632" t="s">
        <v>800</v>
      </c>
      <c r="C5" s="632"/>
      <c r="D5" s="632"/>
      <c r="E5" s="632"/>
      <c r="F5" s="632"/>
      <c r="G5" s="632"/>
      <c r="H5" s="323"/>
    </row>
    <row r="6" spans="1:8" x14ac:dyDescent="0.35">
      <c r="A6" s="3" t="str">
        <f>'Template Old'!A6</f>
        <v>Deadline</v>
      </c>
      <c r="B6" s="639" t="s">
        <v>191</v>
      </c>
      <c r="C6" s="639"/>
      <c r="D6" s="639"/>
      <c r="E6" s="639"/>
      <c r="F6" s="639"/>
      <c r="G6" s="639"/>
      <c r="H6" s="323"/>
    </row>
    <row r="7" spans="1:8" ht="72.5" x14ac:dyDescent="0.35">
      <c r="A7" s="167" t="str">
        <f>'Template Old'!A7</f>
        <v>Priority in RSDP, click to see applicable Footnote</v>
      </c>
      <c r="B7" s="323" t="s">
        <v>762</v>
      </c>
      <c r="C7" s="323"/>
      <c r="D7" s="3" t="str">
        <f>'Template Old'!D7</f>
        <v>Priority (1-Low, 2-Med, 3-High )</v>
      </c>
      <c r="E7" s="323">
        <v>2</v>
      </c>
      <c r="F7" s="3" t="str">
        <f>'Template Old'!F7</f>
        <v>Project has been Re-Baselined? (0-No, 1-Yes)</v>
      </c>
      <c r="G7" s="323">
        <v>0</v>
      </c>
      <c r="H7" s="323"/>
    </row>
    <row r="8" spans="1:8" x14ac:dyDescent="0.35">
      <c r="A8" s="3" t="str">
        <f>'Template Old'!A8</f>
        <v>P81 Req (2013)</v>
      </c>
      <c r="B8" s="639" t="s">
        <v>191</v>
      </c>
      <c r="C8" s="639"/>
      <c r="D8" s="639"/>
      <c r="E8" s="639"/>
      <c r="F8" s="639"/>
      <c r="G8" s="639"/>
      <c r="H8" s="323"/>
    </row>
    <row r="9" spans="1:8" x14ac:dyDescent="0.35">
      <c r="A9" s="3" t="str">
        <f>'Template Old'!A9</f>
        <v>Number of Directives</v>
      </c>
      <c r="B9" s="323">
        <v>0</v>
      </c>
      <c r="C9" s="639" t="s">
        <v>191</v>
      </c>
      <c r="D9" s="639"/>
      <c r="E9" s="639"/>
      <c r="F9" s="639"/>
      <c r="G9" s="639"/>
      <c r="H9" s="323"/>
    </row>
    <row r="10" spans="1:8" x14ac:dyDescent="0.35">
      <c r="A10" s="167" t="str">
        <f>'Template Old'!A10</f>
        <v>No. of Guidances (see Note 2)</v>
      </c>
      <c r="B10" s="323">
        <v>0</v>
      </c>
      <c r="C10" s="639" t="s">
        <v>191</v>
      </c>
      <c r="D10" s="639"/>
      <c r="E10" s="639"/>
      <c r="F10" s="639"/>
      <c r="G10" s="639"/>
      <c r="H10" s="323"/>
    </row>
    <row r="11" spans="1:8" ht="29" x14ac:dyDescent="0.35">
      <c r="A11" s="167" t="str">
        <f>'Template Old'!A11</f>
        <v>Directionally consistent with IERP findings (See Note 5)</v>
      </c>
      <c r="B11" s="639" t="s">
        <v>191</v>
      </c>
      <c r="C11" s="639"/>
      <c r="D11" s="639"/>
      <c r="E11" s="639"/>
      <c r="F11" s="639"/>
      <c r="G11" s="639"/>
      <c r="H11" s="321"/>
    </row>
    <row r="12" spans="1:8" ht="14.9" customHeight="1" x14ac:dyDescent="0.35">
      <c r="A12" s="3" t="str">
        <f>'Template Old'!A12</f>
        <v>Developer</v>
      </c>
      <c r="B12" s="732" t="s">
        <v>422</v>
      </c>
      <c r="C12" s="732"/>
      <c r="D12" s="732"/>
      <c r="E12" s="732"/>
      <c r="F12" s="732"/>
      <c r="G12" s="732"/>
      <c r="H12" s="321"/>
    </row>
    <row r="13" spans="1:8" ht="14.9" customHeight="1" x14ac:dyDescent="0.35">
      <c r="A13" s="3" t="str">
        <f>'Template Old'!A13</f>
        <v>PMOS Liaison</v>
      </c>
      <c r="B13" s="692" t="s">
        <v>185</v>
      </c>
      <c r="C13" s="692"/>
      <c r="D13" s="692"/>
      <c r="E13" s="692"/>
      <c r="F13" s="692"/>
      <c r="G13" s="692"/>
      <c r="H13" s="321"/>
    </row>
    <row r="14" spans="1:8" ht="14.9" customHeight="1" x14ac:dyDescent="0.35">
      <c r="A14" s="3" t="str">
        <f>'Template Old'!A14</f>
        <v>Affected Standards</v>
      </c>
      <c r="B14" s="323">
        <v>2</v>
      </c>
      <c r="C14" s="632" t="s">
        <v>801</v>
      </c>
      <c r="D14" s="632"/>
      <c r="E14" s="632"/>
      <c r="F14" s="632"/>
      <c r="G14" s="632"/>
      <c r="H14" s="323"/>
    </row>
    <row r="15" spans="1:8" x14ac:dyDescent="0.35">
      <c r="A15" s="3" t="str">
        <f>'Template Old'!A15</f>
        <v>Last Updated</v>
      </c>
      <c r="B15" s="239">
        <v>43356</v>
      </c>
      <c r="C15" s="323"/>
      <c r="D15" s="323"/>
      <c r="E15" s="323"/>
      <c r="F15" s="323"/>
      <c r="G15" s="323"/>
      <c r="H15" s="323"/>
    </row>
    <row r="16" spans="1:8"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6" t="s">
        <v>202</v>
      </c>
      <c r="I18" s="64" t="s">
        <v>24</v>
      </c>
      <c r="J18" s="4"/>
    </row>
    <row r="19" spans="1:10" ht="43.5" x14ac:dyDescent="0.35">
      <c r="A19" s="30" t="str">
        <f>'Lookup Lists'!C3</f>
        <v>Nominations - SAR / PR</v>
      </c>
      <c r="B19" s="10"/>
      <c r="C19" s="17"/>
      <c r="D19" s="10"/>
      <c r="E19" s="17"/>
      <c r="F19" s="41">
        <f t="shared" ref="F19:F34" si="0">IF(D19-B19&gt;DATE(2007,1,1),0,D19-B19)</f>
        <v>0</v>
      </c>
      <c r="G19" s="18"/>
      <c r="H19" s="195" t="s">
        <v>802</v>
      </c>
      <c r="I19" s="19">
        <v>1</v>
      </c>
    </row>
    <row r="20" spans="1:10" x14ac:dyDescent="0.35">
      <c r="A20" s="31" t="str">
        <f>'Lookup Lists'!C6</f>
        <v>Nominations - DT</v>
      </c>
      <c r="B20" s="10"/>
      <c r="C20" s="17"/>
      <c r="D20" s="10"/>
      <c r="E20" s="17"/>
      <c r="F20" s="42">
        <f t="shared" si="0"/>
        <v>0</v>
      </c>
      <c r="G20" s="9"/>
      <c r="H20" s="9"/>
      <c r="I20" s="13">
        <v>2</v>
      </c>
    </row>
    <row r="21" spans="1:10" x14ac:dyDescent="0.35">
      <c r="A21" s="133" t="str">
        <f>'Lookup Lists'!C9</f>
        <v>QR - Quality Review</v>
      </c>
      <c r="B21" s="10"/>
      <c r="C21" s="17"/>
      <c r="D21" s="10"/>
      <c r="E21" s="17"/>
      <c r="F21" s="42">
        <f t="shared" si="0"/>
        <v>0</v>
      </c>
      <c r="G21" s="9"/>
      <c r="H21" s="9"/>
      <c r="I21" s="12">
        <v>3</v>
      </c>
    </row>
    <row r="22" spans="1:10" x14ac:dyDescent="0.35">
      <c r="A22" s="29" t="str">
        <f>'Lookup Lists'!C4</f>
        <v>SP1 - SAR/PR/WP Posting 1</v>
      </c>
      <c r="B22" s="10">
        <v>42907</v>
      </c>
      <c r="C22" s="17">
        <v>42940</v>
      </c>
      <c r="D22" s="10">
        <v>42907</v>
      </c>
      <c r="E22" s="17">
        <v>42940</v>
      </c>
      <c r="F22" s="42">
        <f t="shared" si="0"/>
        <v>0</v>
      </c>
      <c r="G22" s="9"/>
      <c r="H22" s="9"/>
      <c r="I22" s="13">
        <v>4</v>
      </c>
    </row>
    <row r="23" spans="1:10" x14ac:dyDescent="0.35">
      <c r="A23" s="29" t="str">
        <f>'Lookup Lists'!C5</f>
        <v>SP2 - SAR/PR/WP Posting 2</v>
      </c>
      <c r="B23" s="10"/>
      <c r="C23" s="10"/>
      <c r="D23" s="10"/>
      <c r="E23" s="17"/>
      <c r="F23" s="42">
        <f t="shared" si="0"/>
        <v>0</v>
      </c>
      <c r="G23" s="9"/>
      <c r="H23" s="9"/>
      <c r="I23" s="12">
        <v>5</v>
      </c>
    </row>
    <row r="24" spans="1:10" x14ac:dyDescent="0.35">
      <c r="A24" s="32" t="str">
        <f>'Lookup Lists'!C7</f>
        <v>CP1 - Comment Period 1</v>
      </c>
      <c r="B24" s="10"/>
      <c r="C24" s="10"/>
      <c r="D24" s="10"/>
      <c r="E24" s="17"/>
      <c r="F24" s="42">
        <f t="shared" si="0"/>
        <v>0</v>
      </c>
      <c r="G24" s="9"/>
      <c r="H24" s="9"/>
      <c r="I24" s="13">
        <v>6</v>
      </c>
    </row>
    <row r="25" spans="1:10" x14ac:dyDescent="0.35">
      <c r="A25" s="32" t="str">
        <f>'Lookup Lists'!C8</f>
        <v>CP2 - Comment Period 2</v>
      </c>
      <c r="B25" s="10"/>
      <c r="C25" s="10"/>
      <c r="D25" s="10"/>
      <c r="E25" s="17"/>
      <c r="F25" s="42">
        <f t="shared" si="0"/>
        <v>0</v>
      </c>
      <c r="G25" s="9"/>
      <c r="H25" s="9"/>
      <c r="I25" s="12">
        <v>7</v>
      </c>
    </row>
    <row r="26" spans="1:10" x14ac:dyDescent="0.35">
      <c r="A26" s="34" t="str">
        <f>'Lookup Lists'!C10</f>
        <v>CIB - Com/Ballot 1 (Initial)</v>
      </c>
      <c r="B26" s="10">
        <v>43122</v>
      </c>
      <c r="C26" s="10">
        <v>43166</v>
      </c>
      <c r="D26" s="10">
        <v>43122</v>
      </c>
      <c r="E26" s="10">
        <v>43166</v>
      </c>
      <c r="F26" s="42">
        <f t="shared" si="0"/>
        <v>0</v>
      </c>
      <c r="G26" s="9"/>
      <c r="H26" s="11">
        <v>0.97499999999999998</v>
      </c>
      <c r="I26" s="13">
        <v>8</v>
      </c>
    </row>
    <row r="27" spans="1:10" x14ac:dyDescent="0.35">
      <c r="A27" s="34" t="str">
        <f>'Lookup Lists'!C11</f>
        <v xml:space="preserve">CAB - Com/Add Ballot 2 </v>
      </c>
      <c r="B27" s="10"/>
      <c r="C27" s="10"/>
      <c r="D27" s="10"/>
      <c r="E27" s="17"/>
      <c r="F27" s="42">
        <f t="shared" si="0"/>
        <v>0</v>
      </c>
      <c r="G27" s="9"/>
      <c r="H27" s="11"/>
      <c r="I27" s="12">
        <v>9</v>
      </c>
    </row>
    <row r="28" spans="1:10" x14ac:dyDescent="0.35">
      <c r="A28" s="34" t="str">
        <f>'Lookup Lists'!C12</f>
        <v>CAB - Com/Add Ballot 3</v>
      </c>
      <c r="B28" s="10"/>
      <c r="C28" s="10"/>
      <c r="D28" s="10"/>
      <c r="E28" s="17"/>
      <c r="F28" s="42">
        <f t="shared" si="0"/>
        <v>0</v>
      </c>
      <c r="G28" s="9"/>
      <c r="H28" s="9"/>
      <c r="I28" s="13">
        <v>10</v>
      </c>
    </row>
    <row r="29" spans="1:10" x14ac:dyDescent="0.35">
      <c r="A29" s="34" t="str">
        <f>'Lookup Lists'!C13</f>
        <v>CAB - Com/Add Ballot 4</v>
      </c>
      <c r="B29" s="10"/>
      <c r="C29" s="10"/>
      <c r="D29" s="10"/>
      <c r="E29" s="17"/>
      <c r="F29" s="42">
        <f t="shared" si="0"/>
        <v>0</v>
      </c>
      <c r="G29" s="9"/>
      <c r="H29" s="9"/>
      <c r="I29" s="12">
        <v>11</v>
      </c>
    </row>
    <row r="30" spans="1:10" x14ac:dyDescent="0.35">
      <c r="A30" s="34" t="str">
        <f>'Lookup Lists'!C14</f>
        <v>CAB - Com/Add Ballot 5</v>
      </c>
      <c r="B30" s="10"/>
      <c r="C30" s="10"/>
      <c r="D30" s="10"/>
      <c r="E30" s="17"/>
      <c r="F30" s="42">
        <f t="shared" si="0"/>
        <v>0</v>
      </c>
      <c r="G30" s="9"/>
      <c r="H30" s="9"/>
      <c r="I30" s="13">
        <v>12</v>
      </c>
    </row>
    <row r="31" spans="1:10" x14ac:dyDescent="0.35">
      <c r="A31" s="35" t="str">
        <f>'Lookup Lists'!C15</f>
        <v>FB - Final Ballot</v>
      </c>
      <c r="B31" s="10">
        <v>43193</v>
      </c>
      <c r="C31" s="10">
        <v>43202</v>
      </c>
      <c r="D31" s="10">
        <v>43217</v>
      </c>
      <c r="E31" s="10">
        <f>+D31+9</f>
        <v>43226</v>
      </c>
      <c r="F31" s="42">
        <f t="shared" si="0"/>
        <v>24</v>
      </c>
      <c r="G31" s="9"/>
      <c r="H31" s="9"/>
      <c r="I31" s="12">
        <v>13</v>
      </c>
    </row>
    <row r="32" spans="1:10" x14ac:dyDescent="0.35">
      <c r="A32" s="36" t="str">
        <f>'Lookup Lists'!C16</f>
        <v>PTB - Present to BOT</v>
      </c>
      <c r="B32" s="10">
        <v>43229</v>
      </c>
      <c r="C32" s="10">
        <f>+B32+2</f>
        <v>43231</v>
      </c>
      <c r="D32" s="10">
        <v>43229</v>
      </c>
      <c r="E32" s="10">
        <f>+D32+2</f>
        <v>43231</v>
      </c>
      <c r="F32" s="42">
        <f t="shared" si="0"/>
        <v>0</v>
      </c>
      <c r="G32" s="9"/>
      <c r="H32" s="9"/>
      <c r="I32" s="13">
        <v>14</v>
      </c>
    </row>
    <row r="33" spans="1:9" x14ac:dyDescent="0.35">
      <c r="A33" s="37" t="str">
        <f>'Lookup Lists'!C17</f>
        <v>Filing - Filing with Regulators</v>
      </c>
      <c r="B33" s="75">
        <v>43304</v>
      </c>
      <c r="C33" s="75">
        <v>43304</v>
      </c>
      <c r="D33" s="10">
        <v>43260</v>
      </c>
      <c r="E33" s="10">
        <f>+D33+2</f>
        <v>43262</v>
      </c>
      <c r="F33" s="42">
        <f t="shared" si="0"/>
        <v>-44</v>
      </c>
      <c r="G33" s="9"/>
      <c r="H33" s="9"/>
      <c r="I33" s="12">
        <v>15</v>
      </c>
    </row>
    <row r="34" spans="1:9" ht="15" thickBot="1" x14ac:dyDescent="0.4">
      <c r="A34" s="38" t="str">
        <f>'Lookup Lists'!C18</f>
        <v>PT - Post Approval Training</v>
      </c>
      <c r="B34" s="76"/>
      <c r="C34" s="76"/>
      <c r="D34" s="14"/>
      <c r="E34" s="15"/>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137" t="s">
        <v>771</v>
      </c>
      <c r="B38" s="24">
        <v>42865</v>
      </c>
      <c r="C38" s="635" t="s">
        <v>772</v>
      </c>
      <c r="D38" s="635"/>
      <c r="E38" s="635"/>
      <c r="F38" s="635"/>
      <c r="G38" s="635"/>
      <c r="H38" s="636"/>
    </row>
    <row r="39" spans="1:9" x14ac:dyDescent="0.35">
      <c r="A39" s="157" t="s">
        <v>710</v>
      </c>
      <c r="B39" s="20">
        <v>42900</v>
      </c>
      <c r="C39" s="637" t="s">
        <v>803</v>
      </c>
      <c r="D39" s="637"/>
      <c r="E39" s="637"/>
      <c r="F39" s="637"/>
      <c r="G39" s="637"/>
      <c r="H39" s="638"/>
    </row>
    <row r="40" spans="1:9" x14ac:dyDescent="0.35">
      <c r="A40" s="157" t="s">
        <v>729</v>
      </c>
      <c r="B40" s="20">
        <v>43131</v>
      </c>
      <c r="C40" s="637" t="s">
        <v>804</v>
      </c>
      <c r="D40" s="637"/>
      <c r="E40" s="637"/>
      <c r="F40" s="637"/>
      <c r="G40" s="637"/>
      <c r="H40" s="638"/>
    </row>
    <row r="41" spans="1:9" ht="15" thickBot="1" x14ac:dyDescent="0.4">
      <c r="A41" s="196" t="s">
        <v>475</v>
      </c>
      <c r="B41" s="210">
        <v>43356</v>
      </c>
      <c r="C41" s="633" t="s">
        <v>805</v>
      </c>
      <c r="D41" s="633"/>
      <c r="E41" s="633"/>
      <c r="F41" s="633"/>
      <c r="G41" s="633"/>
      <c r="H41" s="634"/>
    </row>
  </sheetData>
  <sheetProtection selectLockedCells="1"/>
  <mergeCells count="18">
    <mergeCell ref="C41:H41"/>
    <mergeCell ref="B13:G13"/>
    <mergeCell ref="C37:H37"/>
    <mergeCell ref="C38:H38"/>
    <mergeCell ref="C39:H39"/>
    <mergeCell ref="C40:H40"/>
    <mergeCell ref="C14:G14"/>
    <mergeCell ref="B12:G12"/>
    <mergeCell ref="B1:G1"/>
    <mergeCell ref="B2:G2"/>
    <mergeCell ref="B3:G3"/>
    <mergeCell ref="B4:G4"/>
    <mergeCell ref="B5:G5"/>
    <mergeCell ref="B6:G6"/>
    <mergeCell ref="B8:G8"/>
    <mergeCell ref="B11:G11"/>
    <mergeCell ref="C10:G10"/>
    <mergeCell ref="C9:G9"/>
  </mergeCells>
  <conditionalFormatting sqref="B19:C34">
    <cfRule type="expression" dxfId="623" priority="5">
      <formula>AND($B19&lt;=NOW(),$C19&gt;=NOW())</formula>
    </cfRule>
  </conditionalFormatting>
  <conditionalFormatting sqref="D19:E25">
    <cfRule type="expression" dxfId="622" priority="4">
      <formula>AND($D19&lt;=NOW(),$E19&gt;=NOW())</formula>
    </cfRule>
  </conditionalFormatting>
  <conditionalFormatting sqref="D26:E26">
    <cfRule type="expression" dxfId="621" priority="1">
      <formula>AND($B26&lt;=NOW(),$C26&gt;=NOW())</formula>
    </cfRule>
  </conditionalFormatting>
  <conditionalFormatting sqref="D27:E30 D34:E34">
    <cfRule type="expression" dxfId="620" priority="6">
      <formula>AND($D27&lt;=NOW(),$E27&gt;=NOW())</formula>
    </cfRule>
  </conditionalFormatting>
  <conditionalFormatting sqref="D31:E33">
    <cfRule type="expression" dxfId="619" priority="2">
      <formula>AND($B31&lt;=NOW(),$C31&gt;=NOW())</formula>
    </cfRule>
  </conditionalFormatting>
  <conditionalFormatting sqref="F19:F34">
    <cfRule type="cellIs" dxfId="618" priority="15" operator="lessThan">
      <formula>-90</formula>
    </cfRule>
    <cfRule type="cellIs" dxfId="617" priority="16" operator="lessThan">
      <formula>-45</formula>
    </cfRule>
    <cfRule type="cellIs" dxfId="616" priority="17" operator="greaterThan">
      <formula>-45</formula>
    </cfRule>
  </conditionalFormatting>
  <hyperlinks>
    <hyperlink ref="H1" location="Home!A1" display="Return to Home" xr:uid="{00000000-0004-0000-6700-000000000000}"/>
    <hyperlink ref="B12:G12" r:id="rId1" display="Darrel Richardson" xr:uid="{00000000-0004-0000-6700-000001000000}"/>
    <hyperlink ref="A11" location="Footnotes!A1" display="Footnotes!A1" xr:uid="{00000000-0004-0000-6700-000002000000}"/>
    <hyperlink ref="A10" location="Footnotes!A1" display="Footnotes!A1" xr:uid="{00000000-0004-0000-6700-000003000000}"/>
    <hyperlink ref="A7" location="Footnotes!A1" display="Footnotes!A1" xr:uid="{00000000-0004-0000-6700-000004000000}"/>
    <hyperlink ref="B2:G2" r:id="rId2" display="Modifications to Personnel Performance, Training, and Qualifications Standards " xr:uid="{00000000-0004-0000-6700-000005000000}"/>
    <hyperlink ref="B13:G13" r:id="rId3" display="Mike Brytowski" xr:uid="{00000000-0004-0000-6700-000006000000}"/>
  </hyperlinks>
  <pageMargins left="0.7" right="0.7" top="0.75" bottom="0.75" header="0.3" footer="0.3"/>
  <pageSetup orientation="landscape" horizontalDpi="1200" verticalDpi="1200" r:id="rId4"/>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18" id="{B4026C55-ABAD-43B4-AE4F-3561C6D40C20}">
            <xm:f>IF($B$20=Home!$I$5,$A$24,)</xm:f>
            <x14:dxf/>
          </x14:cfRule>
          <xm:sqref>I10:ABG10</xm:sqref>
        </x14:conditionalFormatting>
      </x14:conditionalFormattings>
    </ext>
  </extLs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03">
    <tabColor rgb="FFFF0000"/>
  </sheetPr>
  <dimension ref="A1:M42"/>
  <sheetViews>
    <sheetView showZeros="0" zoomScaleNormal="100" workbookViewId="0">
      <pane ySplit="1" topLeftCell="A2" activePane="bottomLeft" state="frozen"/>
      <selection pane="bottomLeft" activeCell="J29" sqref="J29"/>
    </sheetView>
  </sheetViews>
  <sheetFormatPr defaultColWidth="8.81640625" defaultRowHeight="14.5" x14ac:dyDescent="0.35"/>
  <cols>
    <col min="1" max="1" width="28.453125" style="2" customWidth="1"/>
    <col min="2" max="2" width="12.453125" customWidth="1"/>
    <col min="3" max="3" width="11.81640625" customWidth="1"/>
    <col min="4" max="5" width="11" customWidth="1"/>
    <col min="6" max="6" width="11.453125" customWidth="1"/>
    <col min="7" max="7" width="19.453125" customWidth="1"/>
    <col min="8" max="8" width="10.453125" customWidth="1"/>
    <col min="9" max="9" width="7.453125" hidden="1" customWidth="1"/>
    <col min="10" max="10" width="19.453125" customWidth="1"/>
    <col min="11" max="12" width="10.453125" bestFit="1" customWidth="1"/>
  </cols>
  <sheetData>
    <row r="1" spans="1:13" s="7" customFormat="1" ht="18.5" x14ac:dyDescent="0.45">
      <c r="A1" s="27" t="str">
        <f>'Template Old'!A1</f>
        <v>Project</v>
      </c>
      <c r="B1" s="664" t="s">
        <v>806</v>
      </c>
      <c r="C1" s="665"/>
      <c r="D1" s="665"/>
      <c r="E1" s="665"/>
      <c r="F1" s="665"/>
      <c r="G1" s="665"/>
      <c r="H1" s="165" t="s">
        <v>178</v>
      </c>
    </row>
    <row r="2" spans="1:13" s="7" customFormat="1" ht="15" customHeight="1" x14ac:dyDescent="0.45">
      <c r="A2" s="3" t="str">
        <f>'Template Old'!A2</f>
        <v>Project Name</v>
      </c>
      <c r="B2" s="611" t="s">
        <v>807</v>
      </c>
      <c r="C2" s="611"/>
      <c r="D2" s="611"/>
      <c r="E2" s="611"/>
      <c r="F2" s="611"/>
      <c r="G2" s="611"/>
      <c r="H2" s="166"/>
    </row>
    <row r="3" spans="1:13" s="7" customFormat="1" ht="15" customHeight="1" x14ac:dyDescent="0.45">
      <c r="A3" s="3" t="str">
        <f>'Template Old'!A3</f>
        <v>Status</v>
      </c>
      <c r="B3" s="612" t="s">
        <v>328</v>
      </c>
      <c r="C3" s="612"/>
      <c r="D3" s="612"/>
      <c r="E3" s="612"/>
      <c r="F3" s="612"/>
      <c r="G3" s="612"/>
      <c r="H3" s="166"/>
    </row>
    <row r="4" spans="1:13" s="7" customFormat="1" ht="47.15" customHeight="1" x14ac:dyDescent="0.45">
      <c r="A4" s="3" t="str">
        <f>'Template Old'!A4</f>
        <v>Comments</v>
      </c>
      <c r="B4" s="600" t="s">
        <v>808</v>
      </c>
      <c r="C4" s="600"/>
      <c r="D4" s="600"/>
      <c r="E4" s="600"/>
      <c r="F4" s="600"/>
      <c r="G4" s="600"/>
      <c r="H4" s="166"/>
    </row>
    <row r="5" spans="1:13" x14ac:dyDescent="0.35">
      <c r="A5" s="3" t="str">
        <f>'Template Old'!A5</f>
        <v>Deliverable</v>
      </c>
      <c r="B5" s="632" t="s">
        <v>809</v>
      </c>
      <c r="C5" s="632"/>
      <c r="D5" s="632"/>
      <c r="E5" s="632"/>
      <c r="F5" s="632"/>
      <c r="G5" s="632"/>
      <c r="H5" s="323"/>
    </row>
    <row r="6" spans="1:13" x14ac:dyDescent="0.35">
      <c r="A6" s="3" t="str">
        <f>'Template Old'!A6</f>
        <v>Deadline</v>
      </c>
      <c r="B6" s="639" t="s">
        <v>191</v>
      </c>
      <c r="C6" s="639"/>
      <c r="D6" s="639"/>
      <c r="E6" s="639"/>
      <c r="F6" s="639"/>
      <c r="G6" s="639"/>
      <c r="H6" s="323"/>
    </row>
    <row r="7" spans="1:13" ht="59.9" customHeight="1" x14ac:dyDescent="0.35">
      <c r="A7" s="321" t="str">
        <f>'Template Old'!A7</f>
        <v>Priority in RSDP, click to see applicable Footnote</v>
      </c>
      <c r="B7" s="321" t="s">
        <v>810</v>
      </c>
      <c r="C7" s="323"/>
      <c r="D7" s="3" t="str">
        <f>'Template Old'!D7</f>
        <v>Priority (1-Low, 2-Med, 3-High )</v>
      </c>
      <c r="E7" s="323">
        <v>3</v>
      </c>
      <c r="F7" s="3" t="str">
        <f>'Template Old'!F7</f>
        <v>Project has been Re-Baselined? (0-No, 1-Yes)</v>
      </c>
      <c r="G7" s="323">
        <v>0</v>
      </c>
      <c r="H7" s="323"/>
    </row>
    <row r="8" spans="1:13" x14ac:dyDescent="0.35">
      <c r="A8" s="3" t="str">
        <f>'Template Old'!A8</f>
        <v>P81 Req (2013)</v>
      </c>
      <c r="B8" s="639" t="s">
        <v>191</v>
      </c>
      <c r="C8" s="639"/>
      <c r="D8" s="639"/>
      <c r="E8" s="639"/>
      <c r="F8" s="639"/>
      <c r="G8" s="639"/>
      <c r="H8" s="323"/>
    </row>
    <row r="9" spans="1:13" x14ac:dyDescent="0.35">
      <c r="A9" s="3" t="str">
        <f>'Template Old'!A9</f>
        <v>Number of Directives</v>
      </c>
      <c r="B9" s="323">
        <v>0</v>
      </c>
      <c r="C9" s="639" t="s">
        <v>191</v>
      </c>
      <c r="D9" s="639"/>
      <c r="E9" s="639"/>
      <c r="F9" s="639"/>
      <c r="G9" s="639"/>
      <c r="H9" s="323"/>
    </row>
    <row r="10" spans="1:13" x14ac:dyDescent="0.35">
      <c r="A10" s="167" t="str">
        <f>'Template Old'!A10</f>
        <v>No. of Guidances (see Note 2)</v>
      </c>
      <c r="B10" s="323">
        <v>0</v>
      </c>
      <c r="C10" s="639" t="s">
        <v>191</v>
      </c>
      <c r="D10" s="639"/>
      <c r="E10" s="639"/>
      <c r="F10" s="639"/>
      <c r="G10" s="639"/>
      <c r="H10" s="323"/>
    </row>
    <row r="11" spans="1:13" ht="29" x14ac:dyDescent="0.35">
      <c r="A11" s="167" t="str">
        <f>'Template Old'!A11</f>
        <v>Directionally consistent with IERP findings (See Note 5)</v>
      </c>
      <c r="B11" s="639" t="s">
        <v>191</v>
      </c>
      <c r="C11" s="639"/>
      <c r="D11" s="639"/>
      <c r="E11" s="639"/>
      <c r="F11" s="639"/>
      <c r="G11" s="639"/>
      <c r="H11" s="321"/>
      <c r="K11" s="1"/>
      <c r="L11" s="1"/>
      <c r="M11" s="1"/>
    </row>
    <row r="12" spans="1:13" ht="14.9" customHeight="1" x14ac:dyDescent="0.35">
      <c r="A12" s="3" t="str">
        <f>'Template Old'!A12</f>
        <v>Developer</v>
      </c>
      <c r="B12" s="673" t="s">
        <v>676</v>
      </c>
      <c r="C12" s="673"/>
      <c r="D12" s="673"/>
      <c r="E12" s="673"/>
      <c r="F12" s="673"/>
      <c r="G12" s="673"/>
      <c r="H12" s="321"/>
    </row>
    <row r="13" spans="1:13" x14ac:dyDescent="0.35">
      <c r="A13" s="3" t="str">
        <f>'Template Old'!A13</f>
        <v>PMOS Liaison</v>
      </c>
      <c r="B13" s="673" t="s">
        <v>140</v>
      </c>
      <c r="C13" s="673"/>
      <c r="D13" s="673"/>
      <c r="E13" s="673"/>
      <c r="F13" s="673"/>
      <c r="G13" s="673"/>
      <c r="H13" s="321"/>
    </row>
    <row r="14" spans="1:13" ht="14.9" customHeight="1" x14ac:dyDescent="0.35">
      <c r="A14" s="3" t="str">
        <f>'Template Old'!A14</f>
        <v>Affected Standards</v>
      </c>
      <c r="B14" s="321">
        <v>1</v>
      </c>
      <c r="C14" s="632" t="s">
        <v>811</v>
      </c>
      <c r="D14" s="632"/>
      <c r="E14" s="632"/>
      <c r="F14" s="632"/>
      <c r="G14" s="632"/>
      <c r="H14" s="323"/>
    </row>
    <row r="15" spans="1:13" x14ac:dyDescent="0.35">
      <c r="A15" s="3" t="str">
        <f>'Template Old'!A15</f>
        <v>Last Updated</v>
      </c>
      <c r="B15" s="239">
        <v>43817</v>
      </c>
      <c r="C15" s="323"/>
      <c r="D15" s="323"/>
      <c r="E15" s="323"/>
      <c r="F15" s="323"/>
      <c r="G15" s="323"/>
      <c r="H15" s="323"/>
    </row>
    <row r="16" spans="1:13" x14ac:dyDescent="0.35">
      <c r="A16" s="3"/>
      <c r="B16" s="321"/>
      <c r="C16" s="323"/>
      <c r="D16" s="323"/>
      <c r="E16" s="323"/>
      <c r="F16" s="323"/>
      <c r="G16" s="323"/>
      <c r="H16" s="323"/>
    </row>
    <row r="17" spans="1:10" ht="15" thickBot="1" x14ac:dyDescent="0.4">
      <c r="A17" s="5"/>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6" t="s">
        <v>202</v>
      </c>
      <c r="I18" s="64" t="s">
        <v>24</v>
      </c>
      <c r="J18" s="4"/>
    </row>
    <row r="19" spans="1:10" x14ac:dyDescent="0.35">
      <c r="A19" s="71" t="str">
        <f>'Lookup Lists'!C3</f>
        <v>Nominations - SAR / PR</v>
      </c>
      <c r="B19" s="72">
        <v>42865</v>
      </c>
      <c r="C19" s="72">
        <v>42878</v>
      </c>
      <c r="D19" s="72">
        <v>42865</v>
      </c>
      <c r="E19" s="72">
        <v>42878</v>
      </c>
      <c r="F19" s="73">
        <f t="shared" ref="F19:F34" si="0">IF(D19-B19&gt;DATE(2007,1,1),0,D19-B19)</f>
        <v>0</v>
      </c>
      <c r="G19" s="317"/>
      <c r="H19" s="318"/>
      <c r="I19" s="65">
        <v>1</v>
      </c>
    </row>
    <row r="20" spans="1:10" x14ac:dyDescent="0.35">
      <c r="A20" s="31" t="str">
        <f>'Lookup Lists'!C6</f>
        <v>Nominations - DT</v>
      </c>
      <c r="B20" s="10"/>
      <c r="C20" s="8"/>
      <c r="D20" s="10"/>
      <c r="E20" s="8"/>
      <c r="F20" s="42">
        <f t="shared" si="0"/>
        <v>0</v>
      </c>
      <c r="G20" s="9"/>
      <c r="H20" s="13"/>
      <c r="I20" s="66">
        <v>2</v>
      </c>
    </row>
    <row r="21" spans="1:10" x14ac:dyDescent="0.35">
      <c r="A21" s="133" t="str">
        <f>'Lookup Lists'!C9</f>
        <v>QR - Quality Review</v>
      </c>
      <c r="B21" s="10"/>
      <c r="C21" s="8"/>
      <c r="D21" s="10"/>
      <c r="E21" s="8"/>
      <c r="F21" s="42">
        <f t="shared" si="0"/>
        <v>0</v>
      </c>
      <c r="G21" s="9"/>
      <c r="H21" s="13"/>
      <c r="I21" s="67">
        <v>3</v>
      </c>
    </row>
    <row r="22" spans="1:10" x14ac:dyDescent="0.35">
      <c r="A22" s="29" t="str">
        <f>'Lookup Lists'!C4</f>
        <v>SP1 - SAR/PR/WP Posting 1</v>
      </c>
      <c r="B22" s="10"/>
      <c r="C22" s="8"/>
      <c r="D22" s="10"/>
      <c r="E22" s="8"/>
      <c r="F22" s="42">
        <f t="shared" si="0"/>
        <v>0</v>
      </c>
      <c r="G22" s="9"/>
      <c r="H22" s="13"/>
      <c r="I22" s="66">
        <v>4</v>
      </c>
    </row>
    <row r="23" spans="1:10" x14ac:dyDescent="0.35">
      <c r="A23" s="29" t="str">
        <f>'Lookup Lists'!C5</f>
        <v>SP2 - SAR/PR/WP Posting 2</v>
      </c>
      <c r="B23" s="10"/>
      <c r="C23" s="10"/>
      <c r="D23" s="10"/>
      <c r="E23" s="8"/>
      <c r="F23" s="42">
        <f t="shared" si="0"/>
        <v>0</v>
      </c>
      <c r="G23" s="9"/>
      <c r="H23" s="13"/>
      <c r="I23" s="67">
        <v>5</v>
      </c>
    </row>
    <row r="24" spans="1:10" x14ac:dyDescent="0.35">
      <c r="A24" s="32" t="str">
        <f>'Lookup Lists'!C7</f>
        <v>CP1 - Comment Period 1</v>
      </c>
      <c r="B24" s="10">
        <v>43038</v>
      </c>
      <c r="C24" s="10">
        <v>43082</v>
      </c>
      <c r="D24" s="10">
        <v>43038</v>
      </c>
      <c r="E24" s="10">
        <v>43082</v>
      </c>
      <c r="F24" s="42">
        <f t="shared" si="0"/>
        <v>0</v>
      </c>
      <c r="G24" s="9"/>
      <c r="H24" s="13"/>
      <c r="I24" s="66">
        <v>6</v>
      </c>
    </row>
    <row r="25" spans="1:10" x14ac:dyDescent="0.35">
      <c r="A25" s="32" t="str">
        <f>'Lookup Lists'!C8</f>
        <v>CP2 - Comment Period 2</v>
      </c>
      <c r="B25" s="75"/>
      <c r="C25" s="75"/>
      <c r="D25" s="10"/>
      <c r="E25" s="8"/>
      <c r="F25" s="42">
        <f t="shared" si="0"/>
        <v>0</v>
      </c>
      <c r="G25" s="9"/>
      <c r="H25" s="13"/>
      <c r="I25" s="67">
        <v>7</v>
      </c>
    </row>
    <row r="26" spans="1:10" x14ac:dyDescent="0.35">
      <c r="A26" s="34" t="str">
        <f>'Lookup Lists'!C10</f>
        <v>CIB - Com/Ballot 1 (Initial)</v>
      </c>
      <c r="B26" s="75"/>
      <c r="C26" s="75"/>
      <c r="D26" s="10"/>
      <c r="E26" s="8"/>
      <c r="F26" s="42">
        <f t="shared" si="0"/>
        <v>0</v>
      </c>
      <c r="G26" s="9"/>
      <c r="H26" s="136"/>
      <c r="I26" s="66">
        <v>8</v>
      </c>
    </row>
    <row r="27" spans="1:10" x14ac:dyDescent="0.35">
      <c r="A27" s="34" t="str">
        <f>'Lookup Lists'!C11</f>
        <v xml:space="preserve">CAB - Com/Add Ballot 2 </v>
      </c>
      <c r="B27" s="75"/>
      <c r="C27" s="75"/>
      <c r="D27" s="10"/>
      <c r="E27" s="8"/>
      <c r="F27" s="42">
        <f t="shared" si="0"/>
        <v>0</v>
      </c>
      <c r="G27" s="9"/>
      <c r="H27" s="136"/>
      <c r="I27" s="67">
        <v>9</v>
      </c>
    </row>
    <row r="28" spans="1:10" x14ac:dyDescent="0.35">
      <c r="A28" s="34" t="str">
        <f>'Lookup Lists'!C12</f>
        <v>CAB - Com/Add Ballot 3</v>
      </c>
      <c r="B28" s="75"/>
      <c r="C28" s="75"/>
      <c r="D28" s="10"/>
      <c r="E28" s="8"/>
      <c r="F28" s="42">
        <f t="shared" si="0"/>
        <v>0</v>
      </c>
      <c r="G28" s="9"/>
      <c r="H28" s="13"/>
      <c r="I28" s="66">
        <v>10</v>
      </c>
    </row>
    <row r="29" spans="1:10" x14ac:dyDescent="0.35">
      <c r="A29" s="34" t="str">
        <f>'Lookup Lists'!C13</f>
        <v>CAB - Com/Add Ballot 4</v>
      </c>
      <c r="B29" s="75"/>
      <c r="C29" s="75"/>
      <c r="D29" s="10"/>
      <c r="E29" s="8"/>
      <c r="F29" s="42">
        <f t="shared" si="0"/>
        <v>0</v>
      </c>
      <c r="G29" s="9"/>
      <c r="H29" s="13"/>
      <c r="I29" s="67">
        <v>11</v>
      </c>
    </row>
    <row r="30" spans="1:10" x14ac:dyDescent="0.35">
      <c r="A30" s="34" t="str">
        <f>'Lookup Lists'!C14</f>
        <v>CAB - Com/Add Ballot 5</v>
      </c>
      <c r="B30" s="75"/>
      <c r="C30" s="75"/>
      <c r="D30" s="10"/>
      <c r="E30" s="8"/>
      <c r="F30" s="42">
        <f t="shared" si="0"/>
        <v>0</v>
      </c>
      <c r="G30" s="9"/>
      <c r="H30" s="13"/>
      <c r="I30" s="66">
        <v>12</v>
      </c>
    </row>
    <row r="31" spans="1:10" x14ac:dyDescent="0.35">
      <c r="A31" s="35" t="str">
        <f>'Lookup Lists'!C15</f>
        <v>FB - Final Ballot</v>
      </c>
      <c r="B31" s="75"/>
      <c r="C31" s="75"/>
      <c r="D31" s="10"/>
      <c r="E31" s="8"/>
      <c r="F31" s="42">
        <f t="shared" si="0"/>
        <v>0</v>
      </c>
      <c r="G31" s="9"/>
      <c r="H31" s="13"/>
      <c r="I31" s="67">
        <v>13</v>
      </c>
    </row>
    <row r="32" spans="1:10" x14ac:dyDescent="0.35">
      <c r="A32" s="36" t="str">
        <f>'Lookup Lists'!C16</f>
        <v>PTB - Present to BOT</v>
      </c>
      <c r="B32" s="75"/>
      <c r="C32" s="75"/>
      <c r="D32" s="10"/>
      <c r="E32" s="8"/>
      <c r="F32" s="42">
        <f t="shared" si="0"/>
        <v>0</v>
      </c>
      <c r="G32" s="9"/>
      <c r="H32" s="13"/>
      <c r="I32" s="66">
        <v>14</v>
      </c>
    </row>
    <row r="33" spans="1:9" x14ac:dyDescent="0.35">
      <c r="A33" s="37" t="str">
        <f>'Lookup Lists'!C17</f>
        <v>Filing - Filing with Regulators</v>
      </c>
      <c r="B33" s="75"/>
      <c r="C33" s="75"/>
      <c r="D33" s="10"/>
      <c r="E33" s="8"/>
      <c r="F33" s="42">
        <f t="shared" si="0"/>
        <v>0</v>
      </c>
      <c r="G33" s="9"/>
      <c r="H33" s="13"/>
      <c r="I33" s="67">
        <v>15</v>
      </c>
    </row>
    <row r="34" spans="1:9" ht="15" thickBot="1" x14ac:dyDescent="0.4">
      <c r="A34" s="38" t="str">
        <f>'Lookup Lists'!C18</f>
        <v>PT - Post Approval Training</v>
      </c>
      <c r="B34" s="76"/>
      <c r="C34" s="76"/>
      <c r="D34" s="14"/>
      <c r="E34" s="15"/>
      <c r="F34" s="43">
        <f t="shared" si="0"/>
        <v>0</v>
      </c>
      <c r="G34" s="164"/>
      <c r="H34" s="16"/>
      <c r="I34" s="68">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137" t="s">
        <v>771</v>
      </c>
      <c r="B38" s="24">
        <v>42865</v>
      </c>
      <c r="C38" s="635" t="s">
        <v>772</v>
      </c>
      <c r="D38" s="635"/>
      <c r="E38" s="635"/>
      <c r="F38" s="635"/>
      <c r="G38" s="635"/>
      <c r="H38" s="636"/>
    </row>
    <row r="39" spans="1:9" x14ac:dyDescent="0.35">
      <c r="A39" s="157" t="s">
        <v>710</v>
      </c>
      <c r="B39" s="20">
        <v>42900</v>
      </c>
      <c r="C39" s="637" t="s">
        <v>812</v>
      </c>
      <c r="D39" s="637"/>
      <c r="E39" s="637"/>
      <c r="F39" s="637"/>
      <c r="G39" s="637"/>
      <c r="H39" s="638"/>
    </row>
    <row r="40" spans="1:9" x14ac:dyDescent="0.35">
      <c r="A40" s="157" t="s">
        <v>682</v>
      </c>
      <c r="B40" s="20">
        <v>43721</v>
      </c>
      <c r="C40" s="637" t="s">
        <v>813</v>
      </c>
      <c r="D40" s="637"/>
      <c r="E40" s="637"/>
      <c r="F40" s="637"/>
      <c r="G40" s="637"/>
      <c r="H40" s="638"/>
    </row>
    <row r="41" spans="1:9" ht="15" thickBot="1" x14ac:dyDescent="0.4">
      <c r="A41" s="196" t="s">
        <v>682</v>
      </c>
      <c r="B41" s="210">
        <v>43735</v>
      </c>
      <c r="C41" s="633" t="s">
        <v>814</v>
      </c>
      <c r="D41" s="633"/>
      <c r="E41" s="633"/>
      <c r="F41" s="633"/>
      <c r="G41" s="633"/>
      <c r="H41" s="634"/>
    </row>
    <row r="42" spans="1:9" ht="15" thickBot="1" x14ac:dyDescent="0.4">
      <c r="A42" s="196" t="s">
        <v>815</v>
      </c>
      <c r="B42" s="210">
        <v>43817</v>
      </c>
      <c r="C42" s="633" t="s">
        <v>816</v>
      </c>
      <c r="D42" s="633"/>
      <c r="E42" s="633"/>
      <c r="F42" s="633"/>
      <c r="G42" s="633"/>
      <c r="H42" s="634"/>
    </row>
  </sheetData>
  <mergeCells count="19">
    <mergeCell ref="C42:H42"/>
    <mergeCell ref="B13:G13"/>
    <mergeCell ref="C37:H37"/>
    <mergeCell ref="C38:H38"/>
    <mergeCell ref="C39:H39"/>
    <mergeCell ref="C40:H40"/>
    <mergeCell ref="C14:G14"/>
    <mergeCell ref="C41:H41"/>
    <mergeCell ref="B12:G12"/>
    <mergeCell ref="B1:G1"/>
    <mergeCell ref="B2:G2"/>
    <mergeCell ref="B3:G3"/>
    <mergeCell ref="B4:G4"/>
    <mergeCell ref="B5:G5"/>
    <mergeCell ref="B6:G6"/>
    <mergeCell ref="B8:G8"/>
    <mergeCell ref="B11:G11"/>
    <mergeCell ref="C9:G9"/>
    <mergeCell ref="C10:G10"/>
  </mergeCells>
  <conditionalFormatting sqref="B19:C34">
    <cfRule type="expression" dxfId="615" priority="4">
      <formula>AND($B19&lt;=NOW(),$C19&gt;=NOW())</formula>
    </cfRule>
  </conditionalFormatting>
  <conditionalFormatting sqref="D19:E34">
    <cfRule type="expression" dxfId="614" priority="2">
      <formula>AND($D19&lt;=NOW(),$E19&gt;=NOW())</formula>
    </cfRule>
  </conditionalFormatting>
  <conditionalFormatting sqref="F19:F34">
    <cfRule type="cellIs" dxfId="613" priority="11" operator="lessThan">
      <formula>-90</formula>
    </cfRule>
    <cfRule type="cellIs" dxfId="612" priority="12" operator="lessThan">
      <formula>-45</formula>
    </cfRule>
    <cfRule type="cellIs" dxfId="611" priority="13" operator="greaterThan">
      <formula>-45</formula>
    </cfRule>
  </conditionalFormatting>
  <hyperlinks>
    <hyperlink ref="H1" location="Home!A1" display="Return to Home" xr:uid="{00000000-0004-0000-6800-000000000000}"/>
    <hyperlink ref="B2" r:id="rId1" display="Phase 2 System Protection Coordination" xr:uid="{00000000-0004-0000-6800-000001000000}"/>
    <hyperlink ref="B2:G2" r:id="rId2" display="FAC-008-3 Periodic Review" xr:uid="{00000000-0004-0000-6800-000002000000}"/>
    <hyperlink ref="A11" location="Footnotes!A1" display="Footnotes!A1" xr:uid="{00000000-0004-0000-6800-000003000000}"/>
    <hyperlink ref="A10" location="Footnotes!A1" display="Footnotes!A1" xr:uid="{00000000-0004-0000-6800-000004000000}"/>
    <hyperlink ref="B13:G13" r:id="rId3" display="Mark Pratt" xr:uid="{00000000-0004-0000-6800-000005000000}"/>
    <hyperlink ref="B12:G12" r:id="rId4" display="Jordan Mallory" xr:uid="{00000000-0004-0000-6800-000006000000}"/>
  </hyperlinks>
  <pageMargins left="0.7" right="0.7" top="0.75" bottom="0.75" header="0.3" footer="0.3"/>
  <pageSetup orientation="landscape" horizontalDpi="1200" verticalDpi="1200" r:id="rId5"/>
  <headerFooter>
    <oddHeader>&amp;L&amp;F&amp;C&amp;A&amp;R&amp;"Calibri"&amp;10&amp;K000000 Limited Disclosure&amp;1#_x000D_</oddHeader>
    <oddFooter>&amp;LNERC (Public)_x000D_&amp;1#&amp;"Calibri"&amp;10&amp;K0000FF Limited Disclosure&amp;CPrinted on: &amp;D&amp;R&amp;P of &amp;N</oddFooter>
  </headerFooter>
  <extLst>
    <ext xmlns:x14="http://schemas.microsoft.com/office/spreadsheetml/2009/9/main" uri="{78C0D931-6437-407d-A8EE-F0AAD7539E65}">
      <x14:conditionalFormattings>
        <x14:conditionalFormatting xmlns:xm="http://schemas.microsoft.com/office/excel/2006/main">
          <x14:cfRule type="expression" priority="14" id="{9FB0E619-527F-47B5-AB5C-61AF438DF781}">
            <xm:f>IF($B$20=Home!$I$5,$A$24,)</xm:f>
            <x14:dxf/>
          </x14:cfRule>
          <xm:sqref>I10:ABK10</xm:sqref>
        </x14:conditionalFormatting>
      </x14:conditionalFormattings>
    </ext>
  </extLs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04">
    <tabColor rgb="FFFF0000"/>
  </sheetPr>
  <dimension ref="A1:M41"/>
  <sheetViews>
    <sheetView showZeros="0" zoomScaleNormal="100" workbookViewId="0">
      <pane ySplit="1" topLeftCell="A2" activePane="bottomLeft" state="frozen"/>
      <selection pane="bottomLeft" activeCell="N14" sqref="N14"/>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hidden="1" customWidth="1"/>
    <col min="10" max="10" width="19.453125" customWidth="1"/>
    <col min="11" max="12" width="10.453125" bestFit="1" customWidth="1"/>
  </cols>
  <sheetData>
    <row r="1" spans="1:13" s="7" customFormat="1" ht="18.5" x14ac:dyDescent="0.45">
      <c r="A1" s="27" t="str">
        <f>'Template Old'!A1</f>
        <v>Project</v>
      </c>
      <c r="B1" s="664" t="s">
        <v>817</v>
      </c>
      <c r="C1" s="665"/>
      <c r="D1" s="665"/>
      <c r="E1" s="665"/>
      <c r="F1" s="665"/>
      <c r="G1" s="665"/>
      <c r="H1" s="165" t="s">
        <v>178</v>
      </c>
    </row>
    <row r="2" spans="1:13" s="7" customFormat="1" ht="15" customHeight="1" x14ac:dyDescent="0.45">
      <c r="A2" s="3" t="str">
        <f>'Template Old'!A2</f>
        <v>Project Name</v>
      </c>
      <c r="B2" s="611" t="s">
        <v>818</v>
      </c>
      <c r="C2" s="611"/>
      <c r="D2" s="611"/>
      <c r="E2" s="611"/>
      <c r="F2" s="611"/>
      <c r="G2" s="611"/>
      <c r="H2" s="166"/>
    </row>
    <row r="3" spans="1:13" s="7" customFormat="1" ht="15" customHeight="1" x14ac:dyDescent="0.45">
      <c r="A3" s="3" t="str">
        <f>'Template Old'!A3</f>
        <v>Status</v>
      </c>
      <c r="B3" s="612" t="s">
        <v>328</v>
      </c>
      <c r="C3" s="612"/>
      <c r="D3" s="612"/>
      <c r="E3" s="612"/>
      <c r="F3" s="612"/>
      <c r="G3" s="612"/>
      <c r="H3" s="166"/>
    </row>
    <row r="4" spans="1:13" s="7" customFormat="1" ht="47.15" customHeight="1" x14ac:dyDescent="0.45">
      <c r="A4" s="3" t="str">
        <f>'Template Old'!A4</f>
        <v>Comments</v>
      </c>
      <c r="B4" s="600" t="s">
        <v>808</v>
      </c>
      <c r="C4" s="600"/>
      <c r="D4" s="600"/>
      <c r="E4" s="600"/>
      <c r="F4" s="600"/>
      <c r="G4" s="600"/>
      <c r="H4" s="166"/>
    </row>
    <row r="5" spans="1:13" ht="14.9" customHeight="1" x14ac:dyDescent="0.35">
      <c r="A5" s="3" t="str">
        <f>'Template Old'!A5</f>
        <v>Deliverable</v>
      </c>
      <c r="B5" s="632" t="s">
        <v>809</v>
      </c>
      <c r="C5" s="632"/>
      <c r="D5" s="632"/>
      <c r="E5" s="632"/>
      <c r="F5" s="632"/>
      <c r="G5" s="632"/>
      <c r="H5" s="323"/>
    </row>
    <row r="6" spans="1:13" x14ac:dyDescent="0.35">
      <c r="A6" s="3" t="str">
        <f>'Template Old'!A6</f>
        <v>Deadline</v>
      </c>
      <c r="B6" s="323" t="s">
        <v>191</v>
      </c>
      <c r="C6" s="639"/>
      <c r="D6" s="639"/>
      <c r="E6" s="639"/>
      <c r="F6" s="639"/>
      <c r="G6" s="639"/>
      <c r="H6" s="323"/>
    </row>
    <row r="7" spans="1:13" ht="57.65" customHeight="1" x14ac:dyDescent="0.35">
      <c r="A7" s="167" t="str">
        <f>'Template Old'!A7</f>
        <v>Priority in RSDP, click to see applicable Footnote</v>
      </c>
      <c r="B7" s="5" t="s">
        <v>810</v>
      </c>
      <c r="C7" s="323"/>
      <c r="D7" s="3" t="str">
        <f>'Template Old'!D7</f>
        <v>Priority (1-Low, 2-Med, 3-High )</v>
      </c>
      <c r="E7" s="323">
        <v>3</v>
      </c>
      <c r="F7" s="3" t="str">
        <f>'Template Old'!F7</f>
        <v>Project has been Re-Baselined? (0-No, 1-Yes)</v>
      </c>
      <c r="G7" s="323">
        <v>0</v>
      </c>
      <c r="H7" s="323"/>
    </row>
    <row r="8" spans="1:13" x14ac:dyDescent="0.35">
      <c r="A8" s="3" t="str">
        <f>'Template Old'!A8</f>
        <v>P81 Req (2013)</v>
      </c>
      <c r="B8" s="639" t="s">
        <v>191</v>
      </c>
      <c r="C8" s="639"/>
      <c r="D8" s="639"/>
      <c r="E8" s="639"/>
      <c r="F8" s="639"/>
      <c r="G8" s="639"/>
      <c r="H8" s="323"/>
    </row>
    <row r="9" spans="1:13" x14ac:dyDescent="0.35">
      <c r="A9" s="3" t="str">
        <f>'Template Old'!A9</f>
        <v>Number of Directives</v>
      </c>
      <c r="B9" s="323">
        <v>0</v>
      </c>
      <c r="C9" s="639" t="s">
        <v>191</v>
      </c>
      <c r="D9" s="639"/>
      <c r="E9" s="639"/>
      <c r="F9" s="639"/>
      <c r="G9" s="639"/>
      <c r="H9" s="323"/>
    </row>
    <row r="10" spans="1:13" x14ac:dyDescent="0.35">
      <c r="A10" s="167" t="str">
        <f>'Template Old'!A10</f>
        <v>No. of Guidances (see Note 2)</v>
      </c>
      <c r="B10" s="323">
        <v>0</v>
      </c>
      <c r="C10" s="639" t="s">
        <v>191</v>
      </c>
      <c r="D10" s="639"/>
      <c r="E10" s="639"/>
      <c r="F10" s="639"/>
      <c r="G10" s="639"/>
      <c r="H10" s="323"/>
    </row>
    <row r="11" spans="1:13" ht="29" x14ac:dyDescent="0.35">
      <c r="A11" s="167" t="str">
        <f>'Template Old'!A11</f>
        <v>Directionally consistent with IERP findings (See Note 5)</v>
      </c>
      <c r="B11" s="639" t="s">
        <v>191</v>
      </c>
      <c r="C11" s="639"/>
      <c r="D11" s="639"/>
      <c r="E11" s="639"/>
      <c r="F11" s="639"/>
      <c r="G11" s="639"/>
      <c r="H11" s="321"/>
      <c r="K11" s="1"/>
      <c r="L11" s="1"/>
      <c r="M11" s="1"/>
    </row>
    <row r="12" spans="1:13" ht="14.9" customHeight="1" x14ac:dyDescent="0.35">
      <c r="A12" s="3" t="str">
        <f>'Template Old'!A12</f>
        <v>Developer</v>
      </c>
      <c r="B12" s="673" t="s">
        <v>528</v>
      </c>
      <c r="C12" s="673"/>
      <c r="D12" s="673"/>
      <c r="E12" s="673"/>
      <c r="F12" s="673"/>
      <c r="G12" s="673"/>
      <c r="H12" s="321"/>
    </row>
    <row r="13" spans="1:13" x14ac:dyDescent="0.35">
      <c r="A13" s="3" t="str">
        <f>'Template Old'!A13</f>
        <v>PMOS Liaison</v>
      </c>
      <c r="B13" s="673" t="s">
        <v>133</v>
      </c>
      <c r="C13" s="673"/>
      <c r="D13" s="673"/>
      <c r="E13" s="673"/>
      <c r="F13" s="673"/>
      <c r="G13" s="673"/>
      <c r="H13" s="321"/>
    </row>
    <row r="14" spans="1:13" ht="14.9" customHeight="1" x14ac:dyDescent="0.35">
      <c r="A14" s="3" t="str">
        <f>'Template Old'!A14</f>
        <v>Affected Standards</v>
      </c>
      <c r="B14" s="321">
        <v>4</v>
      </c>
      <c r="C14" s="632" t="s">
        <v>819</v>
      </c>
      <c r="D14" s="632"/>
      <c r="E14" s="632"/>
      <c r="F14" s="632"/>
      <c r="G14" s="632"/>
      <c r="H14" s="323"/>
    </row>
    <row r="15" spans="1:13" x14ac:dyDescent="0.35">
      <c r="A15" s="3" t="str">
        <f>'Template Old'!A15</f>
        <v>Last Updated</v>
      </c>
      <c r="B15" s="239">
        <v>43817</v>
      </c>
      <c r="C15" s="323"/>
      <c r="D15" s="323"/>
      <c r="E15" s="323"/>
      <c r="F15" s="323"/>
      <c r="G15" s="323"/>
      <c r="H15" s="323"/>
    </row>
    <row r="16" spans="1:13" x14ac:dyDescent="0.35">
      <c r="A16" s="3"/>
      <c r="B16" s="321"/>
      <c r="C16" s="323"/>
      <c r="D16" s="323"/>
      <c r="E16" s="323"/>
      <c r="F16" s="323"/>
      <c r="G16" s="323"/>
      <c r="H16" s="323"/>
    </row>
    <row r="17" spans="1:10" ht="15" thickBot="1" x14ac:dyDescent="0.4">
      <c r="A17" s="5"/>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6" t="s">
        <v>202</v>
      </c>
      <c r="I18" s="46" t="s">
        <v>24</v>
      </c>
      <c r="J18" s="4"/>
    </row>
    <row r="19" spans="1:10" x14ac:dyDescent="0.35">
      <c r="A19" s="71" t="str">
        <f>'Lookup Lists'!C3</f>
        <v>Nominations - SAR / PR</v>
      </c>
      <c r="B19" s="72">
        <v>42857</v>
      </c>
      <c r="C19" s="72">
        <v>42870</v>
      </c>
      <c r="D19" s="72">
        <v>42857</v>
      </c>
      <c r="E19" s="72">
        <v>42870</v>
      </c>
      <c r="F19" s="73">
        <f t="shared" ref="F19:F34" si="0">IF(D19-B19&gt;DATE(2007,1,1),0,D19-B19)</f>
        <v>0</v>
      </c>
      <c r="G19" s="317"/>
      <c r="H19" s="318"/>
      <c r="I19" s="65">
        <v>1</v>
      </c>
    </row>
    <row r="20" spans="1:10" x14ac:dyDescent="0.35">
      <c r="A20" s="31" t="str">
        <f>'Lookup Lists'!C6</f>
        <v>Nominations - DT</v>
      </c>
      <c r="B20" s="10"/>
      <c r="C20" s="8"/>
      <c r="D20" s="10"/>
      <c r="E20" s="8"/>
      <c r="F20" s="42">
        <f t="shared" si="0"/>
        <v>0</v>
      </c>
      <c r="G20" s="9"/>
      <c r="H20" s="13"/>
      <c r="I20" s="66">
        <v>2</v>
      </c>
    </row>
    <row r="21" spans="1:10" x14ac:dyDescent="0.35">
      <c r="A21" s="133" t="str">
        <f>'Lookup Lists'!C9</f>
        <v>QR - Quality Review</v>
      </c>
      <c r="B21" s="10"/>
      <c r="C21" s="8"/>
      <c r="D21" s="10"/>
      <c r="E21" s="8"/>
      <c r="F21" s="42">
        <f t="shared" si="0"/>
        <v>0</v>
      </c>
      <c r="G21" s="9"/>
      <c r="H21" s="13"/>
      <c r="I21" s="67">
        <v>3</v>
      </c>
    </row>
    <row r="22" spans="1:10" x14ac:dyDescent="0.35">
      <c r="A22" s="29" t="str">
        <f>'Lookup Lists'!C4</f>
        <v>SP1 - SAR/PR/WP Posting 1</v>
      </c>
      <c r="B22" s="10"/>
      <c r="C22" s="8"/>
      <c r="D22" s="10"/>
      <c r="E22" s="8"/>
      <c r="F22" s="42">
        <f t="shared" si="0"/>
        <v>0</v>
      </c>
      <c r="G22" s="9"/>
      <c r="H22" s="13"/>
      <c r="I22" s="66">
        <v>4</v>
      </c>
    </row>
    <row r="23" spans="1:10" x14ac:dyDescent="0.35">
      <c r="A23" s="29" t="str">
        <f>'Lookup Lists'!C5</f>
        <v>SP2 - SAR/PR/WP Posting 2</v>
      </c>
      <c r="B23" s="10"/>
      <c r="C23" s="10"/>
      <c r="D23" s="10"/>
      <c r="E23" s="8"/>
      <c r="F23" s="42">
        <f t="shared" si="0"/>
        <v>0</v>
      </c>
      <c r="G23" s="9"/>
      <c r="H23" s="13"/>
      <c r="I23" s="67">
        <v>5</v>
      </c>
    </row>
    <row r="24" spans="1:10" x14ac:dyDescent="0.35">
      <c r="A24" s="32" t="str">
        <f>'Lookup Lists'!C7</f>
        <v>CP1 - Comment Period 1</v>
      </c>
      <c r="B24" s="10">
        <v>43110</v>
      </c>
      <c r="C24" s="10">
        <v>43154</v>
      </c>
      <c r="D24" s="10"/>
      <c r="E24" s="8"/>
      <c r="F24" s="42"/>
      <c r="G24" s="9"/>
      <c r="H24" s="13"/>
      <c r="I24" s="66">
        <v>6</v>
      </c>
    </row>
    <row r="25" spans="1:10" x14ac:dyDescent="0.35">
      <c r="A25" s="32" t="str">
        <f>'Lookup Lists'!C8</f>
        <v>CP2 - Comment Period 2</v>
      </c>
      <c r="B25" s="75"/>
      <c r="C25" s="75"/>
      <c r="D25" s="10"/>
      <c r="E25" s="8"/>
      <c r="F25" s="42">
        <f t="shared" si="0"/>
        <v>0</v>
      </c>
      <c r="G25" s="9"/>
      <c r="H25" s="13"/>
      <c r="I25" s="67">
        <v>7</v>
      </c>
    </row>
    <row r="26" spans="1:10" x14ac:dyDescent="0.35">
      <c r="A26" s="34" t="str">
        <f>'Lookup Lists'!C10</f>
        <v>CIB - Com/Ballot 1 (Initial)</v>
      </c>
      <c r="B26" s="75"/>
      <c r="C26" s="75"/>
      <c r="D26" s="10"/>
      <c r="E26" s="8"/>
      <c r="F26" s="42">
        <f t="shared" si="0"/>
        <v>0</v>
      </c>
      <c r="G26" s="9"/>
      <c r="H26" s="136"/>
      <c r="I26" s="66">
        <v>8</v>
      </c>
    </row>
    <row r="27" spans="1:10" x14ac:dyDescent="0.35">
      <c r="A27" s="34" t="str">
        <f>'Lookup Lists'!C11</f>
        <v xml:space="preserve">CAB - Com/Add Ballot 2 </v>
      </c>
      <c r="B27" s="75"/>
      <c r="C27" s="75"/>
      <c r="D27" s="10"/>
      <c r="E27" s="8"/>
      <c r="F27" s="42">
        <f t="shared" si="0"/>
        <v>0</v>
      </c>
      <c r="G27" s="9"/>
      <c r="H27" s="136"/>
      <c r="I27" s="67">
        <v>9</v>
      </c>
    </row>
    <row r="28" spans="1:10" x14ac:dyDescent="0.35">
      <c r="A28" s="34" t="str">
        <f>'Lookup Lists'!C12</f>
        <v>CAB - Com/Add Ballot 3</v>
      </c>
      <c r="B28" s="75"/>
      <c r="C28" s="75"/>
      <c r="D28" s="10"/>
      <c r="E28" s="8"/>
      <c r="F28" s="42">
        <f t="shared" si="0"/>
        <v>0</v>
      </c>
      <c r="G28" s="9"/>
      <c r="H28" s="13"/>
      <c r="I28" s="66">
        <v>10</v>
      </c>
    </row>
    <row r="29" spans="1:10" x14ac:dyDescent="0.35">
      <c r="A29" s="34" t="str">
        <f>'Lookup Lists'!C13</f>
        <v>CAB - Com/Add Ballot 4</v>
      </c>
      <c r="B29" s="75"/>
      <c r="C29" s="75"/>
      <c r="D29" s="10"/>
      <c r="E29" s="8"/>
      <c r="F29" s="42">
        <f t="shared" si="0"/>
        <v>0</v>
      </c>
      <c r="G29" s="9"/>
      <c r="H29" s="13"/>
      <c r="I29" s="67">
        <v>11</v>
      </c>
    </row>
    <row r="30" spans="1:10" x14ac:dyDescent="0.35">
      <c r="A30" s="34" t="str">
        <f>'Lookup Lists'!C14</f>
        <v>CAB - Com/Add Ballot 5</v>
      </c>
      <c r="B30" s="75"/>
      <c r="C30" s="75"/>
      <c r="D30" s="10"/>
      <c r="E30" s="8"/>
      <c r="F30" s="42">
        <f t="shared" si="0"/>
        <v>0</v>
      </c>
      <c r="G30" s="9"/>
      <c r="H30" s="13"/>
      <c r="I30" s="66">
        <v>12</v>
      </c>
    </row>
    <row r="31" spans="1:10" x14ac:dyDescent="0.35">
      <c r="A31" s="35" t="str">
        <f>'Lookup Lists'!C15</f>
        <v>FB - Final Ballot</v>
      </c>
      <c r="B31" s="75"/>
      <c r="C31" s="75"/>
      <c r="D31" s="10"/>
      <c r="E31" s="8"/>
      <c r="F31" s="42">
        <f t="shared" si="0"/>
        <v>0</v>
      </c>
      <c r="G31" s="9"/>
      <c r="H31" s="13"/>
      <c r="I31" s="67">
        <v>13</v>
      </c>
    </row>
    <row r="32" spans="1:10" x14ac:dyDescent="0.35">
      <c r="A32" s="36" t="str">
        <f>'Lookup Lists'!C16</f>
        <v>PTB - Present to BOT</v>
      </c>
      <c r="B32" s="75">
        <v>43866</v>
      </c>
      <c r="C32" s="75">
        <f>+B32+2</f>
        <v>43868</v>
      </c>
      <c r="D32" s="10"/>
      <c r="E32" s="8"/>
      <c r="F32" s="42"/>
      <c r="G32" s="9"/>
      <c r="H32" s="13"/>
      <c r="I32" s="66">
        <v>14</v>
      </c>
    </row>
    <row r="33" spans="1:9" x14ac:dyDescent="0.35">
      <c r="A33" s="37" t="str">
        <f>'Lookup Lists'!C17</f>
        <v>Filing - Filing with Regulators</v>
      </c>
      <c r="B33" s="75"/>
      <c r="C33" s="75"/>
      <c r="D33" s="10"/>
      <c r="E33" s="8"/>
      <c r="F33" s="42">
        <f t="shared" si="0"/>
        <v>0</v>
      </c>
      <c r="G33" s="9"/>
      <c r="H33" s="13"/>
      <c r="I33" s="67">
        <v>15</v>
      </c>
    </row>
    <row r="34" spans="1:9" ht="15" thickBot="1" x14ac:dyDescent="0.4">
      <c r="A34" s="38" t="str">
        <f>'Lookup Lists'!C18</f>
        <v>PT - Post Approval Training</v>
      </c>
      <c r="B34" s="76"/>
      <c r="C34" s="76"/>
      <c r="D34" s="14"/>
      <c r="E34" s="15"/>
      <c r="F34" s="43">
        <f t="shared" si="0"/>
        <v>0</v>
      </c>
      <c r="G34" s="164"/>
      <c r="H34" s="16"/>
      <c r="I34" s="68">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137" t="s">
        <v>771</v>
      </c>
      <c r="B38" s="24">
        <v>42865</v>
      </c>
      <c r="C38" s="635" t="s">
        <v>772</v>
      </c>
      <c r="D38" s="635"/>
      <c r="E38" s="635"/>
      <c r="F38" s="635"/>
      <c r="G38" s="635"/>
      <c r="H38" s="636"/>
    </row>
    <row r="39" spans="1:9" x14ac:dyDescent="0.35">
      <c r="A39" s="157" t="s">
        <v>710</v>
      </c>
      <c r="B39" s="20">
        <v>42900</v>
      </c>
      <c r="C39" s="637" t="s">
        <v>820</v>
      </c>
      <c r="D39" s="637"/>
      <c r="E39" s="637"/>
      <c r="F39" s="637"/>
      <c r="G39" s="637"/>
      <c r="H39" s="638"/>
    </row>
    <row r="40" spans="1:9" ht="15" thickBot="1" x14ac:dyDescent="0.4">
      <c r="A40" s="157" t="s">
        <v>475</v>
      </c>
      <c r="B40" s="20">
        <v>43817</v>
      </c>
      <c r="C40" s="633" t="s">
        <v>816</v>
      </c>
      <c r="D40" s="633"/>
      <c r="E40" s="633"/>
      <c r="F40" s="633"/>
      <c r="G40" s="633"/>
      <c r="H40" s="634"/>
    </row>
    <row r="41" spans="1:9" ht="15" thickBot="1" x14ac:dyDescent="0.4">
      <c r="A41" s="196"/>
      <c r="B41" s="421"/>
      <c r="C41" s="633"/>
      <c r="D41" s="633"/>
      <c r="E41" s="633"/>
      <c r="F41" s="633"/>
      <c r="G41" s="633"/>
      <c r="H41" s="634"/>
    </row>
  </sheetData>
  <sheetProtection selectLockedCells="1"/>
  <mergeCells count="18">
    <mergeCell ref="C41:H41"/>
    <mergeCell ref="B13:G13"/>
    <mergeCell ref="C37:H37"/>
    <mergeCell ref="C38:H38"/>
    <mergeCell ref="C39:H39"/>
    <mergeCell ref="C40:H40"/>
    <mergeCell ref="C14:G14"/>
    <mergeCell ref="B12:G12"/>
    <mergeCell ref="B1:G1"/>
    <mergeCell ref="B2:G2"/>
    <mergeCell ref="B3:G3"/>
    <mergeCell ref="B4:G4"/>
    <mergeCell ref="B5:G5"/>
    <mergeCell ref="B8:G8"/>
    <mergeCell ref="B11:G11"/>
    <mergeCell ref="C9:G9"/>
    <mergeCell ref="C6:G6"/>
    <mergeCell ref="C10:G10"/>
  </mergeCells>
  <conditionalFormatting sqref="B19:C34">
    <cfRule type="expression" dxfId="610" priority="3">
      <formula>AND($B19&lt;=NOW(),$C19&gt;=NOW())</formula>
    </cfRule>
  </conditionalFormatting>
  <conditionalFormatting sqref="D19:E34">
    <cfRule type="expression" dxfId="609" priority="2">
      <formula>AND($D19&lt;=NOW(),$E19&gt;=NOW())</formula>
    </cfRule>
  </conditionalFormatting>
  <conditionalFormatting sqref="F19:F34">
    <cfRule type="cellIs" dxfId="608" priority="8" operator="lessThan">
      <formula>-90</formula>
    </cfRule>
    <cfRule type="cellIs" dxfId="607" priority="9" operator="lessThan">
      <formula>-45</formula>
    </cfRule>
    <cfRule type="cellIs" dxfId="606" priority="10" operator="greaterThan">
      <formula>-45</formula>
    </cfRule>
  </conditionalFormatting>
  <hyperlinks>
    <hyperlink ref="H1" location="Home!A1" display="Return to Home" xr:uid="{00000000-0004-0000-6900-000000000000}"/>
    <hyperlink ref="A11" location="Footnotes!A1" display="Footnotes!A1" xr:uid="{00000000-0004-0000-6900-000001000000}"/>
    <hyperlink ref="A10" location="Footnotes!A1" display="Footnotes!A1" xr:uid="{00000000-0004-0000-6900-000002000000}"/>
    <hyperlink ref="B2:G2" r:id="rId1" display="Peridioc Reivew of INT-004, INT-006, INT-009, INT-010 Standards" xr:uid="{00000000-0004-0000-6900-000003000000}"/>
    <hyperlink ref="A7" location="Footnotes!A1" display="Footnotes!A1" xr:uid="{00000000-0004-0000-6900-000004000000}"/>
    <hyperlink ref="B12:G12" r:id="rId2" display="Laura Anderson" xr:uid="{00000000-0004-0000-6900-000005000000}"/>
    <hyperlink ref="B13:G13" r:id="rId3" display="Charles Yeung" xr:uid="{00000000-0004-0000-6900-000006000000}"/>
  </hyperlinks>
  <pageMargins left="0.7" right="0.7" top="0.75" bottom="0.75" header="0.3" footer="0.3"/>
  <pageSetup orientation="landscape" horizontalDpi="1200" verticalDpi="1200" r:id="rId4"/>
  <headerFooter>
    <oddHeader>&amp;L&amp;F&amp;C&amp;A&amp;R&amp;"Calibri"&amp;10&amp;K000000 Limited Disclosure&amp;1#_x000D_</oddHeader>
    <oddFooter>&amp;LNERC (Public)_x000D_&amp;1#&amp;"Calibri"&amp;10&amp;K0000FF Limited Disclosure&amp;CPrinted on: &amp;D&amp;R&amp;P of &amp;N</oddFooter>
  </headerFooter>
  <extLst>
    <ext xmlns:x14="http://schemas.microsoft.com/office/spreadsheetml/2009/9/main" uri="{78C0D931-6437-407d-A8EE-F0AAD7539E65}">
      <x14:conditionalFormattings>
        <x14:conditionalFormatting xmlns:xm="http://schemas.microsoft.com/office/excel/2006/main">
          <x14:cfRule type="expression" priority="11" id="{36810BFC-0B43-4478-B8E8-9B2747D9A65B}">
            <xm:f>IF($B$20=Home!$I$5,$A$24,)</xm:f>
            <x14:dxf/>
          </x14:cfRule>
          <xm:sqref>I10:ABK10</xm:sqref>
        </x14:conditionalFormatting>
      </x14:conditionalFormattings>
    </ext>
  </extLs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05">
    <tabColor rgb="FFFF0000"/>
  </sheetPr>
  <dimension ref="A1:M42"/>
  <sheetViews>
    <sheetView showZeros="0" zoomScaleNormal="100" workbookViewId="0">
      <pane ySplit="1" topLeftCell="A2" activePane="bottomLeft" state="frozen"/>
      <selection pane="bottomLeft" activeCell="L21" sqref="L21"/>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hidden="1" customWidth="1"/>
    <col min="10" max="10" width="19.453125" customWidth="1"/>
    <col min="11" max="12" width="10.453125" bestFit="1" customWidth="1"/>
  </cols>
  <sheetData>
    <row r="1" spans="1:13" s="7" customFormat="1" ht="18.5" x14ac:dyDescent="0.45">
      <c r="A1" s="27" t="str">
        <f>'Template Old'!A1</f>
        <v>Project</v>
      </c>
      <c r="B1" s="664" t="s">
        <v>821</v>
      </c>
      <c r="C1" s="665"/>
      <c r="D1" s="665"/>
      <c r="E1" s="665"/>
      <c r="F1" s="665"/>
      <c r="G1" s="665"/>
      <c r="H1" s="165" t="s">
        <v>178</v>
      </c>
    </row>
    <row r="2" spans="1:13" s="7" customFormat="1" ht="15" customHeight="1" x14ac:dyDescent="0.45">
      <c r="A2" s="3" t="str">
        <f>'Template Old'!A2</f>
        <v>Project Name</v>
      </c>
      <c r="B2" s="611" t="s">
        <v>822</v>
      </c>
      <c r="C2" s="611"/>
      <c r="D2" s="611"/>
      <c r="E2" s="611"/>
      <c r="F2" s="611"/>
      <c r="G2" s="611"/>
      <c r="H2" s="166"/>
    </row>
    <row r="3" spans="1:13" s="7" customFormat="1" ht="15" customHeight="1" x14ac:dyDescent="0.45">
      <c r="A3" s="3" t="str">
        <f>'Template Old'!A3</f>
        <v>Status</v>
      </c>
      <c r="B3" s="612" t="s">
        <v>328</v>
      </c>
      <c r="C3" s="612"/>
      <c r="D3" s="612"/>
      <c r="E3" s="612"/>
      <c r="F3" s="612"/>
      <c r="G3" s="612"/>
      <c r="H3" s="166"/>
    </row>
    <row r="4" spans="1:13" s="7" customFormat="1" ht="59.15" customHeight="1" x14ac:dyDescent="0.45">
      <c r="A4" s="3" t="str">
        <f>'Template Old'!A4</f>
        <v>Comments</v>
      </c>
      <c r="B4" s="600" t="s">
        <v>823</v>
      </c>
      <c r="C4" s="600"/>
      <c r="D4" s="600"/>
      <c r="E4" s="600"/>
      <c r="F4" s="600"/>
      <c r="G4" s="600"/>
      <c r="H4" s="166"/>
    </row>
    <row r="5" spans="1:13" x14ac:dyDescent="0.35">
      <c r="A5" s="3" t="str">
        <f>'Template Old'!A5</f>
        <v>Deliverable</v>
      </c>
      <c r="B5" s="632" t="s">
        <v>809</v>
      </c>
      <c r="C5" s="632"/>
      <c r="D5" s="632"/>
      <c r="E5" s="632"/>
      <c r="F5" s="632"/>
      <c r="G5" s="632"/>
      <c r="H5" s="323"/>
    </row>
    <row r="6" spans="1:13" x14ac:dyDescent="0.35">
      <c r="A6" s="3" t="str">
        <f>'Template Old'!A6</f>
        <v>Deadline</v>
      </c>
      <c r="B6" s="632" t="s">
        <v>191</v>
      </c>
      <c r="C6" s="632"/>
      <c r="D6" s="632"/>
      <c r="E6" s="632"/>
      <c r="F6" s="632"/>
      <c r="G6" s="632"/>
      <c r="H6" s="323"/>
    </row>
    <row r="7" spans="1:13" ht="57.25" customHeight="1" x14ac:dyDescent="0.35">
      <c r="A7" s="167" t="str">
        <f>'Template Old'!A7</f>
        <v>Priority in RSDP, click to see applicable Footnote</v>
      </c>
      <c r="B7" s="321" t="s">
        <v>810</v>
      </c>
      <c r="C7" s="321"/>
      <c r="D7" s="3" t="str">
        <f>'Template Old'!D7</f>
        <v>Priority (1-Low, 2-Med, 3-High )</v>
      </c>
      <c r="E7" s="321">
        <v>3</v>
      </c>
      <c r="F7" s="3" t="str">
        <f>'Template Old'!F7</f>
        <v>Project has been Re-Baselined? (0-No, 1-Yes)</v>
      </c>
      <c r="G7" s="321">
        <v>0</v>
      </c>
      <c r="H7" s="323"/>
    </row>
    <row r="8" spans="1:13" x14ac:dyDescent="0.35">
      <c r="A8" s="3" t="str">
        <f>'Template Old'!A8</f>
        <v>P81 Req (2013)</v>
      </c>
      <c r="B8" s="632" t="s">
        <v>191</v>
      </c>
      <c r="C8" s="632"/>
      <c r="D8" s="632"/>
      <c r="E8" s="632"/>
      <c r="F8" s="632"/>
      <c r="G8" s="632"/>
      <c r="H8" s="323"/>
    </row>
    <row r="9" spans="1:13" x14ac:dyDescent="0.35">
      <c r="A9" s="3" t="str">
        <f>'Template Old'!A9</f>
        <v>Number of Directives</v>
      </c>
      <c r="B9" s="321">
        <v>0</v>
      </c>
      <c r="C9" s="632" t="s">
        <v>191</v>
      </c>
      <c r="D9" s="632"/>
      <c r="E9" s="632"/>
      <c r="F9" s="632"/>
      <c r="G9" s="632"/>
      <c r="H9" s="323"/>
    </row>
    <row r="10" spans="1:13" x14ac:dyDescent="0.35">
      <c r="A10" s="167" t="str">
        <f>'Template Old'!A10</f>
        <v>No. of Guidances (see Note 2)</v>
      </c>
      <c r="B10" s="321">
        <v>0</v>
      </c>
      <c r="C10" s="632" t="s">
        <v>191</v>
      </c>
      <c r="D10" s="632"/>
      <c r="E10" s="632"/>
      <c r="F10" s="632"/>
      <c r="G10" s="632"/>
      <c r="H10" s="323"/>
    </row>
    <row r="11" spans="1:13" ht="29" x14ac:dyDescent="0.35">
      <c r="A11" s="167" t="str">
        <f>'Template Old'!A11</f>
        <v>Directionally consistent with IERP findings (See Note 5)</v>
      </c>
      <c r="B11" s="632" t="s">
        <v>191</v>
      </c>
      <c r="C11" s="632"/>
      <c r="D11" s="632"/>
      <c r="E11" s="632"/>
      <c r="F11" s="632"/>
      <c r="G11" s="632"/>
      <c r="H11" s="321"/>
      <c r="K11" s="1"/>
      <c r="L11" s="1"/>
      <c r="M11" s="1"/>
    </row>
    <row r="12" spans="1:13" x14ac:dyDescent="0.35">
      <c r="A12" s="3" t="str">
        <f>'Template Old'!A12</f>
        <v>Developer</v>
      </c>
      <c r="B12" s="673" t="s">
        <v>676</v>
      </c>
      <c r="C12" s="673"/>
      <c r="D12" s="673"/>
      <c r="E12" s="673"/>
      <c r="F12" s="673"/>
      <c r="G12" s="673"/>
      <c r="H12" s="321"/>
    </row>
    <row r="13" spans="1:13" x14ac:dyDescent="0.35">
      <c r="A13" s="3" t="str">
        <f>'Template Old'!A13</f>
        <v>PMOS Liaison</v>
      </c>
      <c r="B13" s="732" t="s">
        <v>824</v>
      </c>
      <c r="C13" s="732"/>
      <c r="D13" s="732"/>
      <c r="E13" s="732"/>
      <c r="F13" s="732"/>
      <c r="G13" s="732"/>
      <c r="H13" s="321"/>
    </row>
    <row r="14" spans="1:13" x14ac:dyDescent="0.35">
      <c r="A14" s="3" t="str">
        <f>'Template Old'!A14</f>
        <v>Affected Standards</v>
      </c>
      <c r="B14" s="321">
        <v>1</v>
      </c>
      <c r="C14" s="632" t="s">
        <v>825</v>
      </c>
      <c r="D14" s="632"/>
      <c r="E14" s="632"/>
      <c r="F14" s="632"/>
      <c r="G14" s="632"/>
      <c r="H14" s="323"/>
    </row>
    <row r="15" spans="1:13" x14ac:dyDescent="0.35">
      <c r="A15" s="3" t="str">
        <f>'Template Old'!A15</f>
        <v>Last Updated</v>
      </c>
      <c r="B15" s="239">
        <v>43817</v>
      </c>
      <c r="C15" s="323"/>
      <c r="D15" s="323"/>
      <c r="E15" s="323"/>
      <c r="F15" s="323"/>
      <c r="G15" s="323"/>
      <c r="H15" s="323"/>
    </row>
    <row r="16" spans="1:13" x14ac:dyDescent="0.35">
      <c r="A16" s="3"/>
      <c r="B16" s="321"/>
      <c r="C16" s="323"/>
      <c r="D16" s="323"/>
      <c r="E16" s="323"/>
      <c r="F16" s="323"/>
      <c r="G16" s="323"/>
      <c r="H16" s="323"/>
    </row>
    <row r="17" spans="1:10" ht="15" thickBot="1" x14ac:dyDescent="0.4">
      <c r="A17" s="5"/>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6" t="s">
        <v>202</v>
      </c>
      <c r="I18" s="46" t="s">
        <v>24</v>
      </c>
      <c r="J18" s="4"/>
    </row>
    <row r="19" spans="1:10" x14ac:dyDescent="0.35">
      <c r="A19" s="71" t="str">
        <f>'Lookup Lists'!C3</f>
        <v>Nominations - SAR / PR</v>
      </c>
      <c r="B19" s="72">
        <v>42865</v>
      </c>
      <c r="C19" s="72">
        <v>42878</v>
      </c>
      <c r="D19" s="72">
        <v>42865</v>
      </c>
      <c r="E19" s="72">
        <v>42878</v>
      </c>
      <c r="F19" s="73">
        <f t="shared" ref="F19:F34" si="0">IF(D19-B19&gt;DATE(2007,1,1),0,D19-B19)</f>
        <v>0</v>
      </c>
      <c r="G19" s="317"/>
      <c r="H19" s="318"/>
      <c r="I19" s="65">
        <v>1</v>
      </c>
    </row>
    <row r="20" spans="1:10" x14ac:dyDescent="0.35">
      <c r="A20" s="31" t="str">
        <f>'Lookup Lists'!C6</f>
        <v>Nominations - DT</v>
      </c>
      <c r="B20" s="10"/>
      <c r="C20" s="8"/>
      <c r="D20" s="10"/>
      <c r="E20" s="8"/>
      <c r="F20" s="42">
        <f t="shared" si="0"/>
        <v>0</v>
      </c>
      <c r="G20" s="9"/>
      <c r="H20" s="13"/>
      <c r="I20" s="66">
        <v>2</v>
      </c>
    </row>
    <row r="21" spans="1:10" x14ac:dyDescent="0.35">
      <c r="A21" s="133" t="str">
        <f>'Lookup Lists'!C9</f>
        <v>QR - Quality Review</v>
      </c>
      <c r="B21" s="10"/>
      <c r="C21" s="8"/>
      <c r="D21" s="10"/>
      <c r="E21" s="8"/>
      <c r="F21" s="42">
        <f t="shared" si="0"/>
        <v>0</v>
      </c>
      <c r="G21" s="9"/>
      <c r="H21" s="13"/>
      <c r="I21" s="67">
        <v>3</v>
      </c>
    </row>
    <row r="22" spans="1:10" x14ac:dyDescent="0.35">
      <c r="A22" s="29" t="str">
        <f>'Lookup Lists'!C4</f>
        <v>SP1 - SAR/PR/WP Posting 1</v>
      </c>
      <c r="B22" s="10"/>
      <c r="C22" s="8"/>
      <c r="D22" s="10"/>
      <c r="E22" s="8"/>
      <c r="F22" s="42">
        <f t="shared" si="0"/>
        <v>0</v>
      </c>
      <c r="G22" s="9"/>
      <c r="H22" s="13"/>
      <c r="I22" s="66">
        <v>4</v>
      </c>
    </row>
    <row r="23" spans="1:10" x14ac:dyDescent="0.35">
      <c r="A23" s="29" t="str">
        <f>'Lookup Lists'!C5</f>
        <v>SP2 - SAR/PR/WP Posting 2</v>
      </c>
      <c r="B23" s="10"/>
      <c r="C23" s="10"/>
      <c r="D23" s="10"/>
      <c r="E23" s="8"/>
      <c r="F23" s="42">
        <f t="shared" si="0"/>
        <v>0</v>
      </c>
      <c r="G23" s="9"/>
      <c r="H23" s="13"/>
      <c r="I23" s="67">
        <v>5</v>
      </c>
    </row>
    <row r="24" spans="1:10" x14ac:dyDescent="0.35">
      <c r="A24" s="32" t="str">
        <f>'Lookup Lists'!C7</f>
        <v>CP1 - Comment Period 1</v>
      </c>
      <c r="B24" s="10">
        <v>43084</v>
      </c>
      <c r="C24" s="10">
        <v>43129</v>
      </c>
      <c r="D24" s="10">
        <v>43073</v>
      </c>
      <c r="E24" s="10">
        <f>+D24+44</f>
        <v>43117</v>
      </c>
      <c r="F24" s="42">
        <f t="shared" si="0"/>
        <v>-11</v>
      </c>
      <c r="G24" s="9"/>
      <c r="H24" s="13"/>
      <c r="I24" s="66">
        <v>6</v>
      </c>
    </row>
    <row r="25" spans="1:10" x14ac:dyDescent="0.35">
      <c r="A25" s="32" t="str">
        <f>'Lookup Lists'!C8</f>
        <v>CP2 - Comment Period 2</v>
      </c>
      <c r="B25" s="75"/>
      <c r="C25" s="75"/>
      <c r="D25" s="10"/>
      <c r="E25" s="8"/>
      <c r="F25" s="42">
        <f t="shared" si="0"/>
        <v>0</v>
      </c>
      <c r="G25" s="9"/>
      <c r="H25" s="13"/>
      <c r="I25" s="67">
        <v>7</v>
      </c>
    </row>
    <row r="26" spans="1:10" x14ac:dyDescent="0.35">
      <c r="A26" s="34" t="str">
        <f>'Lookup Lists'!C10</f>
        <v>CIB - Com/Ballot 1 (Initial)</v>
      </c>
      <c r="B26" s="75"/>
      <c r="C26" s="75"/>
      <c r="D26" s="10"/>
      <c r="E26" s="8"/>
      <c r="F26" s="42">
        <f t="shared" si="0"/>
        <v>0</v>
      </c>
      <c r="G26" s="9"/>
      <c r="H26" s="136"/>
      <c r="I26" s="66">
        <v>8</v>
      </c>
    </row>
    <row r="27" spans="1:10" x14ac:dyDescent="0.35">
      <c r="A27" s="34" t="str">
        <f>'Lookup Lists'!C11</f>
        <v xml:space="preserve">CAB - Com/Add Ballot 2 </v>
      </c>
      <c r="B27" s="75"/>
      <c r="C27" s="75"/>
      <c r="D27" s="10"/>
      <c r="E27" s="8"/>
      <c r="F27" s="42">
        <f t="shared" si="0"/>
        <v>0</v>
      </c>
      <c r="G27" s="9"/>
      <c r="H27" s="136"/>
      <c r="I27" s="67">
        <v>9</v>
      </c>
    </row>
    <row r="28" spans="1:10" x14ac:dyDescent="0.35">
      <c r="A28" s="34" t="str">
        <f>'Lookup Lists'!C12</f>
        <v>CAB - Com/Add Ballot 3</v>
      </c>
      <c r="B28" s="75"/>
      <c r="C28" s="75"/>
      <c r="D28" s="10"/>
      <c r="E28" s="8"/>
      <c r="F28" s="42">
        <f t="shared" si="0"/>
        <v>0</v>
      </c>
      <c r="G28" s="9"/>
      <c r="H28" s="13"/>
      <c r="I28" s="66">
        <v>10</v>
      </c>
    </row>
    <row r="29" spans="1:10" x14ac:dyDescent="0.35">
      <c r="A29" s="34" t="str">
        <f>'Lookup Lists'!C13</f>
        <v>CAB - Com/Add Ballot 4</v>
      </c>
      <c r="B29" s="75"/>
      <c r="C29" s="75"/>
      <c r="D29" s="10"/>
      <c r="E29" s="8"/>
      <c r="F29" s="42">
        <f t="shared" si="0"/>
        <v>0</v>
      </c>
      <c r="G29" s="9"/>
      <c r="H29" s="13"/>
      <c r="I29" s="67">
        <v>11</v>
      </c>
    </row>
    <row r="30" spans="1:10" x14ac:dyDescent="0.35">
      <c r="A30" s="34" t="str">
        <f>'Lookup Lists'!C14</f>
        <v>CAB - Com/Add Ballot 5</v>
      </c>
      <c r="B30" s="75"/>
      <c r="C30" s="75"/>
      <c r="D30" s="10"/>
      <c r="E30" s="8"/>
      <c r="F30" s="42">
        <f t="shared" si="0"/>
        <v>0</v>
      </c>
      <c r="G30" s="9"/>
      <c r="H30" s="13"/>
      <c r="I30" s="66">
        <v>12</v>
      </c>
    </row>
    <row r="31" spans="1:10" x14ac:dyDescent="0.35">
      <c r="A31" s="35" t="str">
        <f>'Lookup Lists'!C15</f>
        <v>FB - Final Ballot</v>
      </c>
      <c r="B31" s="75"/>
      <c r="C31" s="75"/>
      <c r="D31" s="10"/>
      <c r="E31" s="8"/>
      <c r="F31" s="42">
        <f t="shared" si="0"/>
        <v>0</v>
      </c>
      <c r="G31" s="9"/>
      <c r="H31" s="13"/>
      <c r="I31" s="67">
        <v>13</v>
      </c>
    </row>
    <row r="32" spans="1:10" x14ac:dyDescent="0.35">
      <c r="A32" s="36" t="str">
        <f>'Lookup Lists'!C16</f>
        <v>PTB - Present to BOT</v>
      </c>
      <c r="B32" s="75">
        <v>43866</v>
      </c>
      <c r="C32" s="75">
        <f>+B32+2</f>
        <v>43868</v>
      </c>
      <c r="D32" s="10"/>
      <c r="E32" s="8"/>
      <c r="F32" s="42"/>
      <c r="G32" s="9"/>
      <c r="H32" s="13"/>
      <c r="I32" s="66">
        <v>14</v>
      </c>
    </row>
    <row r="33" spans="1:9" x14ac:dyDescent="0.35">
      <c r="A33" s="37" t="str">
        <f>'Lookup Lists'!C17</f>
        <v>Filing - Filing with Regulators</v>
      </c>
      <c r="B33" s="75"/>
      <c r="C33" s="75"/>
      <c r="D33" s="10"/>
      <c r="E33" s="8"/>
      <c r="F33" s="42">
        <f t="shared" si="0"/>
        <v>0</v>
      </c>
      <c r="G33" s="9"/>
      <c r="H33" s="13"/>
      <c r="I33" s="67">
        <v>15</v>
      </c>
    </row>
    <row r="34" spans="1:9" ht="15" thickBot="1" x14ac:dyDescent="0.4">
      <c r="A34" s="38" t="str">
        <f>'Lookup Lists'!C18</f>
        <v>PT - Post Approval Training</v>
      </c>
      <c r="B34" s="76"/>
      <c r="C34" s="76"/>
      <c r="D34" s="14"/>
      <c r="E34" s="15"/>
      <c r="F34" s="43">
        <f t="shared" si="0"/>
        <v>0</v>
      </c>
      <c r="G34" s="164"/>
      <c r="H34" s="16"/>
      <c r="I34" s="68">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137" t="s">
        <v>771</v>
      </c>
      <c r="B38" s="24">
        <v>42865</v>
      </c>
      <c r="C38" s="635" t="s">
        <v>772</v>
      </c>
      <c r="D38" s="635"/>
      <c r="E38" s="635"/>
      <c r="F38" s="635"/>
      <c r="G38" s="635"/>
      <c r="H38" s="636"/>
    </row>
    <row r="39" spans="1:9" x14ac:dyDescent="0.35">
      <c r="A39" s="157" t="s">
        <v>710</v>
      </c>
      <c r="B39" s="20">
        <v>42900</v>
      </c>
      <c r="C39" s="637" t="s">
        <v>773</v>
      </c>
      <c r="D39" s="637"/>
      <c r="E39" s="637"/>
      <c r="F39" s="637"/>
      <c r="G39" s="637"/>
      <c r="H39" s="638"/>
    </row>
    <row r="40" spans="1:9" x14ac:dyDescent="0.35">
      <c r="A40" s="157" t="s">
        <v>710</v>
      </c>
      <c r="B40" s="20">
        <v>43020</v>
      </c>
      <c r="C40" s="637" t="s">
        <v>826</v>
      </c>
      <c r="D40" s="637"/>
      <c r="E40" s="637"/>
      <c r="F40" s="637"/>
      <c r="G40" s="637"/>
      <c r="H40" s="638"/>
    </row>
    <row r="41" spans="1:9" ht="15" thickBot="1" x14ac:dyDescent="0.4">
      <c r="A41" s="196" t="s">
        <v>682</v>
      </c>
      <c r="B41" s="210">
        <v>43735</v>
      </c>
      <c r="C41" s="633" t="s">
        <v>814</v>
      </c>
      <c r="D41" s="633"/>
      <c r="E41" s="633"/>
      <c r="F41" s="633"/>
      <c r="G41" s="633"/>
      <c r="H41" s="634"/>
    </row>
    <row r="42" spans="1:9" ht="15" thickBot="1" x14ac:dyDescent="0.4">
      <c r="A42" s="196" t="s">
        <v>475</v>
      </c>
      <c r="B42" s="210">
        <v>43817</v>
      </c>
      <c r="C42" s="633" t="s">
        <v>827</v>
      </c>
      <c r="D42" s="633"/>
      <c r="E42" s="633"/>
      <c r="F42" s="633"/>
      <c r="G42" s="633"/>
      <c r="H42" s="634"/>
    </row>
  </sheetData>
  <mergeCells count="19">
    <mergeCell ref="C42:H42"/>
    <mergeCell ref="B13:G13"/>
    <mergeCell ref="C37:H37"/>
    <mergeCell ref="C38:H38"/>
    <mergeCell ref="C39:H39"/>
    <mergeCell ref="C40:H40"/>
    <mergeCell ref="C14:G14"/>
    <mergeCell ref="C41:H41"/>
    <mergeCell ref="B12:G12"/>
    <mergeCell ref="B1:G1"/>
    <mergeCell ref="B2:G2"/>
    <mergeCell ref="B3:G3"/>
    <mergeCell ref="B4:G4"/>
    <mergeCell ref="B5:G5"/>
    <mergeCell ref="B6:G6"/>
    <mergeCell ref="B8:G8"/>
    <mergeCell ref="B11:G11"/>
    <mergeCell ref="C9:G9"/>
    <mergeCell ref="C10:G10"/>
  </mergeCells>
  <conditionalFormatting sqref="B19:C34">
    <cfRule type="expression" dxfId="605" priority="7">
      <formula>AND($B19&lt;=NOW(),$C19&gt;=NOW())</formula>
    </cfRule>
  </conditionalFormatting>
  <conditionalFormatting sqref="D19:E34">
    <cfRule type="expression" dxfId="604" priority="5">
      <formula>AND($D19&lt;=NOW(),$E19&gt;=NOW())</formula>
    </cfRule>
  </conditionalFormatting>
  <conditionalFormatting sqref="F19:F34">
    <cfRule type="cellIs" dxfId="603" priority="13" operator="lessThan">
      <formula>-90</formula>
    </cfRule>
    <cfRule type="cellIs" dxfId="602" priority="14" operator="lessThan">
      <formula>-45</formula>
    </cfRule>
    <cfRule type="cellIs" dxfId="601" priority="15" operator="greaterThan">
      <formula>-45</formula>
    </cfRule>
  </conditionalFormatting>
  <hyperlinks>
    <hyperlink ref="B2" r:id="rId1" display="Phase 2 System Protection Coordination" xr:uid="{00000000-0004-0000-6A00-000000000000}"/>
    <hyperlink ref="H1" location="Home!A1" display="Return to Home" xr:uid="{00000000-0004-0000-6A00-000001000000}"/>
    <hyperlink ref="B2:G2" r:id="rId2" display="Project 2017-05 NUC-001-3 Periodic Review" xr:uid="{00000000-0004-0000-6A00-000002000000}"/>
    <hyperlink ref="A11" location="Footnotes!A1" display="Footnotes!A1" xr:uid="{00000000-0004-0000-6A00-000003000000}"/>
    <hyperlink ref="A10" location="Footnotes!A1" display="Footnotes!A1" xr:uid="{00000000-0004-0000-6A00-000004000000}"/>
    <hyperlink ref="A7" location="Footnotes!A1" display="Footnotes!A1" xr:uid="{00000000-0004-0000-6A00-000005000000}"/>
    <hyperlink ref="B13:G13" r:id="rId3" display="Amy Casuscelli and Colby Bellville" xr:uid="{00000000-0004-0000-6A00-000006000000}"/>
    <hyperlink ref="B12:G12" r:id="rId4" display="Jordan Mallory" xr:uid="{00000000-0004-0000-6A00-000007000000}"/>
  </hyperlinks>
  <pageMargins left="0.7" right="0.7" top="0.75" bottom="0.75" header="0.3" footer="0.3"/>
  <pageSetup orientation="landscape" horizontalDpi="1200" verticalDpi="1200" r:id="rId5"/>
  <headerFooter>
    <oddHeader>&amp;L&amp;F&amp;C&amp;A&amp;R&amp;"Calibri"&amp;10&amp;K000000 Limited Disclosure&amp;1#_x000D_</oddHeader>
    <oddFooter>&amp;LNERC (Public)_x000D_&amp;1#&amp;"Calibri"&amp;10&amp;K0000FF Limited Disclosure&amp;CPrinted on: &amp;D&amp;R&amp;P of &amp;N</oddFooter>
  </headerFooter>
  <extLst>
    <ext xmlns:x14="http://schemas.microsoft.com/office/spreadsheetml/2009/9/main" uri="{78C0D931-6437-407d-A8EE-F0AAD7539E65}">
      <x14:conditionalFormattings>
        <x14:conditionalFormatting xmlns:xm="http://schemas.microsoft.com/office/excel/2006/main">
          <x14:cfRule type="expression" priority="16" id="{2A314416-617C-40A9-94D7-C62EC98F3A5A}">
            <xm:f>IF($B$20=Home!$I$5,$A$24,)</xm:f>
            <x14:dxf/>
          </x14:cfRule>
          <xm:sqref>I10:ABK10</xm:sqref>
        </x14:conditionalFormatting>
      </x14:conditionalFormattings>
    </ext>
  </extLs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06">
    <tabColor rgb="FFFF0000"/>
  </sheetPr>
  <dimension ref="A1:J42"/>
  <sheetViews>
    <sheetView showZeros="0" zoomScaleNormal="100" workbookViewId="0">
      <pane ySplit="1" topLeftCell="A2" activePane="bottomLeft" state="frozen"/>
      <selection pane="bottomLeft" activeCell="C39" sqref="C39:H39"/>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1.81640625" customWidth="1"/>
    <col min="9" max="9" width="7.453125" hidden="1" customWidth="1"/>
    <col min="10" max="10" width="19.453125" customWidth="1"/>
  </cols>
  <sheetData>
    <row r="1" spans="1:8" s="7" customFormat="1" ht="18.5" x14ac:dyDescent="0.45">
      <c r="A1" s="257" t="str">
        <f>'Template Old'!A1</f>
        <v>Project</v>
      </c>
      <c r="B1" s="609" t="s">
        <v>828</v>
      </c>
      <c r="C1" s="610"/>
      <c r="D1" s="610"/>
      <c r="E1" s="610"/>
      <c r="F1" s="610"/>
      <c r="G1" s="610"/>
      <c r="H1" s="165" t="s">
        <v>178</v>
      </c>
    </row>
    <row r="2" spans="1:8" s="7" customFormat="1" ht="15" customHeight="1" x14ac:dyDescent="0.45">
      <c r="A2" s="260" t="str">
        <f>'Template Old'!A2</f>
        <v>Project Name</v>
      </c>
      <c r="B2" s="710" t="s">
        <v>829</v>
      </c>
      <c r="C2" s="710"/>
      <c r="D2" s="710"/>
      <c r="E2" s="710"/>
      <c r="F2" s="710"/>
      <c r="G2" s="710"/>
      <c r="H2" s="166"/>
    </row>
    <row r="3" spans="1:8" s="7" customFormat="1" ht="15" customHeight="1" x14ac:dyDescent="0.45">
      <c r="A3" s="260" t="str">
        <f>'Template Old'!A3</f>
        <v>Status</v>
      </c>
      <c r="B3" s="669" t="s">
        <v>328</v>
      </c>
      <c r="C3" s="669"/>
      <c r="D3" s="669"/>
      <c r="E3" s="669"/>
      <c r="F3" s="669"/>
      <c r="G3" s="669"/>
      <c r="H3" s="166"/>
    </row>
    <row r="4" spans="1:8" s="7" customFormat="1" ht="60.65" customHeight="1" x14ac:dyDescent="0.45">
      <c r="A4" s="260" t="str">
        <f>'Template Old'!A4</f>
        <v>Comments</v>
      </c>
      <c r="B4" s="670" t="s">
        <v>830</v>
      </c>
      <c r="C4" s="670"/>
      <c r="D4" s="670"/>
      <c r="E4" s="670"/>
      <c r="F4" s="670"/>
      <c r="G4" s="670"/>
      <c r="H4" s="166"/>
    </row>
    <row r="5" spans="1:8" x14ac:dyDescent="0.35">
      <c r="A5" s="260" t="str">
        <f>'Template Old'!A5</f>
        <v>Deliverable</v>
      </c>
      <c r="B5" s="663" t="s">
        <v>831</v>
      </c>
      <c r="C5" s="663"/>
      <c r="D5" s="663"/>
      <c r="E5" s="663"/>
      <c r="F5" s="663"/>
      <c r="G5" s="663"/>
      <c r="H5" s="323"/>
    </row>
    <row r="6" spans="1:8" x14ac:dyDescent="0.35">
      <c r="A6" s="260" t="str">
        <f>'Template Old'!A6</f>
        <v>Deadline</v>
      </c>
      <c r="B6" s="663" t="s">
        <v>191</v>
      </c>
      <c r="C6" s="663"/>
      <c r="D6" s="663"/>
      <c r="E6" s="663"/>
      <c r="F6" s="663"/>
      <c r="G6" s="663"/>
      <c r="H6" s="323"/>
    </row>
    <row r="7" spans="1:8" ht="62.15" customHeight="1" x14ac:dyDescent="0.35">
      <c r="A7" s="261" t="str">
        <f>'Template Old'!A7</f>
        <v>Priority in RSDP, click to see applicable Footnote</v>
      </c>
      <c r="B7" s="663" t="s">
        <v>762</v>
      </c>
      <c r="C7" s="663"/>
      <c r="D7" s="260" t="str">
        <f>'Template Old'!D7</f>
        <v>Priority (1-Low, 2-Med, 3-High )</v>
      </c>
      <c r="E7" s="320">
        <v>2</v>
      </c>
      <c r="F7" s="260" t="str">
        <f>'Template Old'!F7</f>
        <v>Project has been Re-Baselined? (0-No, 1-Yes)</v>
      </c>
      <c r="G7" s="320">
        <v>0</v>
      </c>
      <c r="H7" s="323"/>
    </row>
    <row r="8" spans="1:8" x14ac:dyDescent="0.35">
      <c r="A8" s="260" t="str">
        <f>'Template Old'!A8</f>
        <v>P81 Req (2013)</v>
      </c>
      <c r="B8" s="663" t="s">
        <v>191</v>
      </c>
      <c r="C8" s="663"/>
      <c r="D8" s="663"/>
      <c r="E8" s="663"/>
      <c r="F8" s="663"/>
      <c r="G8" s="663"/>
      <c r="H8" s="323"/>
    </row>
    <row r="9" spans="1:8" x14ac:dyDescent="0.35">
      <c r="A9" s="260" t="str">
        <f>'Template Old'!A9</f>
        <v>Number of Directives</v>
      </c>
      <c r="B9" s="259">
        <v>0</v>
      </c>
      <c r="C9" s="663" t="s">
        <v>191</v>
      </c>
      <c r="D9" s="663"/>
      <c r="E9" s="663"/>
      <c r="F9" s="663"/>
      <c r="G9" s="663"/>
      <c r="H9" s="323"/>
    </row>
    <row r="10" spans="1:8" x14ac:dyDescent="0.35">
      <c r="A10" s="261" t="str">
        <f>'Template Old'!A10</f>
        <v>No. of Guidances (see Note 2)</v>
      </c>
      <c r="B10" s="259">
        <v>0</v>
      </c>
      <c r="C10" s="663" t="s">
        <v>191</v>
      </c>
      <c r="D10" s="663"/>
      <c r="E10" s="663"/>
      <c r="F10" s="663"/>
      <c r="G10" s="663"/>
      <c r="H10" s="323"/>
    </row>
    <row r="11" spans="1:8" ht="29" x14ac:dyDescent="0.35">
      <c r="A11" s="261" t="str">
        <f>'Template Old'!A11</f>
        <v>Directionally consistent with IERP findings (See Note 5)</v>
      </c>
      <c r="B11" s="663" t="s">
        <v>191</v>
      </c>
      <c r="C11" s="663"/>
      <c r="D11" s="663"/>
      <c r="E11" s="663"/>
      <c r="F11" s="663"/>
      <c r="G11" s="663"/>
      <c r="H11" s="321"/>
    </row>
    <row r="12" spans="1:8" x14ac:dyDescent="0.35">
      <c r="A12" s="260" t="str">
        <f>'Template Old'!A12</f>
        <v>Developer</v>
      </c>
      <c r="B12" s="709" t="s">
        <v>422</v>
      </c>
      <c r="C12" s="709"/>
      <c r="D12" s="709"/>
      <c r="E12" s="709"/>
      <c r="F12" s="709"/>
      <c r="G12" s="709"/>
      <c r="H12" s="321"/>
    </row>
    <row r="13" spans="1:8" ht="14.9" customHeight="1" x14ac:dyDescent="0.35">
      <c r="A13" s="260" t="str">
        <f>'Template Old'!A13</f>
        <v>PMOS Liaison</v>
      </c>
      <c r="B13" s="710" t="s">
        <v>138</v>
      </c>
      <c r="C13" s="710"/>
      <c r="D13" s="710"/>
      <c r="E13" s="710"/>
      <c r="F13" s="710"/>
      <c r="G13" s="710"/>
      <c r="H13" s="321"/>
    </row>
    <row r="14" spans="1:8" x14ac:dyDescent="0.35">
      <c r="A14" s="260" t="str">
        <f>'Template Old'!A14</f>
        <v>Affected Standards</v>
      </c>
      <c r="B14" s="259">
        <v>1</v>
      </c>
      <c r="C14" s="663" t="s">
        <v>832</v>
      </c>
      <c r="D14" s="663"/>
      <c r="E14" s="663"/>
      <c r="F14" s="663"/>
      <c r="G14" s="663"/>
      <c r="H14" s="323"/>
    </row>
    <row r="15" spans="1:8" x14ac:dyDescent="0.35">
      <c r="A15" s="260" t="str">
        <f>'Template Old'!A15</f>
        <v>Last Updated</v>
      </c>
      <c r="B15" s="142">
        <v>43356</v>
      </c>
      <c r="C15" s="259"/>
      <c r="D15" s="259"/>
      <c r="E15" s="259"/>
      <c r="F15" s="259"/>
      <c r="G15" s="259"/>
      <c r="H15" s="323"/>
    </row>
    <row r="16" spans="1:8" x14ac:dyDescent="0.35">
      <c r="A16" s="260">
        <f>'Template Old'!A16</f>
        <v>0</v>
      </c>
      <c r="B16" s="320"/>
      <c r="C16" s="259"/>
      <c r="D16" s="259"/>
      <c r="E16" s="259"/>
      <c r="F16" s="259"/>
      <c r="G16" s="259"/>
      <c r="H16" s="323"/>
    </row>
    <row r="17" spans="1:10" ht="15" thickBot="1" x14ac:dyDescent="0.4">
      <c r="A17" s="260">
        <f>'Template Old'!A17</f>
        <v>0</v>
      </c>
      <c r="B17" s="259"/>
      <c r="C17" s="259"/>
      <c r="D17" s="259"/>
      <c r="E17" s="259"/>
      <c r="F17" s="259"/>
      <c r="G17" s="259"/>
      <c r="H17" s="323"/>
    </row>
    <row r="18" spans="1:10" ht="44.75" customHeight="1" thickBot="1" x14ac:dyDescent="0.4">
      <c r="A18" s="46" t="s">
        <v>195</v>
      </c>
      <c r="B18" s="48" t="s">
        <v>196</v>
      </c>
      <c r="C18" s="46" t="s">
        <v>197</v>
      </c>
      <c r="D18" s="48" t="s">
        <v>198</v>
      </c>
      <c r="E18" s="46" t="s">
        <v>199</v>
      </c>
      <c r="F18" s="48" t="s">
        <v>200</v>
      </c>
      <c r="G18" s="46" t="s">
        <v>201</v>
      </c>
      <c r="H18" s="46" t="s">
        <v>202</v>
      </c>
      <c r="I18" s="46" t="s">
        <v>24</v>
      </c>
      <c r="J18" s="4"/>
    </row>
    <row r="19" spans="1:10" x14ac:dyDescent="0.35">
      <c r="A19" s="30" t="str">
        <f>'Lookup Lists'!C3</f>
        <v>Nominations - SAR / PR</v>
      </c>
      <c r="B19" s="10">
        <v>42906</v>
      </c>
      <c r="C19" s="17">
        <v>42919</v>
      </c>
      <c r="D19" s="10">
        <v>42906</v>
      </c>
      <c r="E19" s="17">
        <v>42919</v>
      </c>
      <c r="F19" s="41">
        <f t="shared" ref="F19:F34" si="0">IF(D19-B19&gt;DATE(2007,1,1),0,D19-B19)</f>
        <v>0</v>
      </c>
      <c r="G19" s="18"/>
      <c r="H19" s="18"/>
      <c r="I19" s="19">
        <v>1</v>
      </c>
    </row>
    <row r="20" spans="1:10" ht="31.5" customHeight="1" x14ac:dyDescent="0.35">
      <c r="A20" s="31" t="str">
        <f>'Lookup Lists'!C6</f>
        <v>Nominations - DT</v>
      </c>
      <c r="B20" s="10">
        <v>42943</v>
      </c>
      <c r="C20" s="10">
        <v>42956</v>
      </c>
      <c r="D20" s="10">
        <v>42943</v>
      </c>
      <c r="E20" s="10">
        <v>42956</v>
      </c>
      <c r="F20" s="42">
        <f t="shared" si="0"/>
        <v>0</v>
      </c>
      <c r="G20" s="9"/>
      <c r="H20" s="163" t="s">
        <v>765</v>
      </c>
      <c r="I20" s="13">
        <v>2</v>
      </c>
    </row>
    <row r="21" spans="1:10" x14ac:dyDescent="0.35">
      <c r="A21" s="133" t="str">
        <f>'Lookup Lists'!C9</f>
        <v>QR - Quality Review</v>
      </c>
      <c r="B21" s="10"/>
      <c r="C21" s="17"/>
      <c r="D21" s="10"/>
      <c r="E21" s="17"/>
      <c r="F21" s="42">
        <f t="shared" si="0"/>
        <v>0</v>
      </c>
      <c r="G21" s="9"/>
      <c r="H21" s="9"/>
      <c r="I21" s="12">
        <v>3</v>
      </c>
    </row>
    <row r="22" spans="1:10" x14ac:dyDescent="0.35">
      <c r="A22" s="29" t="str">
        <f>'Lookup Lists'!C4</f>
        <v>SP1 - SAR/PR/WP Posting 1</v>
      </c>
      <c r="B22" s="10">
        <v>42906</v>
      </c>
      <c r="C22" s="17">
        <v>42936</v>
      </c>
      <c r="D22" s="10">
        <v>42906</v>
      </c>
      <c r="E22" s="17">
        <v>42936</v>
      </c>
      <c r="F22" s="42">
        <f t="shared" si="0"/>
        <v>0</v>
      </c>
      <c r="G22" s="9"/>
      <c r="H22" s="9"/>
      <c r="I22" s="13">
        <v>4</v>
      </c>
    </row>
    <row r="23" spans="1:10" x14ac:dyDescent="0.35">
      <c r="A23" s="29" t="str">
        <f>'Lookup Lists'!C5</f>
        <v>SP2 - SAR/PR/WP Posting 2</v>
      </c>
      <c r="B23" s="10"/>
      <c r="C23" s="10"/>
      <c r="D23" s="10"/>
      <c r="E23" s="10"/>
      <c r="F23" s="42">
        <f t="shared" si="0"/>
        <v>0</v>
      </c>
      <c r="G23" s="9"/>
      <c r="H23" s="9"/>
      <c r="I23" s="12">
        <v>5</v>
      </c>
    </row>
    <row r="24" spans="1:10" x14ac:dyDescent="0.35">
      <c r="A24" s="32" t="str">
        <f>'Lookup Lists'!C7</f>
        <v>CP1 - Comment Period 1</v>
      </c>
      <c r="B24" s="10"/>
      <c r="C24" s="10"/>
      <c r="D24" s="10"/>
      <c r="E24" s="10"/>
      <c r="F24" s="42">
        <f t="shared" si="0"/>
        <v>0</v>
      </c>
      <c r="G24" s="9"/>
      <c r="H24" s="9"/>
      <c r="I24" s="13">
        <v>6</v>
      </c>
    </row>
    <row r="25" spans="1:10" x14ac:dyDescent="0.35">
      <c r="A25" s="32" t="str">
        <f>'Lookup Lists'!C8</f>
        <v>CP2 - Comment Period 2</v>
      </c>
      <c r="B25" s="10"/>
      <c r="C25" s="10"/>
      <c r="D25" s="10"/>
      <c r="E25" s="17"/>
      <c r="F25" s="42">
        <f t="shared" si="0"/>
        <v>0</v>
      </c>
      <c r="G25" s="9"/>
      <c r="H25" s="9"/>
      <c r="I25" s="12">
        <v>7</v>
      </c>
    </row>
    <row r="26" spans="1:10" x14ac:dyDescent="0.35">
      <c r="A26" s="34" t="str">
        <f>'Lookup Lists'!C10</f>
        <v>CIB - Com/Ballot 1 (Initial)</v>
      </c>
      <c r="B26" s="10">
        <v>43181</v>
      </c>
      <c r="C26" s="10">
        <v>43228</v>
      </c>
      <c r="D26" s="10"/>
      <c r="E26" s="17"/>
      <c r="F26" s="42"/>
      <c r="G26" s="9"/>
      <c r="H26" s="11"/>
      <c r="I26" s="13">
        <v>8</v>
      </c>
    </row>
    <row r="27" spans="1:10" x14ac:dyDescent="0.35">
      <c r="A27" s="34" t="str">
        <f>'Lookup Lists'!C11</f>
        <v xml:space="preserve">CAB - Com/Add Ballot 2 </v>
      </c>
      <c r="B27" s="75"/>
      <c r="C27" s="75"/>
      <c r="D27" s="10"/>
      <c r="E27" s="17"/>
      <c r="F27" s="42">
        <f t="shared" si="0"/>
        <v>0</v>
      </c>
      <c r="G27" s="9"/>
      <c r="H27" s="11"/>
      <c r="I27" s="12">
        <v>9</v>
      </c>
    </row>
    <row r="28" spans="1:10" x14ac:dyDescent="0.35">
      <c r="A28" s="34" t="str">
        <f>'Lookup Lists'!C12</f>
        <v>CAB - Com/Add Ballot 3</v>
      </c>
      <c r="B28" s="75"/>
      <c r="C28" s="75"/>
      <c r="D28" s="10"/>
      <c r="E28" s="17"/>
      <c r="F28" s="42">
        <f t="shared" si="0"/>
        <v>0</v>
      </c>
      <c r="G28" s="9"/>
      <c r="H28" s="9"/>
      <c r="I28" s="13">
        <v>10</v>
      </c>
    </row>
    <row r="29" spans="1:10" x14ac:dyDescent="0.35">
      <c r="A29" s="34" t="str">
        <f>'Lookup Lists'!C13</f>
        <v>CAB - Com/Add Ballot 4</v>
      </c>
      <c r="B29" s="75"/>
      <c r="C29" s="75"/>
      <c r="D29" s="10"/>
      <c r="E29" s="17"/>
      <c r="F29" s="42">
        <f t="shared" si="0"/>
        <v>0</v>
      </c>
      <c r="G29" s="9"/>
      <c r="H29" s="9"/>
      <c r="I29" s="12">
        <v>11</v>
      </c>
    </row>
    <row r="30" spans="1:10" x14ac:dyDescent="0.35">
      <c r="A30" s="34" t="str">
        <f>'Lookup Lists'!C14</f>
        <v>CAB - Com/Add Ballot 5</v>
      </c>
      <c r="B30" s="75"/>
      <c r="C30" s="75"/>
      <c r="D30" s="10"/>
      <c r="E30" s="17"/>
      <c r="F30" s="42">
        <f t="shared" si="0"/>
        <v>0</v>
      </c>
      <c r="G30" s="9"/>
      <c r="H30" s="9"/>
      <c r="I30" s="13">
        <v>12</v>
      </c>
    </row>
    <row r="31" spans="1:10" x14ac:dyDescent="0.35">
      <c r="A31" s="35" t="str">
        <f>'Lookup Lists'!C15</f>
        <v>FB - Final Ballot</v>
      </c>
      <c r="B31" s="75">
        <v>43280</v>
      </c>
      <c r="C31" s="75">
        <f>+B31+9</f>
        <v>43289</v>
      </c>
      <c r="D31" s="10"/>
      <c r="E31" s="17"/>
      <c r="F31" s="42"/>
      <c r="G31" s="9"/>
      <c r="H31" s="9"/>
      <c r="I31" s="12">
        <v>13</v>
      </c>
    </row>
    <row r="32" spans="1:10" x14ac:dyDescent="0.35">
      <c r="A32" s="36" t="str">
        <f>'Lookup Lists'!C16</f>
        <v>PTB - Present to BOT</v>
      </c>
      <c r="B32" s="75">
        <v>43327</v>
      </c>
      <c r="C32" s="75">
        <v>42964</v>
      </c>
      <c r="D32" s="10"/>
      <c r="E32" s="17"/>
      <c r="F32" s="42"/>
      <c r="G32" s="9"/>
      <c r="H32" s="9"/>
      <c r="I32" s="13">
        <v>14</v>
      </c>
    </row>
    <row r="33" spans="1:9" x14ac:dyDescent="0.35">
      <c r="A33" s="37" t="str">
        <f>'Lookup Lists'!C17</f>
        <v>Filing - Filing with Regulators</v>
      </c>
      <c r="B33" s="75">
        <v>43329</v>
      </c>
      <c r="C33" s="75">
        <f>+B33+3</f>
        <v>43332</v>
      </c>
      <c r="D33" s="10"/>
      <c r="E33" s="17"/>
      <c r="F33" s="42"/>
      <c r="G33" s="9"/>
      <c r="H33" s="9"/>
      <c r="I33" s="12">
        <v>15</v>
      </c>
    </row>
    <row r="34" spans="1:9" ht="15" thickBot="1" x14ac:dyDescent="0.4">
      <c r="A34" s="38" t="str">
        <f>'Lookup Lists'!C18</f>
        <v>PT - Post Approval Training</v>
      </c>
      <c r="B34" s="76"/>
      <c r="C34" s="76"/>
      <c r="D34" s="14"/>
      <c r="E34" s="15"/>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137" t="s">
        <v>771</v>
      </c>
      <c r="B38" s="24">
        <v>42885</v>
      </c>
      <c r="C38" s="635" t="s">
        <v>772</v>
      </c>
      <c r="D38" s="635"/>
      <c r="E38" s="635"/>
      <c r="F38" s="635"/>
      <c r="G38" s="635"/>
      <c r="H38" s="636"/>
    </row>
    <row r="39" spans="1:9" x14ac:dyDescent="0.35">
      <c r="A39" s="157" t="s">
        <v>710</v>
      </c>
      <c r="B39" s="20">
        <v>42900</v>
      </c>
      <c r="C39" s="637" t="s">
        <v>833</v>
      </c>
      <c r="D39" s="637"/>
      <c r="E39" s="637"/>
      <c r="F39" s="637"/>
      <c r="G39" s="637"/>
      <c r="H39" s="638"/>
    </row>
    <row r="40" spans="1:9" x14ac:dyDescent="0.35">
      <c r="A40" s="157" t="s">
        <v>834</v>
      </c>
      <c r="B40" s="20">
        <v>43145</v>
      </c>
      <c r="C40" s="637" t="s">
        <v>835</v>
      </c>
      <c r="D40" s="637"/>
      <c r="E40" s="637"/>
      <c r="F40" s="637"/>
      <c r="G40" s="637"/>
      <c r="H40" s="638"/>
    </row>
    <row r="41" spans="1:9" x14ac:dyDescent="0.35">
      <c r="A41" s="208" t="s">
        <v>729</v>
      </c>
      <c r="B41" s="212" t="s">
        <v>191</v>
      </c>
      <c r="C41" s="763" t="s">
        <v>836</v>
      </c>
      <c r="D41" s="763"/>
      <c r="E41" s="763"/>
      <c r="F41" s="763"/>
      <c r="G41" s="763"/>
      <c r="H41" s="764"/>
    </row>
    <row r="42" spans="1:9" ht="15" thickBot="1" x14ac:dyDescent="0.4">
      <c r="A42" s="196" t="s">
        <v>475</v>
      </c>
      <c r="B42" s="210">
        <v>43356</v>
      </c>
      <c r="C42" s="633" t="s">
        <v>837</v>
      </c>
      <c r="D42" s="633"/>
      <c r="E42" s="633"/>
      <c r="F42" s="633"/>
      <c r="G42" s="633"/>
      <c r="H42" s="634"/>
    </row>
  </sheetData>
  <mergeCells count="20">
    <mergeCell ref="C14:G14"/>
    <mergeCell ref="B7:C7"/>
    <mergeCell ref="B13:G13"/>
    <mergeCell ref="B12:G12"/>
    <mergeCell ref="B1:G1"/>
    <mergeCell ref="B2:G2"/>
    <mergeCell ref="B3:G3"/>
    <mergeCell ref="B4:G4"/>
    <mergeCell ref="B5:G5"/>
    <mergeCell ref="B6:G6"/>
    <mergeCell ref="B8:G8"/>
    <mergeCell ref="B11:G11"/>
    <mergeCell ref="C9:G9"/>
    <mergeCell ref="C10:G10"/>
    <mergeCell ref="C37:H37"/>
    <mergeCell ref="C38:H38"/>
    <mergeCell ref="C39:H39"/>
    <mergeCell ref="C40:H40"/>
    <mergeCell ref="C42:H42"/>
    <mergeCell ref="C41:H41"/>
  </mergeCells>
  <conditionalFormatting sqref="B19:C34">
    <cfRule type="expression" dxfId="600" priority="3">
      <formula>AND($B19&lt;=NOW(),$C19&gt;=NOW())</formula>
    </cfRule>
  </conditionalFormatting>
  <conditionalFormatting sqref="D19:E19 D21:E22">
    <cfRule type="expression" dxfId="599" priority="5">
      <formula>AND($D19&lt;=NOW(),$E19&gt;=NOW())</formula>
    </cfRule>
  </conditionalFormatting>
  <conditionalFormatting sqref="D20:E20">
    <cfRule type="expression" dxfId="598" priority="2">
      <formula>AND($B20&lt;=NOW(),$C20&gt;=NOW())</formula>
    </cfRule>
  </conditionalFormatting>
  <conditionalFormatting sqref="D23:E24">
    <cfRule type="expression" dxfId="597" priority="1">
      <formula>AND($B23&lt;=NOW(),$C23&gt;=NOW())</formula>
    </cfRule>
  </conditionalFormatting>
  <conditionalFormatting sqref="D25:E34">
    <cfRule type="expression" dxfId="596" priority="7">
      <formula>AND($D25&lt;=NOW(),$E25&gt;=NOW())</formula>
    </cfRule>
  </conditionalFormatting>
  <conditionalFormatting sqref="F19:F34">
    <cfRule type="cellIs" dxfId="595" priority="16" operator="lessThan">
      <formula>-90</formula>
    </cfRule>
    <cfRule type="cellIs" dxfId="594" priority="17" operator="lessThan">
      <formula>-45</formula>
    </cfRule>
    <cfRule type="cellIs" dxfId="593" priority="18" operator="greaterThan">
      <formula>-45</formula>
    </cfRule>
  </conditionalFormatting>
  <hyperlinks>
    <hyperlink ref="B2" r:id="rId1" display="Phase 2 System Protection Coordination" xr:uid="{00000000-0004-0000-6B00-000000000000}"/>
    <hyperlink ref="H1" location="Home!A1" display="Return to Home" xr:uid="{00000000-0004-0000-6B00-000001000000}"/>
    <hyperlink ref="B2:G2" r:id="rId2" display="Project 2017-06 Modifications to BAL-002-2" xr:uid="{00000000-0004-0000-6B00-000002000000}"/>
    <hyperlink ref="A11" location="Footnotes!A1" display="Footnotes!A1" xr:uid="{00000000-0004-0000-6B00-000003000000}"/>
    <hyperlink ref="A10" location="Footnotes!A1" display="Footnotes!A1" xr:uid="{00000000-0004-0000-6B00-000004000000}"/>
    <hyperlink ref="A7" location="Footnotes!A1" display="Footnotes!A1" xr:uid="{00000000-0004-0000-6B00-000005000000}"/>
    <hyperlink ref="B12:G12" r:id="rId3" display="Darrel Richardson" xr:uid="{00000000-0004-0000-6B00-000006000000}"/>
    <hyperlink ref="B13:G13" r:id="rId4" display="Ken Lanehome" xr:uid="{00000000-0004-0000-6B00-000007000000}"/>
  </hyperlinks>
  <pageMargins left="0.7" right="0.7" top="0.75" bottom="0.75" header="0.3" footer="0.3"/>
  <pageSetup orientation="landscape" horizontalDpi="1200" verticalDpi="1200" r:id="rId5"/>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19" id="{E208E206-88CF-4BA6-89BE-E5074135BB02}">
            <xm:f>IF($B$20=Home!$I$5,$A$24,)</xm:f>
            <x14:dxf/>
          </x14:cfRule>
          <xm:sqref>I10:ABG10</xm:sqref>
        </x14:conditionalFormatting>
      </x14:conditionalFormattings>
    </ext>
  </extLs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07">
    <tabColor rgb="FFFF0000"/>
  </sheetPr>
  <dimension ref="A1:R44"/>
  <sheetViews>
    <sheetView showZeros="0" zoomScale="150" zoomScaleNormal="150" workbookViewId="0">
      <pane ySplit="1" topLeftCell="A23" activePane="bottomLeft" state="frozen"/>
      <selection pane="bottomLeft" activeCell="J40" sqref="J40"/>
    </sheetView>
  </sheetViews>
  <sheetFormatPr defaultColWidth="8.81640625" defaultRowHeight="14.5" x14ac:dyDescent="0.35"/>
  <cols>
    <col min="1" max="1" width="28.453125" style="2" customWidth="1"/>
    <col min="2" max="2" width="12.453125" customWidth="1"/>
    <col min="3" max="3" width="11.81640625" customWidth="1"/>
    <col min="4" max="4" width="12" customWidth="1"/>
    <col min="5" max="5" width="12.1796875" bestFit="1" customWidth="1"/>
    <col min="6" max="6" width="11.453125" customWidth="1"/>
    <col min="7" max="7" width="19.453125" customWidth="1"/>
    <col min="8" max="8" width="10.453125" customWidth="1"/>
    <col min="9" max="9" width="7.453125" hidden="1" customWidth="1"/>
    <col min="10" max="10" width="19.453125" customWidth="1"/>
    <col min="11" max="11" width="12.453125" customWidth="1"/>
    <col min="12" max="12" width="11.81640625" bestFit="1" customWidth="1"/>
    <col min="13" max="15" width="11.453125" customWidth="1"/>
    <col min="16" max="16" width="10.81640625" customWidth="1"/>
    <col min="17" max="17" width="19.453125" customWidth="1"/>
  </cols>
  <sheetData>
    <row r="1" spans="1:13" s="7" customFormat="1" ht="18.5" x14ac:dyDescent="0.45">
      <c r="A1" s="27" t="str">
        <f>'Template Old'!A1</f>
        <v>Project</v>
      </c>
      <c r="B1" s="664" t="s">
        <v>838</v>
      </c>
      <c r="C1" s="665"/>
      <c r="D1" s="665"/>
      <c r="E1" s="665"/>
      <c r="F1" s="665"/>
      <c r="G1" s="665"/>
      <c r="H1" s="165" t="s">
        <v>178</v>
      </c>
    </row>
    <row r="2" spans="1:13" s="7" customFormat="1" ht="15" customHeight="1" x14ac:dyDescent="0.45">
      <c r="A2" s="3" t="str">
        <f>'Template Old'!A2</f>
        <v>Project Name</v>
      </c>
      <c r="B2" s="611" t="s">
        <v>839</v>
      </c>
      <c r="C2" s="611"/>
      <c r="D2" s="611"/>
      <c r="E2" s="611"/>
      <c r="F2" s="611"/>
      <c r="G2" s="611"/>
      <c r="H2" s="166"/>
    </row>
    <row r="3" spans="1:13" s="7" customFormat="1" ht="15" customHeight="1" x14ac:dyDescent="0.45">
      <c r="A3" s="3" t="str">
        <f>'Template Old'!A3</f>
        <v>Status</v>
      </c>
      <c r="B3" s="612" t="s">
        <v>840</v>
      </c>
      <c r="C3" s="612"/>
      <c r="D3" s="612"/>
      <c r="E3" s="612"/>
      <c r="F3" s="612"/>
      <c r="G3" s="612"/>
      <c r="H3" s="166"/>
    </row>
    <row r="4" spans="1:13" s="7" customFormat="1" ht="42" customHeight="1" x14ac:dyDescent="0.45">
      <c r="A4" s="3" t="str">
        <f>'Template Old'!A4</f>
        <v>Comments</v>
      </c>
      <c r="B4" s="600" t="s">
        <v>841</v>
      </c>
      <c r="C4" s="600"/>
      <c r="D4" s="600"/>
      <c r="E4" s="600"/>
      <c r="F4" s="600"/>
      <c r="G4" s="600"/>
      <c r="H4" s="166"/>
    </row>
    <row r="5" spans="1:13" x14ac:dyDescent="0.35">
      <c r="A5" s="3" t="str">
        <f>'Template Old'!A5</f>
        <v>Deliverable</v>
      </c>
      <c r="B5" s="632" t="s">
        <v>842</v>
      </c>
      <c r="C5" s="632"/>
      <c r="D5" s="632"/>
      <c r="E5" s="632"/>
      <c r="F5" s="632"/>
      <c r="G5" s="632"/>
      <c r="H5" s="323"/>
    </row>
    <row r="6" spans="1:13" x14ac:dyDescent="0.35">
      <c r="A6" s="3" t="str">
        <f>'Template Old'!A6</f>
        <v>Deadline</v>
      </c>
      <c r="B6" s="639"/>
      <c r="C6" s="639"/>
      <c r="D6" s="639"/>
      <c r="E6" s="639"/>
      <c r="F6" s="639"/>
      <c r="G6" s="639"/>
      <c r="H6" s="323"/>
    </row>
    <row r="7" spans="1:13" ht="60.65" customHeight="1" x14ac:dyDescent="0.35">
      <c r="A7" s="3" t="str">
        <f>'Template Old'!A7</f>
        <v>Priority in RSDP, click to see applicable Footnote</v>
      </c>
      <c r="B7" s="639" t="s">
        <v>843</v>
      </c>
      <c r="C7" s="639"/>
      <c r="D7" s="3" t="str">
        <f>'Template Old'!D7</f>
        <v>Priority (1-Low, 2-Med, 3-High )</v>
      </c>
      <c r="E7" s="321">
        <v>3</v>
      </c>
      <c r="F7" s="3" t="str">
        <f>'Template Old'!F7</f>
        <v>Project has been Re-Baselined? (0-No, 1-Yes)</v>
      </c>
      <c r="G7" s="323">
        <v>0</v>
      </c>
      <c r="H7" s="323"/>
    </row>
    <row r="8" spans="1:13" x14ac:dyDescent="0.35">
      <c r="A8" s="3" t="str">
        <f>'Template Old'!A8</f>
        <v>P81 Req (2013)</v>
      </c>
      <c r="B8" s="639" t="s">
        <v>191</v>
      </c>
      <c r="C8" s="639"/>
      <c r="D8" s="639"/>
      <c r="E8" s="639"/>
      <c r="F8" s="639"/>
      <c r="G8" s="639"/>
      <c r="H8" s="323"/>
    </row>
    <row r="9" spans="1:13" x14ac:dyDescent="0.35">
      <c r="A9" s="3" t="str">
        <f>'Template Old'!A9</f>
        <v>Number of Directives</v>
      </c>
      <c r="B9" s="323">
        <v>0</v>
      </c>
      <c r="C9" s="639" t="s">
        <v>191</v>
      </c>
      <c r="D9" s="639"/>
      <c r="E9" s="639"/>
      <c r="F9" s="639"/>
      <c r="G9" s="639"/>
      <c r="H9" s="323"/>
    </row>
    <row r="10" spans="1:13" x14ac:dyDescent="0.35">
      <c r="A10" s="172" t="str">
        <f>'Template Old'!A10</f>
        <v>No. of Guidances (see Note 2)</v>
      </c>
      <c r="B10" s="323">
        <v>0</v>
      </c>
      <c r="C10" s="639" t="s">
        <v>191</v>
      </c>
      <c r="D10" s="639"/>
      <c r="E10" s="639"/>
      <c r="F10" s="639"/>
      <c r="G10" s="639"/>
      <c r="H10" s="323"/>
    </row>
    <row r="11" spans="1:13" ht="29" x14ac:dyDescent="0.35">
      <c r="A11" s="3" t="str">
        <f>'Template Old'!A11</f>
        <v>Directionally consistent with IERP findings (See Note 5)</v>
      </c>
      <c r="B11" s="632" t="s">
        <v>191</v>
      </c>
      <c r="C11" s="632"/>
      <c r="D11" s="632"/>
      <c r="E11" s="632"/>
      <c r="F11" s="632"/>
      <c r="G11" s="632"/>
      <c r="H11" s="321"/>
      <c r="K11" s="1"/>
      <c r="L11" s="1"/>
      <c r="M11" s="1"/>
    </row>
    <row r="12" spans="1:13" ht="14.9" customHeight="1" x14ac:dyDescent="0.35">
      <c r="A12" s="3" t="str">
        <f>'Template Old'!A12</f>
        <v>Developer</v>
      </c>
      <c r="B12" s="673" t="s">
        <v>528</v>
      </c>
      <c r="C12" s="673"/>
      <c r="D12" s="673"/>
      <c r="E12" s="673"/>
      <c r="F12" s="673"/>
      <c r="G12" s="673"/>
      <c r="H12" s="321"/>
    </row>
    <row r="13" spans="1:13" ht="14.9" customHeight="1" x14ac:dyDescent="0.35">
      <c r="A13" s="3" t="str">
        <f>'Template Old'!A13</f>
        <v>PMOS Liaison</v>
      </c>
      <c r="B13" s="611" t="s">
        <v>185</v>
      </c>
      <c r="C13" s="611"/>
      <c r="D13" s="611"/>
      <c r="E13" s="611"/>
      <c r="F13" s="611"/>
      <c r="G13" s="611"/>
      <c r="H13" s="321"/>
    </row>
    <row r="14" spans="1:13" ht="29.15" customHeight="1" x14ac:dyDescent="0.35">
      <c r="A14" s="3" t="str">
        <f>'Template Old'!A14</f>
        <v>Affected Standards</v>
      </c>
      <c r="B14" s="323">
        <v>7</v>
      </c>
      <c r="C14" s="632" t="s">
        <v>844</v>
      </c>
      <c r="D14" s="632"/>
      <c r="E14" s="632"/>
      <c r="F14" s="632"/>
      <c r="G14" s="632"/>
      <c r="H14" s="323"/>
    </row>
    <row r="15" spans="1:13" x14ac:dyDescent="0.35">
      <c r="A15" s="3" t="str">
        <f>'Template Old'!A15</f>
        <v>Last Updated</v>
      </c>
      <c r="B15" s="239">
        <v>43908</v>
      </c>
      <c r="C15" s="323"/>
      <c r="D15" s="323"/>
      <c r="E15" s="323"/>
      <c r="F15" s="323"/>
      <c r="G15" s="323"/>
      <c r="H15" s="323"/>
    </row>
    <row r="16" spans="1:13" x14ac:dyDescent="0.35">
      <c r="A16" s="3">
        <f>'Template Old'!A16</f>
        <v>0</v>
      </c>
      <c r="B16" s="321"/>
      <c r="C16" s="323"/>
      <c r="D16" s="323"/>
      <c r="E16" s="323"/>
      <c r="F16" s="323"/>
      <c r="G16" s="323"/>
      <c r="H16" s="323"/>
    </row>
    <row r="17" spans="1:18" ht="15" thickBot="1" x14ac:dyDescent="0.4">
      <c r="A17" s="3">
        <f>'Template Old'!A17</f>
        <v>0</v>
      </c>
      <c r="B17" s="323"/>
      <c r="C17" s="323"/>
      <c r="D17" s="323"/>
      <c r="E17" s="323"/>
      <c r="F17" s="323"/>
      <c r="G17" s="323"/>
      <c r="H17" s="323"/>
    </row>
    <row r="18" spans="1:18" ht="44.75" customHeight="1" thickBot="1" x14ac:dyDescent="0.4">
      <c r="A18" s="46" t="s">
        <v>195</v>
      </c>
      <c r="B18" s="48" t="s">
        <v>196</v>
      </c>
      <c r="C18" s="46" t="s">
        <v>197</v>
      </c>
      <c r="D18" s="48" t="s">
        <v>198</v>
      </c>
      <c r="E18" s="46" t="s">
        <v>199</v>
      </c>
      <c r="F18" s="48" t="s">
        <v>200</v>
      </c>
      <c r="G18" s="46" t="s">
        <v>201</v>
      </c>
      <c r="H18" s="46" t="s">
        <v>202</v>
      </c>
      <c r="I18" s="46" t="s">
        <v>24</v>
      </c>
      <c r="J18" s="4"/>
      <c r="K18" s="46" t="s">
        <v>195</v>
      </c>
      <c r="L18" s="48" t="s">
        <v>196</v>
      </c>
      <c r="M18" s="46" t="s">
        <v>197</v>
      </c>
      <c r="N18" s="48" t="s">
        <v>198</v>
      </c>
      <c r="O18" s="46" t="s">
        <v>199</v>
      </c>
      <c r="P18" s="48" t="s">
        <v>200</v>
      </c>
      <c r="Q18" s="46" t="s">
        <v>201</v>
      </c>
      <c r="R18" s="46" t="s">
        <v>202</v>
      </c>
    </row>
    <row r="19" spans="1:18" x14ac:dyDescent="0.35">
      <c r="A19" s="71" t="str">
        <f>'Lookup Lists'!C3</f>
        <v>Nominations - SAR / PR</v>
      </c>
      <c r="B19" s="72">
        <v>42948</v>
      </c>
      <c r="C19" s="72">
        <v>42961</v>
      </c>
      <c r="D19" s="72">
        <v>42948</v>
      </c>
      <c r="E19" s="72">
        <f>+D19+13</f>
        <v>42961</v>
      </c>
      <c r="F19" s="73">
        <f t="shared" ref="F19:F34" si="0">IF(D19-B19&gt;DATE(2007,1,1),0,D19-B19)</f>
        <v>0</v>
      </c>
      <c r="G19" s="317"/>
      <c r="H19" s="318"/>
      <c r="I19" s="65">
        <v>1</v>
      </c>
      <c r="K19" s="71">
        <f>'Lookup Lists'!M3</f>
        <v>0</v>
      </c>
      <c r="L19" s="72">
        <v>42948</v>
      </c>
      <c r="M19" s="72">
        <v>42961</v>
      </c>
      <c r="N19" s="72">
        <v>42948</v>
      </c>
      <c r="O19" s="72">
        <f>+N19+13</f>
        <v>42961</v>
      </c>
      <c r="P19" s="73">
        <f t="shared" ref="P19" si="1">IF(N19-L19&gt;DATE(2007,1,1),0,N19-L19)</f>
        <v>0</v>
      </c>
      <c r="Q19" s="317"/>
      <c r="R19" s="318"/>
    </row>
    <row r="20" spans="1:18" x14ac:dyDescent="0.35">
      <c r="A20" s="31" t="str">
        <f>'Lookup Lists'!C6</f>
        <v>Nominations - DT</v>
      </c>
      <c r="B20" s="10">
        <v>43221</v>
      </c>
      <c r="C20" s="8">
        <v>43234</v>
      </c>
      <c r="D20" s="10"/>
      <c r="E20" s="8"/>
      <c r="F20" s="42"/>
      <c r="G20" s="9"/>
      <c r="H20" s="13"/>
      <c r="I20" s="66">
        <v>2</v>
      </c>
      <c r="K20" s="31">
        <f>'Lookup Lists'!M6</f>
        <v>0</v>
      </c>
      <c r="L20" s="10">
        <v>43221</v>
      </c>
      <c r="M20" s="8">
        <v>43234</v>
      </c>
      <c r="N20" s="10"/>
      <c r="O20" s="8"/>
      <c r="P20" s="42"/>
      <c r="Q20" s="9"/>
      <c r="R20" s="13"/>
    </row>
    <row r="21" spans="1:18" x14ac:dyDescent="0.35">
      <c r="A21" s="133" t="str">
        <f>'Lookup Lists'!C9</f>
        <v>QR - Quality Review</v>
      </c>
      <c r="B21" s="10"/>
      <c r="C21" s="8"/>
      <c r="D21" s="10"/>
      <c r="E21" s="8"/>
      <c r="F21" s="42">
        <f t="shared" si="0"/>
        <v>0</v>
      </c>
      <c r="G21" s="9"/>
      <c r="H21" s="13"/>
      <c r="I21" s="67">
        <v>3</v>
      </c>
      <c r="K21" s="133">
        <f>'Lookup Lists'!M9</f>
        <v>0</v>
      </c>
      <c r="L21" s="10"/>
      <c r="M21" s="8"/>
      <c r="N21" s="10"/>
      <c r="O21" s="8"/>
      <c r="P21" s="42">
        <f t="shared" ref="P21:P34" si="2">IF(N21-L21&gt;DATE(2007,1,1),0,N21-L21)</f>
        <v>0</v>
      </c>
      <c r="Q21" s="9"/>
      <c r="R21" s="13"/>
    </row>
    <row r="22" spans="1:18" x14ac:dyDescent="0.35">
      <c r="A22" s="29" t="str">
        <f>'Lookup Lists'!C4</f>
        <v>SP1 - SAR/PR/WP Posting 1</v>
      </c>
      <c r="B22" s="10">
        <v>42948</v>
      </c>
      <c r="C22" s="8">
        <v>42977</v>
      </c>
      <c r="D22" s="10">
        <v>42948</v>
      </c>
      <c r="E22" s="8">
        <f>+D22+29</f>
        <v>42977</v>
      </c>
      <c r="F22" s="42">
        <f t="shared" si="0"/>
        <v>0</v>
      </c>
      <c r="G22" s="9"/>
      <c r="H22" s="13"/>
      <c r="I22" s="66">
        <v>4</v>
      </c>
      <c r="K22" s="29">
        <f>'Lookup Lists'!M4</f>
        <v>0</v>
      </c>
      <c r="L22" s="10">
        <v>42948</v>
      </c>
      <c r="M22" s="8">
        <v>42977</v>
      </c>
      <c r="N22" s="10">
        <v>42948</v>
      </c>
      <c r="O22" s="8">
        <f>+N22+29</f>
        <v>42977</v>
      </c>
      <c r="P22" s="42">
        <f t="shared" si="2"/>
        <v>0</v>
      </c>
      <c r="Q22" s="9"/>
      <c r="R22" s="13"/>
    </row>
    <row r="23" spans="1:18" x14ac:dyDescent="0.35">
      <c r="A23" s="29" t="str">
        <f>'Lookup Lists'!C5</f>
        <v>SP2 - SAR/PR/WP Posting 2</v>
      </c>
      <c r="B23" s="10">
        <v>43080</v>
      </c>
      <c r="C23" s="10">
        <v>43109</v>
      </c>
      <c r="D23" s="10">
        <v>43076</v>
      </c>
      <c r="E23" s="10">
        <f>+D23+30</f>
        <v>43106</v>
      </c>
      <c r="F23" s="42">
        <f t="shared" si="0"/>
        <v>-4</v>
      </c>
      <c r="G23" s="9"/>
      <c r="H23" s="13"/>
      <c r="I23" s="67">
        <v>5</v>
      </c>
      <c r="K23" s="29">
        <f>'Lookup Lists'!M5</f>
        <v>0</v>
      </c>
      <c r="L23" s="10">
        <v>43080</v>
      </c>
      <c r="M23" s="10">
        <v>43109</v>
      </c>
      <c r="N23" s="10">
        <v>43076</v>
      </c>
      <c r="O23" s="10">
        <f>+N23+30</f>
        <v>43106</v>
      </c>
      <c r="P23" s="42">
        <f t="shared" si="2"/>
        <v>-4</v>
      </c>
      <c r="Q23" s="9"/>
      <c r="R23" s="13"/>
    </row>
    <row r="24" spans="1:18" x14ac:dyDescent="0.35">
      <c r="A24" s="32" t="str">
        <f>'Lookup Lists'!C7</f>
        <v>CP1 - Comment Period 1</v>
      </c>
      <c r="B24" s="10">
        <v>43132</v>
      </c>
      <c r="C24" s="10">
        <v>43161</v>
      </c>
      <c r="D24" s="10">
        <v>43132</v>
      </c>
      <c r="E24" s="10">
        <v>43161</v>
      </c>
      <c r="F24" s="42">
        <f t="shared" si="0"/>
        <v>0</v>
      </c>
      <c r="G24" s="9"/>
      <c r="H24" s="13"/>
      <c r="I24" s="66">
        <v>6</v>
      </c>
      <c r="K24" s="32">
        <f>'Lookup Lists'!M7</f>
        <v>0</v>
      </c>
      <c r="L24" s="10">
        <v>43132</v>
      </c>
      <c r="M24" s="10">
        <v>43161</v>
      </c>
      <c r="N24" s="10">
        <v>43132</v>
      </c>
      <c r="O24" s="10">
        <v>43161</v>
      </c>
      <c r="P24" s="42">
        <f t="shared" si="2"/>
        <v>0</v>
      </c>
      <c r="Q24" s="9"/>
      <c r="R24" s="13"/>
    </row>
    <row r="25" spans="1:18" x14ac:dyDescent="0.35">
      <c r="A25" s="32" t="str">
        <f>'Lookup Lists'!C8</f>
        <v>CP2 - Comment Period 2</v>
      </c>
      <c r="B25" s="75"/>
      <c r="C25" s="75"/>
      <c r="D25" s="10"/>
      <c r="E25" s="8"/>
      <c r="F25" s="42">
        <f t="shared" si="0"/>
        <v>0</v>
      </c>
      <c r="G25" s="9"/>
      <c r="H25" s="13"/>
      <c r="I25" s="67">
        <v>7</v>
      </c>
      <c r="K25" s="32">
        <f>'Lookup Lists'!M8</f>
        <v>0</v>
      </c>
      <c r="L25" s="75"/>
      <c r="M25" s="75"/>
      <c r="N25" s="10"/>
      <c r="O25" s="8"/>
      <c r="P25" s="42">
        <f t="shared" si="2"/>
        <v>0</v>
      </c>
      <c r="Q25" s="9"/>
      <c r="R25" s="13"/>
    </row>
    <row r="26" spans="1:18" x14ac:dyDescent="0.35">
      <c r="A26" s="34" t="str">
        <f>'Lookup Lists'!C10</f>
        <v>CIB - Com/Ballot 1 (Initial)</v>
      </c>
      <c r="B26" s="75">
        <v>43767</v>
      </c>
      <c r="C26" s="75">
        <v>43811</v>
      </c>
      <c r="D26" s="75">
        <v>43766</v>
      </c>
      <c r="E26" s="75">
        <f>+D26+45</f>
        <v>43811</v>
      </c>
      <c r="F26" s="42">
        <f t="shared" si="0"/>
        <v>-1</v>
      </c>
      <c r="G26" s="9"/>
      <c r="H26" s="136" t="s">
        <v>845</v>
      </c>
      <c r="I26" s="66">
        <v>8</v>
      </c>
      <c r="K26" s="34">
        <f>'Lookup Lists'!M10</f>
        <v>0</v>
      </c>
      <c r="L26" s="75">
        <v>43767</v>
      </c>
      <c r="M26" s="75">
        <v>43811</v>
      </c>
      <c r="N26" s="75">
        <v>43360</v>
      </c>
      <c r="O26" s="75">
        <f>+N26+45</f>
        <v>43405</v>
      </c>
      <c r="P26" s="42">
        <f t="shared" si="2"/>
        <v>-407</v>
      </c>
      <c r="Q26" s="9"/>
      <c r="R26" s="136"/>
    </row>
    <row r="27" spans="1:18" x14ac:dyDescent="0.35">
      <c r="A27" s="34" t="str">
        <f>'Lookup Lists'!C11</f>
        <v xml:space="preserve">CAB - Com/Add Ballot 2 </v>
      </c>
      <c r="B27" s="75"/>
      <c r="C27" s="75"/>
      <c r="D27" s="10"/>
      <c r="E27" s="8"/>
      <c r="F27" s="42">
        <f t="shared" si="0"/>
        <v>0</v>
      </c>
      <c r="G27" s="9"/>
      <c r="H27" s="136"/>
      <c r="I27" s="67">
        <v>9</v>
      </c>
      <c r="K27" s="34">
        <f>'Lookup Lists'!M11</f>
        <v>0</v>
      </c>
      <c r="L27" s="75"/>
      <c r="M27" s="75"/>
      <c r="N27" s="10"/>
      <c r="O27" s="8"/>
      <c r="P27" s="42">
        <f t="shared" si="2"/>
        <v>0</v>
      </c>
      <c r="Q27" s="9"/>
      <c r="R27" s="136"/>
    </row>
    <row r="28" spans="1:18" x14ac:dyDescent="0.35">
      <c r="A28" s="34" t="str">
        <f>'Lookup Lists'!C12</f>
        <v>CAB - Com/Add Ballot 3</v>
      </c>
      <c r="B28" s="75"/>
      <c r="C28" s="75"/>
      <c r="D28" s="10"/>
      <c r="E28" s="8"/>
      <c r="F28" s="42">
        <f t="shared" si="0"/>
        <v>0</v>
      </c>
      <c r="G28" s="9"/>
      <c r="H28" s="13"/>
      <c r="I28" s="66">
        <v>10</v>
      </c>
      <c r="K28" s="34">
        <f>'Lookup Lists'!M12</f>
        <v>0</v>
      </c>
      <c r="L28" s="75"/>
      <c r="M28" s="75"/>
      <c r="N28" s="10"/>
      <c r="O28" s="8"/>
      <c r="P28" s="42">
        <f t="shared" si="2"/>
        <v>0</v>
      </c>
      <c r="Q28" s="9"/>
      <c r="R28" s="13"/>
    </row>
    <row r="29" spans="1:18" x14ac:dyDescent="0.35">
      <c r="A29" s="34" t="str">
        <f>'Lookup Lists'!C13</f>
        <v>CAB - Com/Add Ballot 4</v>
      </c>
      <c r="B29" s="75"/>
      <c r="C29" s="75"/>
      <c r="D29" s="10"/>
      <c r="E29" s="8"/>
      <c r="F29" s="42">
        <f t="shared" si="0"/>
        <v>0</v>
      </c>
      <c r="G29" s="9"/>
      <c r="H29" s="13"/>
      <c r="I29" s="67">
        <v>11</v>
      </c>
      <c r="K29" s="34">
        <f>'Lookup Lists'!M13</f>
        <v>0</v>
      </c>
      <c r="L29" s="75"/>
      <c r="M29" s="75"/>
      <c r="N29" s="10"/>
      <c r="O29" s="8"/>
      <c r="P29" s="42">
        <f t="shared" si="2"/>
        <v>0</v>
      </c>
      <c r="Q29" s="9"/>
      <c r="R29" s="13"/>
    </row>
    <row r="30" spans="1:18" x14ac:dyDescent="0.35">
      <c r="A30" s="34" t="str">
        <f>'Lookup Lists'!C14</f>
        <v>CAB - Com/Add Ballot 5</v>
      </c>
      <c r="B30" s="75"/>
      <c r="C30" s="75"/>
      <c r="D30" s="10"/>
      <c r="E30" s="8"/>
      <c r="F30" s="42">
        <f t="shared" si="0"/>
        <v>0</v>
      </c>
      <c r="G30" s="9"/>
      <c r="H30" s="13"/>
      <c r="I30" s="66">
        <v>12</v>
      </c>
      <c r="K30" s="34">
        <f>'Lookup Lists'!M14</f>
        <v>0</v>
      </c>
      <c r="L30" s="75"/>
      <c r="M30" s="75"/>
      <c r="N30" s="10"/>
      <c r="O30" s="8"/>
      <c r="P30" s="42">
        <f t="shared" si="2"/>
        <v>0</v>
      </c>
      <c r="Q30" s="9"/>
      <c r="R30" s="13"/>
    </row>
    <row r="31" spans="1:18" x14ac:dyDescent="0.35">
      <c r="A31" s="35" t="str">
        <f>'Lookup Lists'!C15</f>
        <v>FB - Final Ballot</v>
      </c>
      <c r="B31" s="75">
        <v>43839</v>
      </c>
      <c r="C31" s="75">
        <f>+B31+10</f>
        <v>43849</v>
      </c>
      <c r="D31" s="75">
        <v>43836</v>
      </c>
      <c r="E31" s="75">
        <f>+D31+10</f>
        <v>43846</v>
      </c>
      <c r="F31" s="42">
        <f t="shared" si="0"/>
        <v>-3</v>
      </c>
      <c r="G31" s="9"/>
      <c r="H31" s="13"/>
      <c r="I31" s="67">
        <v>13</v>
      </c>
      <c r="K31" s="35">
        <f>'Lookup Lists'!M15</f>
        <v>0</v>
      </c>
      <c r="L31" s="75">
        <v>43839</v>
      </c>
      <c r="M31" s="75">
        <f>+L31+10</f>
        <v>43849</v>
      </c>
      <c r="N31" s="75">
        <v>43438</v>
      </c>
      <c r="O31" s="75">
        <f>+N31+10</f>
        <v>43448</v>
      </c>
      <c r="P31" s="42">
        <f t="shared" si="2"/>
        <v>-401</v>
      </c>
      <c r="Q31" s="9"/>
      <c r="R31" s="13"/>
    </row>
    <row r="32" spans="1:18" x14ac:dyDescent="0.35">
      <c r="A32" s="36" t="str">
        <f>'Lookup Lists'!C16</f>
        <v>PTB - Present to BOT</v>
      </c>
      <c r="B32" s="75">
        <v>43867</v>
      </c>
      <c r="C32" s="75">
        <f>+B32+2</f>
        <v>43869</v>
      </c>
      <c r="D32" s="75">
        <v>43867</v>
      </c>
      <c r="E32" s="75">
        <f>+D32+3</f>
        <v>43870</v>
      </c>
      <c r="F32" s="42">
        <f t="shared" si="0"/>
        <v>0</v>
      </c>
      <c r="G32" s="9"/>
      <c r="H32" s="13"/>
      <c r="I32" s="66">
        <v>14</v>
      </c>
      <c r="K32" s="36">
        <f>'Lookup Lists'!M16</f>
        <v>0</v>
      </c>
      <c r="L32" s="75">
        <v>43866</v>
      </c>
      <c r="M32" s="75">
        <f>+L32+2</f>
        <v>43868</v>
      </c>
      <c r="N32" s="75">
        <v>43501</v>
      </c>
      <c r="O32" s="75">
        <f>+N32+3</f>
        <v>43504</v>
      </c>
      <c r="P32" s="42">
        <f t="shared" si="2"/>
        <v>-365</v>
      </c>
      <c r="Q32" s="9"/>
      <c r="R32" s="13"/>
    </row>
    <row r="33" spans="1:18" x14ac:dyDescent="0.35">
      <c r="A33" s="37" t="str">
        <f>'Lookup Lists'!C17</f>
        <v>Filing - Filing with Regulators</v>
      </c>
      <c r="B33" s="75">
        <v>43897</v>
      </c>
      <c r="C33" s="75">
        <f>+B33+3</f>
        <v>43900</v>
      </c>
      <c r="D33" s="75">
        <f>+D32+30</f>
        <v>43897</v>
      </c>
      <c r="E33" s="75">
        <f>+D33+3</f>
        <v>43900</v>
      </c>
      <c r="F33" s="42">
        <f t="shared" si="0"/>
        <v>0</v>
      </c>
      <c r="G33" s="9"/>
      <c r="H33" s="13"/>
      <c r="I33" s="67">
        <v>15</v>
      </c>
      <c r="K33" s="37">
        <f>'Lookup Lists'!M17</f>
        <v>0</v>
      </c>
      <c r="L33" s="75"/>
      <c r="M33" s="75"/>
      <c r="N33" s="75">
        <f>+N32+30</f>
        <v>43531</v>
      </c>
      <c r="O33" s="75">
        <f>+N33+3</f>
        <v>43534</v>
      </c>
      <c r="P33" s="42">
        <f t="shared" si="2"/>
        <v>0</v>
      </c>
      <c r="Q33" s="9"/>
      <c r="R33" s="13"/>
    </row>
    <row r="34" spans="1:18" ht="15" thickBot="1" x14ac:dyDescent="0.4">
      <c r="A34" s="38" t="str">
        <f>'Lookup Lists'!C18</f>
        <v>PT - Post Approval Training</v>
      </c>
      <c r="B34" s="76"/>
      <c r="C34" s="76"/>
      <c r="D34" s="14"/>
      <c r="E34" s="15"/>
      <c r="F34" s="43">
        <f t="shared" si="0"/>
        <v>0</v>
      </c>
      <c r="G34" s="164"/>
      <c r="H34" s="16"/>
      <c r="I34" s="68">
        <v>16</v>
      </c>
      <c r="K34" s="38">
        <f>'Lookup Lists'!M18</f>
        <v>0</v>
      </c>
      <c r="L34" s="76"/>
      <c r="M34" s="76"/>
      <c r="N34" s="14"/>
      <c r="O34" s="15"/>
      <c r="P34" s="43">
        <f t="shared" si="2"/>
        <v>0</v>
      </c>
      <c r="Q34" s="164"/>
      <c r="R34" s="16"/>
    </row>
    <row r="35" spans="1:18" x14ac:dyDescent="0.35">
      <c r="A35" s="4"/>
      <c r="B35" s="259"/>
      <c r="C35" s="259"/>
      <c r="D35" s="259"/>
      <c r="E35" s="259"/>
      <c r="F35" s="259"/>
      <c r="G35" s="259"/>
      <c r="H35" s="259"/>
    </row>
    <row r="36" spans="1:18" ht="15" thickBot="1" x14ac:dyDescent="0.4">
      <c r="A36" s="26" t="s">
        <v>155</v>
      </c>
      <c r="F36" s="259"/>
      <c r="G36" s="259"/>
      <c r="H36" s="259"/>
    </row>
    <row r="37" spans="1:18" ht="15" thickBot="1" x14ac:dyDescent="0.4">
      <c r="A37" s="25" t="s">
        <v>156</v>
      </c>
      <c r="B37" s="422" t="s">
        <v>157</v>
      </c>
      <c r="C37" s="601" t="s">
        <v>158</v>
      </c>
      <c r="D37" s="601"/>
      <c r="E37" s="601"/>
      <c r="F37" s="601"/>
      <c r="G37" s="601"/>
      <c r="H37" s="602"/>
    </row>
    <row r="38" spans="1:18" x14ac:dyDescent="0.35">
      <c r="A38" s="290" t="s">
        <v>710</v>
      </c>
      <c r="B38" s="291">
        <v>42943</v>
      </c>
      <c r="C38" s="754" t="s">
        <v>803</v>
      </c>
      <c r="D38" s="754"/>
      <c r="E38" s="754"/>
      <c r="F38" s="754"/>
      <c r="G38" s="754"/>
      <c r="H38" s="755"/>
    </row>
    <row r="39" spans="1:18" x14ac:dyDescent="0.35">
      <c r="A39" s="157" t="s">
        <v>566</v>
      </c>
      <c r="B39" s="20">
        <v>43264</v>
      </c>
      <c r="C39" s="637" t="s">
        <v>846</v>
      </c>
      <c r="D39" s="637"/>
      <c r="E39" s="637"/>
      <c r="F39" s="637"/>
      <c r="G39" s="637"/>
      <c r="H39" s="638"/>
    </row>
    <row r="40" spans="1:18" x14ac:dyDescent="0.35">
      <c r="A40" s="157" t="s">
        <v>729</v>
      </c>
      <c r="B40" s="20">
        <v>43356</v>
      </c>
      <c r="C40" s="637" t="s">
        <v>847</v>
      </c>
      <c r="D40" s="637"/>
      <c r="E40" s="637"/>
      <c r="F40" s="637"/>
      <c r="G40" s="637"/>
      <c r="H40" s="638"/>
    </row>
    <row r="41" spans="1:18" x14ac:dyDescent="0.35">
      <c r="A41" s="208" t="s">
        <v>779</v>
      </c>
      <c r="B41" s="247">
        <v>43404</v>
      </c>
      <c r="C41" s="212" t="s">
        <v>848</v>
      </c>
      <c r="D41" s="212"/>
      <c r="E41" s="212"/>
      <c r="F41" s="212"/>
      <c r="G41" s="212"/>
      <c r="H41" s="348"/>
    </row>
    <row r="42" spans="1:18" x14ac:dyDescent="0.35">
      <c r="A42" s="208" t="s">
        <v>849</v>
      </c>
      <c r="B42" s="247">
        <v>43678</v>
      </c>
      <c r="C42" s="765" t="s">
        <v>850</v>
      </c>
      <c r="D42" s="766"/>
      <c r="E42" s="766"/>
      <c r="F42" s="766"/>
      <c r="G42" s="766"/>
      <c r="H42" s="767"/>
    </row>
    <row r="43" spans="1:18" x14ac:dyDescent="0.35">
      <c r="A43" s="208"/>
      <c r="B43" s="247">
        <v>43908</v>
      </c>
      <c r="C43" s="378" t="s">
        <v>851</v>
      </c>
      <c r="D43" s="252"/>
      <c r="E43" s="252"/>
      <c r="F43" s="252"/>
      <c r="G43" s="252"/>
      <c r="H43" s="379"/>
    </row>
    <row r="44" spans="1:18" ht="15" thickBot="1" x14ac:dyDescent="0.4">
      <c r="A44" s="196" t="s">
        <v>475</v>
      </c>
      <c r="B44" s="210">
        <v>43908</v>
      </c>
      <c r="C44" s="720" t="s">
        <v>705</v>
      </c>
      <c r="D44" s="720"/>
      <c r="E44" s="720"/>
      <c r="F44" s="720"/>
      <c r="G44" s="720"/>
      <c r="H44" s="721"/>
    </row>
  </sheetData>
  <mergeCells count="20">
    <mergeCell ref="C44:H44"/>
    <mergeCell ref="B13:G13"/>
    <mergeCell ref="C37:H37"/>
    <mergeCell ref="C38:H38"/>
    <mergeCell ref="C39:H39"/>
    <mergeCell ref="C40:H40"/>
    <mergeCell ref="C14:G14"/>
    <mergeCell ref="C42:H42"/>
    <mergeCell ref="B12:G12"/>
    <mergeCell ref="B1:G1"/>
    <mergeCell ref="B2:G2"/>
    <mergeCell ref="B3:G3"/>
    <mergeCell ref="B4:G4"/>
    <mergeCell ref="B5:G5"/>
    <mergeCell ref="B6:G6"/>
    <mergeCell ref="B8:G8"/>
    <mergeCell ref="B11:G11"/>
    <mergeCell ref="C9:G9"/>
    <mergeCell ref="B7:C7"/>
    <mergeCell ref="C10:G10"/>
  </mergeCells>
  <conditionalFormatting sqref="B19:C34">
    <cfRule type="expression" dxfId="592" priority="10">
      <formula>AND($B19&lt;=NOW(),$C19&gt;=NOW())</formula>
    </cfRule>
  </conditionalFormatting>
  <conditionalFormatting sqref="D19:E34">
    <cfRule type="expression" dxfId="591" priority="11">
      <formula>AND($D19&lt;=NOW(),$E19&gt;=NOW())</formula>
    </cfRule>
  </conditionalFormatting>
  <conditionalFormatting sqref="F19:F34">
    <cfRule type="cellIs" dxfId="590" priority="15" operator="lessThan">
      <formula>-90</formula>
    </cfRule>
    <cfRule type="cellIs" dxfId="589" priority="16" operator="lessThan">
      <formula>-45</formula>
    </cfRule>
    <cfRule type="cellIs" dxfId="588" priority="17" operator="greaterThan">
      <formula>-45</formula>
    </cfRule>
  </conditionalFormatting>
  <conditionalFormatting sqref="L19:M34">
    <cfRule type="expression" dxfId="587" priority="1">
      <formula>AND($B19&lt;=NOW(),$C19&gt;=NOW())</formula>
    </cfRule>
  </conditionalFormatting>
  <conditionalFormatting sqref="N19:O34">
    <cfRule type="expression" dxfId="586" priority="2">
      <formula>AND($D19&lt;=NOW(),$E19&gt;=NOW())</formula>
    </cfRule>
  </conditionalFormatting>
  <conditionalFormatting sqref="P19:P34">
    <cfRule type="cellIs" dxfId="585" priority="3" operator="lessThan">
      <formula>-90</formula>
    </cfRule>
    <cfRule type="cellIs" dxfId="584" priority="4" operator="lessThan">
      <formula>-45</formula>
    </cfRule>
    <cfRule type="cellIs" dxfId="583" priority="5" operator="greaterThan">
      <formula>-45</formula>
    </cfRule>
  </conditionalFormatting>
  <hyperlinks>
    <hyperlink ref="H1" location="Home!A1" display="Return to Home" xr:uid="{00000000-0004-0000-6C00-000000000000}"/>
    <hyperlink ref="A10" location="Footnotes!A1" display="No. of Guidances (see Note 2)" xr:uid="{00000000-0004-0000-6C00-000001000000}"/>
    <hyperlink ref="B12:G12" r:id="rId1" display="Laura Anderson" xr:uid="{00000000-0004-0000-6C00-000002000000}"/>
    <hyperlink ref="B13:G13" r:id="rId2" display="Mike Brytowski" xr:uid="{00000000-0004-0000-6C00-000003000000}"/>
    <hyperlink ref="B2:G2" r:id="rId3" display="Stds Alignment with Registration" xr:uid="{00000000-0004-0000-6C00-000004000000}"/>
  </hyperlinks>
  <pageMargins left="0.7" right="0.7" top="0.75" bottom="0.75" header="0.3" footer="0.3"/>
  <pageSetup orientation="landscape" horizontalDpi="1200" verticalDpi="1200" r:id="rId4"/>
  <headerFooter>
    <oddHeader>&amp;L&amp;F&amp;C&amp;A&amp;R&amp;"Calibri"&amp;10&amp;K000000 Limited Disclosure&amp;1#_x000D_</oddHeader>
    <oddFooter>&amp;LNERC (Public)_x000D_&amp;1#&amp;"Calibri"&amp;10&amp;K0000FF Limited Disclosure&amp;CPrinted on: &amp;D&amp;R&amp;P of &amp;N</oddFooter>
  </headerFooter>
  <extLst>
    <ext xmlns:x14="http://schemas.microsoft.com/office/spreadsheetml/2009/9/main" uri="{78C0D931-6437-407d-A8EE-F0AAD7539E65}">
      <x14:conditionalFormattings>
        <x14:conditionalFormatting xmlns:xm="http://schemas.microsoft.com/office/excel/2006/main">
          <x14:cfRule type="expression" priority="18" id="{3CC1EBCB-D7B6-4D48-A214-232741D9F5FD}">
            <xm:f>IF($B$20=Home!$I$5,$A$24,)</xm:f>
            <x14:dxf/>
          </x14:cfRule>
          <xm:sqref>I10:ABK10</xm:sqref>
        </x14:conditionalFormatting>
      </x14:conditionalFormattings>
    </ext>
  </extLs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08">
    <tabColor rgb="FFFF0000"/>
  </sheetPr>
  <dimension ref="A1:M41"/>
  <sheetViews>
    <sheetView showZeros="0" zoomScaleNormal="100" workbookViewId="0">
      <pane ySplit="1" topLeftCell="A2" activePane="bottomLeft" state="frozen"/>
      <selection pane="bottomLeft" activeCell="N29" sqref="N29"/>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hidden="1" customWidth="1"/>
    <col min="10" max="10" width="19.453125" customWidth="1"/>
    <col min="11" max="12" width="10.453125" bestFit="1" customWidth="1"/>
  </cols>
  <sheetData>
    <row r="1" spans="1:13" s="7" customFormat="1" ht="18.5" x14ac:dyDescent="0.45">
      <c r="A1" s="27" t="s">
        <v>74</v>
      </c>
      <c r="B1" s="629" t="s">
        <v>852</v>
      </c>
      <c r="C1" s="630"/>
      <c r="D1" s="630"/>
      <c r="E1" s="630"/>
      <c r="F1" s="630"/>
      <c r="G1" s="630"/>
      <c r="H1" s="49" t="s">
        <v>178</v>
      </c>
    </row>
    <row r="2" spans="1:13" s="7" customFormat="1" ht="15" customHeight="1" x14ac:dyDescent="0.45">
      <c r="A2" s="3" t="s">
        <v>204</v>
      </c>
      <c r="B2" s="619" t="s">
        <v>853</v>
      </c>
      <c r="C2" s="619"/>
      <c r="D2" s="619"/>
      <c r="E2" s="619"/>
      <c r="F2" s="619"/>
      <c r="G2" s="619"/>
      <c r="H2" s="6"/>
    </row>
    <row r="3" spans="1:13" s="7" customFormat="1" ht="15" customHeight="1" x14ac:dyDescent="0.45">
      <c r="A3" s="3" t="s">
        <v>5</v>
      </c>
      <c r="B3" s="612" t="s">
        <v>237</v>
      </c>
      <c r="C3" s="612"/>
      <c r="D3" s="612"/>
      <c r="E3" s="612"/>
      <c r="F3" s="612"/>
      <c r="G3" s="612"/>
      <c r="H3" s="6"/>
    </row>
    <row r="4" spans="1:13" s="7" customFormat="1" ht="18.5" x14ac:dyDescent="0.45">
      <c r="A4" s="3" t="s">
        <v>207</v>
      </c>
      <c r="B4" s="600"/>
      <c r="C4" s="600"/>
      <c r="D4" s="600"/>
      <c r="E4" s="600"/>
      <c r="F4" s="600"/>
      <c r="G4" s="600"/>
      <c r="H4" s="6"/>
    </row>
    <row r="5" spans="1:13" x14ac:dyDescent="0.35">
      <c r="A5" s="5" t="s">
        <v>209</v>
      </c>
      <c r="B5" s="632" t="s">
        <v>854</v>
      </c>
      <c r="C5" s="632"/>
      <c r="D5" s="632"/>
      <c r="E5" s="632"/>
      <c r="F5" s="632"/>
      <c r="G5" s="632"/>
      <c r="H5" s="323"/>
    </row>
    <row r="6" spans="1:13" x14ac:dyDescent="0.35">
      <c r="A6" s="5" t="s">
        <v>210</v>
      </c>
      <c r="B6" s="639"/>
      <c r="C6" s="639"/>
      <c r="D6" s="639"/>
      <c r="E6" s="639"/>
      <c r="F6" s="639"/>
      <c r="G6" s="639"/>
      <c r="H6" s="323"/>
    </row>
    <row r="7" spans="1:13" ht="29" x14ac:dyDescent="0.35">
      <c r="A7" s="171" t="s">
        <v>211</v>
      </c>
      <c r="B7" s="639"/>
      <c r="C7" s="639"/>
      <c r="D7" s="639"/>
      <c r="E7" s="639"/>
      <c r="F7" s="639"/>
      <c r="G7" s="639"/>
      <c r="H7" s="323"/>
    </row>
    <row r="8" spans="1:13" x14ac:dyDescent="0.35">
      <c r="A8" s="5" t="s">
        <v>215</v>
      </c>
      <c r="B8" s="639"/>
      <c r="C8" s="639"/>
      <c r="D8" s="639"/>
      <c r="E8" s="639"/>
      <c r="F8" s="639"/>
      <c r="G8" s="639"/>
      <c r="H8" s="323"/>
    </row>
    <row r="9" spans="1:13" x14ac:dyDescent="0.35">
      <c r="A9" s="3" t="s">
        <v>217</v>
      </c>
      <c r="B9" s="639"/>
      <c r="C9" s="639"/>
      <c r="D9" s="639"/>
      <c r="E9" s="639"/>
      <c r="F9" s="639"/>
      <c r="G9" s="639"/>
      <c r="H9" s="323"/>
    </row>
    <row r="10" spans="1:13" x14ac:dyDescent="0.35">
      <c r="A10" s="449" t="s">
        <v>219</v>
      </c>
      <c r="B10" s="639"/>
      <c r="C10" s="639"/>
      <c r="D10" s="639"/>
      <c r="E10" s="639"/>
      <c r="F10" s="639"/>
      <c r="G10" s="639"/>
      <c r="H10" s="323"/>
    </row>
    <row r="11" spans="1:13" ht="29" x14ac:dyDescent="0.35">
      <c r="A11" s="3" t="s">
        <v>221</v>
      </c>
      <c r="B11" s="632"/>
      <c r="C11" s="632"/>
      <c r="D11" s="632"/>
      <c r="E11" s="632"/>
      <c r="F11" s="632"/>
      <c r="G11" s="632"/>
      <c r="H11" s="321"/>
      <c r="K11" s="1"/>
      <c r="L11" s="1"/>
      <c r="M11" s="1"/>
    </row>
    <row r="12" spans="1:13" x14ac:dyDescent="0.35">
      <c r="A12" s="3" t="s">
        <v>222</v>
      </c>
      <c r="B12" s="628" t="s">
        <v>855</v>
      </c>
      <c r="C12" s="628"/>
      <c r="D12" s="628"/>
      <c r="E12" s="628"/>
      <c r="F12" s="628"/>
      <c r="G12" s="628"/>
      <c r="H12" s="321"/>
    </row>
    <row r="13" spans="1:13" x14ac:dyDescent="0.35">
      <c r="A13" s="3" t="s">
        <v>223</v>
      </c>
      <c r="B13" s="768"/>
      <c r="C13" s="768"/>
      <c r="D13" s="768"/>
      <c r="E13" s="768"/>
      <c r="F13" s="768"/>
      <c r="G13" s="768"/>
      <c r="H13" s="321"/>
    </row>
    <row r="14" spans="1:13" x14ac:dyDescent="0.35">
      <c r="A14" s="3" t="s">
        <v>224</v>
      </c>
      <c r="B14" s="632"/>
      <c r="C14" s="632"/>
      <c r="D14" s="632"/>
      <c r="E14" s="632"/>
      <c r="F14" s="632"/>
      <c r="G14" s="632"/>
      <c r="H14" s="323"/>
    </row>
    <row r="15" spans="1:13" x14ac:dyDescent="0.35">
      <c r="A15" s="3" t="s">
        <v>226</v>
      </c>
      <c r="B15" s="239">
        <v>42933</v>
      </c>
      <c r="C15" s="323"/>
      <c r="D15" s="323"/>
      <c r="E15" s="323"/>
      <c r="F15" s="323"/>
      <c r="G15" s="323"/>
      <c r="H15" s="323"/>
    </row>
    <row r="16" spans="1:13" x14ac:dyDescent="0.35">
      <c r="A16" s="3"/>
      <c r="B16" s="321"/>
      <c r="C16" s="323"/>
      <c r="D16" s="323"/>
      <c r="E16" s="323"/>
      <c r="F16" s="323"/>
      <c r="G16" s="323"/>
      <c r="H16" s="323"/>
    </row>
    <row r="17" spans="1:10" ht="15" thickBot="1" x14ac:dyDescent="0.4">
      <c r="A17" s="5"/>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c r="C22" s="74"/>
      <c r="D22" s="75"/>
      <c r="E22" s="74"/>
      <c r="F22" s="42">
        <f t="shared" si="0"/>
        <v>0</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c r="C31" s="75"/>
      <c r="D31" s="75"/>
      <c r="E31" s="74"/>
      <c r="F31" s="42">
        <f t="shared" si="0"/>
        <v>0</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137" t="s">
        <v>710</v>
      </c>
      <c r="B38" s="24">
        <v>42943</v>
      </c>
      <c r="C38" s="769"/>
      <c r="D38" s="769"/>
      <c r="E38" s="769"/>
      <c r="F38" s="769"/>
      <c r="G38" s="769"/>
      <c r="H38" s="770"/>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19">
    <mergeCell ref="C41:H41"/>
    <mergeCell ref="B13:G13"/>
    <mergeCell ref="B14:G14"/>
    <mergeCell ref="C37:H37"/>
    <mergeCell ref="C38:H38"/>
    <mergeCell ref="C39:H39"/>
    <mergeCell ref="C40:H40"/>
    <mergeCell ref="B12:G12"/>
    <mergeCell ref="B1:G1"/>
    <mergeCell ref="B2:G2"/>
    <mergeCell ref="B3:G3"/>
    <mergeCell ref="B4:G4"/>
    <mergeCell ref="B5:G5"/>
    <mergeCell ref="B6:G6"/>
    <mergeCell ref="B7:G7"/>
    <mergeCell ref="B8:G8"/>
    <mergeCell ref="B9:G9"/>
    <mergeCell ref="B10:G10"/>
    <mergeCell ref="B11:G11"/>
  </mergeCells>
  <conditionalFormatting sqref="B19:C34">
    <cfRule type="expression" dxfId="582" priority="2">
      <formula>AND($B19&lt;=NOW(),$C19&gt;=NOW())</formula>
    </cfRule>
  </conditionalFormatting>
  <conditionalFormatting sqref="D19:E34">
    <cfRule type="expression" dxfId="581" priority="1">
      <formula>AND($D19&lt;=NOW(),$E19&gt;=NOW())</formula>
    </cfRule>
  </conditionalFormatting>
  <conditionalFormatting sqref="F19:F34">
    <cfRule type="cellIs" dxfId="580" priority="3" operator="lessThan">
      <formula>-90</formula>
    </cfRule>
    <cfRule type="cellIs" dxfId="579" priority="4" operator="lessThan">
      <formula>-45</formula>
    </cfRule>
    <cfRule type="cellIs" dxfId="578" priority="5" operator="greaterThan">
      <formula>-45</formula>
    </cfRule>
  </conditionalFormatting>
  <hyperlinks>
    <hyperlink ref="H1" location="Home!A1" display="Return to Home" xr:uid="{00000000-0004-0000-6D00-000000000000}"/>
    <hyperlink ref="A10" location="Footnotes!A1" display="No. of Guidances (see Note 2)" xr:uid="{00000000-0004-0000-6D00-000001000000}"/>
    <hyperlink ref="B12:G12" r:id="rId1" display="Mat Bunch" xr:uid="{00000000-0004-0000-6D00-000002000000}"/>
  </hyperlinks>
  <pageMargins left="0.7" right="0.7" top="0.75" bottom="0.75" header="0.3" footer="0.3"/>
  <pageSetup orientation="landscape" horizontalDpi="1200" verticalDpi="1200" r:id="rId2"/>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D854BFCD-B21D-4AD1-A174-C75EF69560E1}">
            <xm:f>IF($B$20=Home!$I$5,$A$24,)</xm:f>
            <x14:dxf/>
          </x14:cfRule>
          <xm:sqref>I10:ABK10</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FF0000"/>
  </sheetPr>
  <dimension ref="A1:M41"/>
  <sheetViews>
    <sheetView workbookViewId="0">
      <pane ySplit="1" topLeftCell="A2" activePane="bottomLeft" state="frozen"/>
      <selection pane="bottomLeft" activeCell="B1" sqref="B1:G1"/>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09" t="s">
        <v>203</v>
      </c>
      <c r="C1" s="610"/>
      <c r="D1" s="610"/>
      <c r="E1" s="610"/>
      <c r="F1" s="610"/>
      <c r="G1" s="610"/>
      <c r="H1" s="49" t="s">
        <v>178</v>
      </c>
    </row>
    <row r="2" spans="1:13" s="7" customFormat="1" ht="15" customHeight="1" x14ac:dyDescent="0.45">
      <c r="A2" s="3" t="s">
        <v>204</v>
      </c>
      <c r="B2" s="640" t="s">
        <v>205</v>
      </c>
      <c r="C2" s="640"/>
      <c r="D2" s="640"/>
      <c r="E2" s="640"/>
      <c r="F2" s="640"/>
      <c r="G2" s="640"/>
      <c r="H2" s="6"/>
    </row>
    <row r="3" spans="1:13" s="7" customFormat="1" ht="15" customHeight="1" x14ac:dyDescent="0.45">
      <c r="A3" s="3" t="s">
        <v>5</v>
      </c>
      <c r="B3" s="612" t="s">
        <v>206</v>
      </c>
      <c r="C3" s="612"/>
      <c r="D3" s="612"/>
      <c r="E3" s="612"/>
      <c r="F3" s="612"/>
      <c r="G3" s="612"/>
      <c r="H3" s="6"/>
    </row>
    <row r="4" spans="1:13" s="7" customFormat="1" ht="18.5" x14ac:dyDescent="0.45">
      <c r="A4" s="3" t="s">
        <v>207</v>
      </c>
      <c r="B4" s="600" t="s">
        <v>208</v>
      </c>
      <c r="C4" s="600"/>
      <c r="D4" s="600"/>
      <c r="E4" s="600"/>
      <c r="F4" s="600"/>
      <c r="G4" s="600"/>
      <c r="H4" s="6"/>
    </row>
    <row r="5" spans="1:13" x14ac:dyDescent="0.35">
      <c r="A5" s="5" t="s">
        <v>209</v>
      </c>
      <c r="B5" s="632"/>
      <c r="C5" s="632"/>
      <c r="D5" s="632"/>
      <c r="E5" s="632"/>
      <c r="F5" s="632"/>
      <c r="G5" s="632"/>
      <c r="H5" s="323"/>
    </row>
    <row r="6" spans="1:13" x14ac:dyDescent="0.35">
      <c r="A6" s="5" t="s">
        <v>210</v>
      </c>
      <c r="B6" s="639"/>
      <c r="C6" s="639"/>
      <c r="D6" s="639"/>
      <c r="E6" s="639"/>
      <c r="F6" s="639"/>
      <c r="G6" s="639"/>
      <c r="H6" s="323"/>
    </row>
    <row r="7" spans="1:13" ht="72.5" x14ac:dyDescent="0.35">
      <c r="A7" s="4" t="s">
        <v>211</v>
      </c>
      <c r="B7" s="259" t="s">
        <v>212</v>
      </c>
      <c r="C7" s="259"/>
      <c r="D7" s="4" t="s">
        <v>213</v>
      </c>
      <c r="E7" s="323">
        <v>2</v>
      </c>
      <c r="F7" s="4" t="s">
        <v>214</v>
      </c>
      <c r="G7" s="259">
        <v>0</v>
      </c>
      <c r="H7" s="323"/>
    </row>
    <row r="8" spans="1:13" x14ac:dyDescent="0.35">
      <c r="A8" s="5" t="s">
        <v>215</v>
      </c>
      <c r="B8" s="639" t="s">
        <v>216</v>
      </c>
      <c r="C8" s="639"/>
      <c r="D8" s="639"/>
      <c r="E8" s="639"/>
      <c r="F8" s="639"/>
      <c r="G8" s="639"/>
      <c r="H8" s="323"/>
    </row>
    <row r="9" spans="1:13" x14ac:dyDescent="0.35">
      <c r="A9" s="3" t="s">
        <v>217</v>
      </c>
      <c r="B9" s="259">
        <v>0</v>
      </c>
      <c r="C9" s="639" t="s">
        <v>218</v>
      </c>
      <c r="D9" s="639"/>
      <c r="E9" s="639"/>
      <c r="F9" s="639"/>
      <c r="G9" s="639"/>
      <c r="H9" s="323"/>
    </row>
    <row r="10" spans="1:13" x14ac:dyDescent="0.35">
      <c r="A10" s="449" t="s">
        <v>219</v>
      </c>
      <c r="B10" s="259">
        <v>5</v>
      </c>
      <c r="C10" s="639" t="s">
        <v>220</v>
      </c>
      <c r="D10" s="639"/>
      <c r="E10" s="639"/>
      <c r="F10" s="639"/>
      <c r="G10" s="639"/>
      <c r="H10" s="323"/>
    </row>
    <row r="11" spans="1:13" ht="29" x14ac:dyDescent="0.35">
      <c r="A11" s="3" t="s">
        <v>221</v>
      </c>
      <c r="B11" s="632"/>
      <c r="C11" s="632"/>
      <c r="D11" s="632"/>
      <c r="E11" s="632"/>
      <c r="F11" s="632"/>
      <c r="G11" s="632"/>
      <c r="H11" s="321"/>
      <c r="K11" s="1"/>
      <c r="L11" s="1"/>
      <c r="M11" s="1"/>
    </row>
    <row r="12" spans="1:13" x14ac:dyDescent="0.35">
      <c r="A12" s="3" t="s">
        <v>222</v>
      </c>
      <c r="B12" s="632"/>
      <c r="C12" s="632"/>
      <c r="D12" s="632"/>
      <c r="E12" s="632"/>
      <c r="F12" s="632"/>
      <c r="G12" s="632"/>
      <c r="H12" s="321"/>
    </row>
    <row r="13" spans="1:13" x14ac:dyDescent="0.35">
      <c r="A13" s="3" t="s">
        <v>223</v>
      </c>
      <c r="B13" s="632"/>
      <c r="C13" s="632"/>
      <c r="D13" s="632"/>
      <c r="E13" s="632"/>
      <c r="F13" s="632"/>
      <c r="G13" s="632"/>
      <c r="H13" s="321"/>
    </row>
    <row r="14" spans="1:13" ht="29.15" customHeight="1" x14ac:dyDescent="0.35">
      <c r="A14" s="3" t="s">
        <v>224</v>
      </c>
      <c r="B14" s="259">
        <v>3</v>
      </c>
      <c r="C14" s="632" t="s">
        <v>225</v>
      </c>
      <c r="D14" s="632"/>
      <c r="E14" s="632"/>
      <c r="F14" s="632"/>
      <c r="G14" s="632"/>
      <c r="H14" s="323"/>
    </row>
    <row r="15" spans="1:13" x14ac:dyDescent="0.35">
      <c r="A15" s="3" t="s">
        <v>226</v>
      </c>
      <c r="B15" s="239"/>
      <c r="C15" s="323"/>
      <c r="D15" s="323"/>
      <c r="E15" s="323"/>
      <c r="F15" s="323"/>
      <c r="G15" s="323"/>
      <c r="H15" s="323"/>
    </row>
    <row r="16" spans="1:13" x14ac:dyDescent="0.35">
      <c r="A16" s="3"/>
      <c r="B16" s="321"/>
      <c r="C16" s="323"/>
      <c r="D16" s="323"/>
      <c r="E16" s="323"/>
      <c r="F16" s="323"/>
      <c r="G16" s="323"/>
      <c r="H16" s="323"/>
    </row>
    <row r="17" spans="1:10" ht="15" thickBot="1" x14ac:dyDescent="0.4">
      <c r="A17" s="5"/>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39027</v>
      </c>
      <c r="C22" s="74">
        <v>39056</v>
      </c>
      <c r="D22" s="75"/>
      <c r="E22" s="74"/>
      <c r="F22" s="42">
        <f t="shared" si="0"/>
        <v>-39027</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39939</v>
      </c>
      <c r="C31" s="75">
        <v>39951</v>
      </c>
      <c r="D31" s="75"/>
      <c r="E31" s="74"/>
      <c r="F31" s="42">
        <f t="shared" si="0"/>
        <v>-39939</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3" t="s">
        <v>227</v>
      </c>
      <c r="B38" s="24">
        <v>43474</v>
      </c>
      <c r="C38" s="635" t="s">
        <v>208</v>
      </c>
      <c r="D38" s="635"/>
      <c r="E38" s="635"/>
      <c r="F38" s="635"/>
      <c r="G38" s="635"/>
      <c r="H38" s="636"/>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1119" priority="2">
      <formula>AND($B19&lt;=NOW(),$C19&gt;=NOW())</formula>
    </cfRule>
  </conditionalFormatting>
  <conditionalFormatting sqref="D19:D34">
    <cfRule type="expression" dxfId="1118" priority="1">
      <formula>AND($D19&lt;=NOW(),$E19&gt;=NOW())</formula>
    </cfRule>
  </conditionalFormatting>
  <conditionalFormatting sqref="F19:F34">
    <cfRule type="cellIs" dxfId="1117" priority="3" operator="lessThan">
      <formula>-90</formula>
    </cfRule>
    <cfRule type="cellIs" dxfId="1116" priority="4" operator="lessThan">
      <formula>-45</formula>
    </cfRule>
    <cfRule type="cellIs" dxfId="1115" priority="5" operator="greaterThan">
      <formula>-45</formula>
    </cfRule>
  </conditionalFormatting>
  <hyperlinks>
    <hyperlink ref="H1" location="Home!A1" display="Return to Home" xr:uid="{00000000-0004-0000-0B00-000000000000}"/>
    <hyperlink ref="A10" location="Footnotes!A1" display="No. of Guidances (see Note 2)" xr:uid="{00000000-0004-0000-0B00-000001000000}"/>
    <hyperlink ref="B2:G2" r:id="rId1" display="Project 2006-03 System Restoration and Blackstart" xr:uid="{00000000-0004-0000-0B00-000002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E9671CE0-5F67-412A-BFB8-0DA2B00192F8}">
            <xm:f>IF($B$20=Home!$I$5,$A$24,)</xm:f>
            <x14:dxf/>
          </x14:cfRule>
          <xm:sqref>I10:ABK10</xm:sqref>
        </x14:conditionalFormatting>
      </x14:conditionalFormattings>
    </ext>
  </extLs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09">
    <tabColor rgb="FFFF0000"/>
  </sheetPr>
  <dimension ref="A1:M41"/>
  <sheetViews>
    <sheetView showZeros="0" zoomScaleNormal="100" workbookViewId="0">
      <pane ySplit="1" topLeftCell="A2" activePane="bottomLeft" state="frozen"/>
      <selection pane="bottomLeft"/>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3.81640625" customWidth="1"/>
    <col min="6" max="6" width="11.453125" customWidth="1"/>
    <col min="7" max="7" width="19.453125" customWidth="1"/>
    <col min="8" max="8" width="10.453125" customWidth="1"/>
    <col min="9" max="9" width="7.453125" hidden="1" customWidth="1"/>
    <col min="10" max="10" width="19.453125" customWidth="1"/>
    <col min="11" max="12" width="10.453125" bestFit="1" customWidth="1"/>
  </cols>
  <sheetData>
    <row r="1" spans="1:13" s="7" customFormat="1" ht="18.5" x14ac:dyDescent="0.45">
      <c r="A1" s="27" t="str">
        <f>'Template Old'!A1</f>
        <v>Project</v>
      </c>
      <c r="B1" s="664" t="s">
        <v>856</v>
      </c>
      <c r="C1" s="665"/>
      <c r="D1" s="665"/>
      <c r="E1" s="665"/>
      <c r="F1" s="665"/>
      <c r="G1" s="665"/>
      <c r="H1" s="165" t="s">
        <v>178</v>
      </c>
    </row>
    <row r="2" spans="1:13" s="7" customFormat="1" ht="15" customHeight="1" x14ac:dyDescent="0.45">
      <c r="A2" s="3" t="str">
        <f>'Template Old'!A2</f>
        <v>Project Name</v>
      </c>
      <c r="B2" s="611" t="s">
        <v>857</v>
      </c>
      <c r="C2" s="611"/>
      <c r="D2" s="611"/>
      <c r="E2" s="611"/>
      <c r="F2" s="611"/>
      <c r="G2" s="611"/>
      <c r="H2" s="166"/>
    </row>
    <row r="3" spans="1:13" s="7" customFormat="1" ht="15" customHeight="1" x14ac:dyDescent="0.45">
      <c r="A3" s="3" t="str">
        <f>'Template Old'!A3</f>
        <v>Status</v>
      </c>
      <c r="B3" s="612" t="s">
        <v>328</v>
      </c>
      <c r="C3" s="612"/>
      <c r="D3" s="612"/>
      <c r="E3" s="612"/>
      <c r="F3" s="612"/>
      <c r="G3" s="612"/>
      <c r="H3" s="166"/>
    </row>
    <row r="4" spans="1:13" s="7" customFormat="1" ht="30.25" customHeight="1" x14ac:dyDescent="0.45">
      <c r="A4" s="3" t="str">
        <f>'Template Old'!A4</f>
        <v>Comments</v>
      </c>
      <c r="B4" s="600" t="s">
        <v>858</v>
      </c>
      <c r="C4" s="600"/>
      <c r="D4" s="600"/>
      <c r="E4" s="600"/>
      <c r="F4" s="600"/>
      <c r="G4" s="600"/>
      <c r="H4" s="166"/>
    </row>
    <row r="5" spans="1:13" x14ac:dyDescent="0.35">
      <c r="A5" s="3" t="str">
        <f>'Template Old'!A5</f>
        <v>Deliverable</v>
      </c>
      <c r="B5" s="632" t="s">
        <v>859</v>
      </c>
      <c r="C5" s="632"/>
      <c r="D5" s="632"/>
      <c r="E5" s="632"/>
      <c r="F5" s="632"/>
      <c r="G5" s="632"/>
      <c r="H5" s="323"/>
    </row>
    <row r="6" spans="1:13" x14ac:dyDescent="0.35">
      <c r="A6" s="3" t="str">
        <f>'Template Old'!A6</f>
        <v>Deadline</v>
      </c>
      <c r="B6" s="639" t="s">
        <v>191</v>
      </c>
      <c r="C6" s="639"/>
      <c r="D6" s="639"/>
      <c r="E6" s="639"/>
      <c r="F6" s="639"/>
      <c r="G6" s="639"/>
      <c r="H6" s="323"/>
    </row>
    <row r="7" spans="1:13" ht="62.15" customHeight="1" x14ac:dyDescent="0.35">
      <c r="A7" s="424" t="str">
        <f>'Template Old'!A7</f>
        <v>Priority in RSDP, click to see applicable Footnote</v>
      </c>
      <c r="B7" s="323" t="s">
        <v>860</v>
      </c>
      <c r="C7" s="323"/>
      <c r="D7" s="3" t="str">
        <f>'Template Old'!D7</f>
        <v>Priority (1-Low, 2-Med, 3-High )</v>
      </c>
      <c r="E7" s="321">
        <v>2</v>
      </c>
      <c r="F7" s="3" t="str">
        <f>'Template Old'!F7</f>
        <v>Project has been Re-Baselined? (0-No, 1-Yes)</v>
      </c>
      <c r="G7" s="323">
        <v>0</v>
      </c>
      <c r="H7" s="323"/>
    </row>
    <row r="8" spans="1:13" x14ac:dyDescent="0.35">
      <c r="A8" s="5" t="str">
        <f>'Template Old'!A8</f>
        <v>P81 Req (2013)</v>
      </c>
      <c r="B8" s="639" t="s">
        <v>191</v>
      </c>
      <c r="C8" s="639"/>
      <c r="D8" s="639"/>
      <c r="E8" s="639"/>
      <c r="F8" s="639"/>
      <c r="G8" s="639"/>
      <c r="H8" s="323"/>
    </row>
    <row r="9" spans="1:13" x14ac:dyDescent="0.35">
      <c r="A9" s="5" t="str">
        <f>'Template Old'!A9</f>
        <v>Number of Directives</v>
      </c>
      <c r="B9" s="323">
        <v>0</v>
      </c>
      <c r="C9" s="639" t="s">
        <v>191</v>
      </c>
      <c r="D9" s="639"/>
      <c r="E9" s="639"/>
      <c r="F9" s="639"/>
      <c r="G9" s="639"/>
      <c r="H9" s="323"/>
    </row>
    <row r="10" spans="1:13" x14ac:dyDescent="0.35">
      <c r="A10" s="172" t="str">
        <f>'Template Old'!A10</f>
        <v>No. of Guidances (see Note 2)</v>
      </c>
      <c r="B10" s="323">
        <v>0</v>
      </c>
      <c r="C10" s="639" t="s">
        <v>191</v>
      </c>
      <c r="D10" s="639"/>
      <c r="E10" s="639"/>
      <c r="F10" s="639"/>
      <c r="G10" s="639"/>
      <c r="H10" s="323"/>
    </row>
    <row r="11" spans="1:13" ht="29" x14ac:dyDescent="0.35">
      <c r="A11" s="3" t="str">
        <f>'Template Old'!A11</f>
        <v>Directionally consistent with IERP findings (See Note 5)</v>
      </c>
      <c r="B11" s="632" t="s">
        <v>191</v>
      </c>
      <c r="C11" s="632"/>
      <c r="D11" s="632"/>
      <c r="E11" s="632"/>
      <c r="F11" s="632"/>
      <c r="G11" s="632"/>
      <c r="H11" s="321"/>
      <c r="K11" s="1"/>
      <c r="L11" s="1"/>
      <c r="M11" s="1"/>
    </row>
    <row r="12" spans="1:13" ht="14.9" customHeight="1" x14ac:dyDescent="0.35">
      <c r="A12" s="3" t="str">
        <f>'Template Old'!A12</f>
        <v>Developer</v>
      </c>
      <c r="B12" s="673" t="s">
        <v>855</v>
      </c>
      <c r="C12" s="673"/>
      <c r="D12" s="673"/>
      <c r="E12" s="673"/>
      <c r="F12" s="673"/>
      <c r="G12" s="673"/>
      <c r="H12" s="321"/>
    </row>
    <row r="13" spans="1:13" x14ac:dyDescent="0.35">
      <c r="A13" s="3" t="str">
        <f>'Template Old'!A13</f>
        <v>PMOS Liaison</v>
      </c>
      <c r="B13" s="673" t="s">
        <v>133</v>
      </c>
      <c r="C13" s="673"/>
      <c r="D13" s="673"/>
      <c r="E13" s="673"/>
      <c r="F13" s="673"/>
      <c r="G13" s="673"/>
      <c r="H13" s="321"/>
    </row>
    <row r="14" spans="1:13" x14ac:dyDescent="0.35">
      <c r="A14" s="3" t="str">
        <f>'Template Old'!A14</f>
        <v>Affected Standards</v>
      </c>
      <c r="B14" s="323">
        <v>1</v>
      </c>
      <c r="C14" s="632" t="s">
        <v>463</v>
      </c>
      <c r="D14" s="632"/>
      <c r="E14" s="632"/>
      <c r="F14" s="632"/>
      <c r="G14" s="632"/>
      <c r="H14" s="323"/>
    </row>
    <row r="15" spans="1:13" x14ac:dyDescent="0.35">
      <c r="A15" s="3" t="str">
        <f>'Template Old'!A15</f>
        <v>Last Updated</v>
      </c>
      <c r="B15" s="239">
        <v>43531</v>
      </c>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64" t="s">
        <v>202</v>
      </c>
      <c r="I18" s="64" t="s">
        <v>24</v>
      </c>
      <c r="J18" s="4"/>
    </row>
    <row r="19" spans="1:10" x14ac:dyDescent="0.35">
      <c r="A19" s="30" t="str">
        <f>'Lookup Lists'!C3</f>
        <v>Nominations - SAR / PR</v>
      </c>
      <c r="B19" s="17">
        <v>43189</v>
      </c>
      <c r="C19" s="17">
        <v>43209</v>
      </c>
      <c r="D19" s="17"/>
      <c r="E19" s="17"/>
      <c r="F19" s="41"/>
      <c r="G19" s="18"/>
      <c r="H19" s="135"/>
      <c r="I19" s="65">
        <v>1</v>
      </c>
    </row>
    <row r="20" spans="1:10" x14ac:dyDescent="0.35">
      <c r="A20" s="31" t="str">
        <f>'Lookup Lists'!C6</f>
        <v>Nominations - DT</v>
      </c>
      <c r="B20" s="75"/>
      <c r="C20" s="74"/>
      <c r="D20" s="10"/>
      <c r="E20" s="17"/>
      <c r="F20" s="42">
        <f t="shared" ref="F20:F34" si="0">IF(D20-B20&gt;DATE(2007,1,1),0,D20-B20)</f>
        <v>0</v>
      </c>
      <c r="G20" s="9"/>
      <c r="H20" s="13"/>
      <c r="I20" s="66">
        <v>2</v>
      </c>
    </row>
    <row r="21" spans="1:10" x14ac:dyDescent="0.35">
      <c r="A21" s="133" t="str">
        <f>'Lookup Lists'!C9</f>
        <v>QR - Quality Review</v>
      </c>
      <c r="B21" s="75"/>
      <c r="C21" s="74"/>
      <c r="D21" s="10"/>
      <c r="E21" s="17"/>
      <c r="F21" s="42">
        <f t="shared" si="0"/>
        <v>0</v>
      </c>
      <c r="G21" s="9"/>
      <c r="H21" s="13"/>
      <c r="I21" s="67">
        <v>3</v>
      </c>
    </row>
    <row r="22" spans="1:10" x14ac:dyDescent="0.35">
      <c r="A22" s="29" t="str">
        <f>'Lookup Lists'!C4</f>
        <v>SP1 - SAR/PR/WP Posting 1</v>
      </c>
      <c r="B22" s="10">
        <v>43189</v>
      </c>
      <c r="C22" s="17">
        <v>43220</v>
      </c>
      <c r="D22" s="10">
        <v>43189</v>
      </c>
      <c r="E22" s="17">
        <v>43220</v>
      </c>
      <c r="F22" s="42"/>
      <c r="G22" s="9"/>
      <c r="H22" s="13"/>
      <c r="I22" s="66">
        <v>4</v>
      </c>
    </row>
    <row r="23" spans="1:10" x14ac:dyDescent="0.35">
      <c r="A23" s="29" t="str">
        <f>'Lookup Lists'!C5</f>
        <v>SP2 - SAR/PR/WP Posting 2</v>
      </c>
      <c r="B23" s="75"/>
      <c r="C23" s="75"/>
      <c r="D23" s="75"/>
      <c r="E23" s="75"/>
      <c r="F23" s="42">
        <f t="shared" si="0"/>
        <v>0</v>
      </c>
      <c r="G23" s="9"/>
      <c r="H23" s="13"/>
      <c r="I23" s="67">
        <v>5</v>
      </c>
    </row>
    <row r="24" spans="1:10" x14ac:dyDescent="0.35">
      <c r="A24" s="32" t="str">
        <f>'Lookup Lists'!C7</f>
        <v>CP1 - Comment Period 1</v>
      </c>
      <c r="B24" s="75">
        <v>43322</v>
      </c>
      <c r="C24" s="75">
        <v>43349</v>
      </c>
      <c r="D24" s="75">
        <v>43322</v>
      </c>
      <c r="E24" s="75">
        <f>+D24+30</f>
        <v>43352</v>
      </c>
      <c r="F24" s="42">
        <f t="shared" si="0"/>
        <v>0</v>
      </c>
      <c r="G24" s="9"/>
      <c r="H24" s="13"/>
      <c r="I24" s="66">
        <v>6</v>
      </c>
    </row>
    <row r="25" spans="1:10" x14ac:dyDescent="0.35">
      <c r="A25" s="32" t="str">
        <f>'Lookup Lists'!C8</f>
        <v>CP2 - Comment Period 2</v>
      </c>
      <c r="B25" s="75"/>
      <c r="C25" s="75"/>
      <c r="D25" s="75"/>
      <c r="E25" s="75"/>
      <c r="F25" s="42">
        <f t="shared" si="0"/>
        <v>0</v>
      </c>
      <c r="G25" s="9"/>
      <c r="H25" s="13"/>
      <c r="I25" s="67">
        <v>7</v>
      </c>
    </row>
    <row r="26" spans="1:10" x14ac:dyDescent="0.35">
      <c r="A26" s="34" t="str">
        <f>'Lookup Lists'!C10</f>
        <v>CIB - Com/Ballot 1 (Initial)</v>
      </c>
      <c r="B26" s="75">
        <v>43375</v>
      </c>
      <c r="C26" s="75">
        <v>43419</v>
      </c>
      <c r="D26" s="75">
        <v>43378</v>
      </c>
      <c r="E26" s="75">
        <f>+D26+45</f>
        <v>43423</v>
      </c>
      <c r="F26" s="42">
        <f t="shared" si="0"/>
        <v>3</v>
      </c>
      <c r="G26" s="9"/>
      <c r="H26" s="136"/>
      <c r="I26" s="66">
        <v>8</v>
      </c>
    </row>
    <row r="27" spans="1:10" x14ac:dyDescent="0.35">
      <c r="A27" s="34" t="str">
        <f>'Lookup Lists'!C11</f>
        <v xml:space="preserve">CAB - Com/Add Ballot 2 </v>
      </c>
      <c r="B27" s="75"/>
      <c r="C27" s="75"/>
      <c r="D27" s="75">
        <v>43440</v>
      </c>
      <c r="E27" s="75">
        <f>+D27+45</f>
        <v>43485</v>
      </c>
      <c r="F27" s="42">
        <f t="shared" si="0"/>
        <v>0</v>
      </c>
      <c r="G27" s="9"/>
      <c r="H27" s="136"/>
      <c r="I27" s="67">
        <v>9</v>
      </c>
    </row>
    <row r="28" spans="1:10" x14ac:dyDescent="0.35">
      <c r="A28" s="34" t="str">
        <f>'Lookup Lists'!C12</f>
        <v>CAB - Com/Add Ballot 3</v>
      </c>
      <c r="B28" s="75"/>
      <c r="C28" s="75"/>
      <c r="D28" s="75"/>
      <c r="E28" s="75"/>
      <c r="F28" s="42">
        <f t="shared" si="0"/>
        <v>0</v>
      </c>
      <c r="G28" s="9"/>
      <c r="H28" s="13"/>
      <c r="I28" s="66">
        <v>10</v>
      </c>
    </row>
    <row r="29" spans="1:10" x14ac:dyDescent="0.35">
      <c r="A29" s="34" t="str">
        <f>'Lookup Lists'!C13</f>
        <v>CAB - Com/Add Ballot 4</v>
      </c>
      <c r="B29" s="75"/>
      <c r="C29" s="75"/>
      <c r="D29" s="75"/>
      <c r="E29" s="75"/>
      <c r="F29" s="42">
        <f t="shared" si="0"/>
        <v>0</v>
      </c>
      <c r="G29" s="9"/>
      <c r="H29" s="13"/>
      <c r="I29" s="67">
        <v>11</v>
      </c>
    </row>
    <row r="30" spans="1:10" x14ac:dyDescent="0.35">
      <c r="A30" s="34" t="str">
        <f>'Lookup Lists'!C14</f>
        <v>CAB - Com/Add Ballot 5</v>
      </c>
      <c r="B30" s="75"/>
      <c r="C30" s="75"/>
      <c r="D30" s="75"/>
      <c r="E30" s="75"/>
      <c r="F30" s="42">
        <f t="shared" si="0"/>
        <v>0</v>
      </c>
      <c r="G30" s="9"/>
      <c r="H30" s="13"/>
      <c r="I30" s="66">
        <v>12</v>
      </c>
    </row>
    <row r="31" spans="1:10" x14ac:dyDescent="0.35">
      <c r="A31" s="35" t="str">
        <f>'Lookup Lists'!C15</f>
        <v>FB - Final Ballot</v>
      </c>
      <c r="B31" s="75">
        <v>43433</v>
      </c>
      <c r="C31" s="75">
        <v>43444</v>
      </c>
      <c r="D31" s="75">
        <v>43489</v>
      </c>
      <c r="E31" s="75">
        <f>+D31+10</f>
        <v>43499</v>
      </c>
      <c r="F31" s="42">
        <f t="shared" si="0"/>
        <v>56</v>
      </c>
      <c r="G31" s="9"/>
      <c r="H31" s="13"/>
      <c r="I31" s="67">
        <v>13</v>
      </c>
    </row>
    <row r="32" spans="1:10" x14ac:dyDescent="0.35">
      <c r="A32" s="36" t="str">
        <f>'Lookup Lists'!C16</f>
        <v>PTB - Present to BOT</v>
      </c>
      <c r="B32" s="75">
        <v>43503</v>
      </c>
      <c r="C32" s="75">
        <f>B32+2</f>
        <v>43505</v>
      </c>
      <c r="D32" s="75">
        <v>43503</v>
      </c>
      <c r="E32" s="75">
        <f>+D32+2</f>
        <v>43505</v>
      </c>
      <c r="F32" s="42">
        <f t="shared" si="0"/>
        <v>0</v>
      </c>
      <c r="G32" s="9"/>
      <c r="H32" s="13"/>
      <c r="I32" s="66">
        <v>14</v>
      </c>
    </row>
    <row r="33" spans="1:9" x14ac:dyDescent="0.35">
      <c r="A33" s="37" t="str">
        <f>'Lookup Lists'!C17</f>
        <v>Filing - Filing with Regulators</v>
      </c>
      <c r="B33" s="75">
        <f>C32+30</f>
        <v>43535</v>
      </c>
      <c r="C33" s="75">
        <f>+B33+2</f>
        <v>43537</v>
      </c>
      <c r="D33" s="75">
        <v>43531</v>
      </c>
      <c r="E33" s="75">
        <f>+D33+2</f>
        <v>43533</v>
      </c>
      <c r="F33" s="42">
        <f t="shared" si="0"/>
        <v>-4</v>
      </c>
      <c r="G33" s="9"/>
      <c r="H33" s="13"/>
      <c r="I33" s="67">
        <v>15</v>
      </c>
    </row>
    <row r="34" spans="1:9" ht="15" thickBot="1" x14ac:dyDescent="0.4">
      <c r="A34" s="38" t="str">
        <f>'Lookup Lists'!C18</f>
        <v>PT - Post Approval Training</v>
      </c>
      <c r="B34" s="75"/>
      <c r="C34" s="76"/>
      <c r="D34" s="10"/>
      <c r="E34" s="17"/>
      <c r="F34" s="43">
        <f t="shared" si="0"/>
        <v>0</v>
      </c>
      <c r="G34" s="164"/>
      <c r="H34" s="16"/>
      <c r="I34" s="68">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137" t="s">
        <v>710</v>
      </c>
      <c r="B38" s="197">
        <v>43215</v>
      </c>
      <c r="C38" s="771" t="s">
        <v>861</v>
      </c>
      <c r="D38" s="771"/>
      <c r="E38" s="771"/>
      <c r="F38" s="771"/>
      <c r="G38" s="771"/>
      <c r="H38" s="772"/>
    </row>
    <row r="39" spans="1:9" x14ac:dyDescent="0.35">
      <c r="A39" s="157" t="s">
        <v>712</v>
      </c>
      <c r="B39" s="241">
        <v>43356</v>
      </c>
      <c r="C39" s="637" t="s">
        <v>862</v>
      </c>
      <c r="D39" s="637"/>
      <c r="E39" s="637"/>
      <c r="F39" s="637"/>
      <c r="G39" s="637"/>
      <c r="H39" s="638"/>
    </row>
    <row r="40" spans="1:9" x14ac:dyDescent="0.35">
      <c r="A40" s="157" t="s">
        <v>863</v>
      </c>
      <c r="B40" s="20">
        <v>43376</v>
      </c>
      <c r="C40" s="637" t="s">
        <v>864</v>
      </c>
      <c r="D40" s="637"/>
      <c r="E40" s="637"/>
      <c r="F40" s="637"/>
      <c r="G40" s="637"/>
      <c r="H40" s="638"/>
    </row>
    <row r="41" spans="1:9" ht="15" thickBot="1" x14ac:dyDescent="0.4">
      <c r="A41" s="196" t="s">
        <v>475</v>
      </c>
      <c r="B41" s="263"/>
      <c r="C41" s="633" t="s">
        <v>865</v>
      </c>
      <c r="D41" s="633"/>
      <c r="E41" s="633"/>
      <c r="F41" s="633"/>
      <c r="G41" s="633"/>
      <c r="H41" s="634"/>
    </row>
  </sheetData>
  <sheetProtection selectLockedCells="1"/>
  <mergeCells count="18">
    <mergeCell ref="B12:G12"/>
    <mergeCell ref="B1:G1"/>
    <mergeCell ref="B2:G2"/>
    <mergeCell ref="B3:G3"/>
    <mergeCell ref="B4:G4"/>
    <mergeCell ref="B5:G5"/>
    <mergeCell ref="B6:G6"/>
    <mergeCell ref="B8:G8"/>
    <mergeCell ref="B11:G11"/>
    <mergeCell ref="C9:G9"/>
    <mergeCell ref="C10:G10"/>
    <mergeCell ref="C41:H41"/>
    <mergeCell ref="B13:G13"/>
    <mergeCell ref="C37:H37"/>
    <mergeCell ref="C38:H38"/>
    <mergeCell ref="C39:H39"/>
    <mergeCell ref="C40:H40"/>
    <mergeCell ref="C14:G14"/>
  </mergeCells>
  <conditionalFormatting sqref="B19:C34">
    <cfRule type="expression" dxfId="577" priority="7">
      <formula>AND($B19&lt;=NOW(),$C19&gt;=NOW())</formula>
    </cfRule>
  </conditionalFormatting>
  <conditionalFormatting sqref="D19:E32 D34:E34">
    <cfRule type="expression" dxfId="576" priority="2">
      <formula>AND($D19&lt;=NOW(),$E19&gt;=NOW())</formula>
    </cfRule>
  </conditionalFormatting>
  <conditionalFormatting sqref="D33:E33">
    <cfRule type="expression" dxfId="575" priority="1">
      <formula>AND($B33&lt;=NOW(),$C33&gt;=NOW())</formula>
    </cfRule>
  </conditionalFormatting>
  <conditionalFormatting sqref="F19:F34">
    <cfRule type="cellIs" dxfId="574" priority="8" operator="lessThan">
      <formula>-90</formula>
    </cfRule>
    <cfRule type="cellIs" dxfId="573" priority="9" operator="lessThan">
      <formula>-45</formula>
    </cfRule>
    <cfRule type="cellIs" dxfId="572" priority="10" operator="greaterThan">
      <formula>-45</formula>
    </cfRule>
  </conditionalFormatting>
  <hyperlinks>
    <hyperlink ref="B2" r:id="rId1" display="Phase 2 System Protection Coordination" xr:uid="{00000000-0004-0000-6E00-000000000000}"/>
    <hyperlink ref="H1" location="Home!A1" display="Return to Home" xr:uid="{00000000-0004-0000-6E00-000001000000}"/>
    <hyperlink ref="B2:G2" r:id="rId2" display="Canadian-specific Revisions to TPL-007-2" xr:uid="{00000000-0004-0000-6E00-000002000000}"/>
    <hyperlink ref="B12:G12" r:id="rId3" display="Mat Bunch" xr:uid="{00000000-0004-0000-6E00-000003000000}"/>
    <hyperlink ref="B13:G13" r:id="rId4" display="Charles Yeung" xr:uid="{00000000-0004-0000-6E00-000004000000}"/>
    <hyperlink ref="A7" location="Footnote_10" display="Priority in RSDP, click to see applicable Footnote" xr:uid="{00000000-0004-0000-6E00-000005000000}"/>
    <hyperlink ref="A10" location="Footnotes!A1" display="No. of Guidances (see Note 2)" xr:uid="{00000000-0004-0000-6E00-000006000000}"/>
  </hyperlinks>
  <pageMargins left="0.7" right="0.7" top="0.75" bottom="0.75" header="0.3" footer="0.3"/>
  <pageSetup orientation="landscape" horizontalDpi="1200" verticalDpi="1200" r:id="rId5"/>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11" id="{CB0FF581-8E3E-4824-8A9F-83B4DEA86AFF}">
            <xm:f>IF($B$20=Home!$I$5,$A$24,)</xm:f>
            <x14:dxf/>
          </x14:cfRule>
          <xm:sqref>I10:ABK10</xm:sqref>
        </x14:conditionalFormatting>
      </x14:conditionalFormattings>
    </ext>
  </extLs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10">
    <tabColor rgb="FFFF0000"/>
  </sheetPr>
  <dimension ref="A1:M43"/>
  <sheetViews>
    <sheetView showZeros="0" zoomScaleNormal="100" workbookViewId="0">
      <pane ySplit="1" topLeftCell="A2" activePane="bottomLeft" state="frozen"/>
      <selection pane="bottomLeft" activeCell="A7" sqref="A7"/>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2.453125" customWidth="1"/>
    <col min="6" max="6" width="11.453125" customWidth="1"/>
    <col min="7" max="7" width="19.453125" customWidth="1"/>
    <col min="8" max="8" width="10.453125" customWidth="1"/>
    <col min="9" max="9" width="7.453125" hidden="1" customWidth="1"/>
    <col min="10" max="10" width="19.453125" customWidth="1"/>
    <col min="11" max="12" width="10.453125" bestFit="1" customWidth="1"/>
  </cols>
  <sheetData>
    <row r="1" spans="1:13" s="7" customFormat="1" ht="18.5" x14ac:dyDescent="0.45">
      <c r="A1" s="27" t="str">
        <f>+'Template Old'!A1</f>
        <v>Project</v>
      </c>
      <c r="B1" s="664" t="s">
        <v>866</v>
      </c>
      <c r="C1" s="665"/>
      <c r="D1" s="665"/>
      <c r="E1" s="665"/>
      <c r="F1" s="665"/>
      <c r="G1" s="665"/>
      <c r="H1" s="165" t="s">
        <v>178</v>
      </c>
    </row>
    <row r="2" spans="1:13" s="7" customFormat="1" ht="15" customHeight="1" x14ac:dyDescent="0.45">
      <c r="A2" s="5" t="str">
        <f>+'Template Old'!A2</f>
        <v>Project Name</v>
      </c>
      <c r="B2" s="692" t="s">
        <v>867</v>
      </c>
      <c r="C2" s="692"/>
      <c r="D2" s="692"/>
      <c r="E2" s="692"/>
      <c r="F2" s="692"/>
      <c r="G2" s="692"/>
      <c r="H2" s="6"/>
    </row>
    <row r="3" spans="1:13" s="7" customFormat="1" ht="15" customHeight="1" x14ac:dyDescent="0.45">
      <c r="A3" s="5" t="str">
        <f>+'Template Old'!A3</f>
        <v>Status</v>
      </c>
      <c r="B3" s="612" t="s">
        <v>328</v>
      </c>
      <c r="C3" s="612"/>
      <c r="D3" s="612"/>
      <c r="E3" s="612"/>
      <c r="F3" s="612"/>
      <c r="G3" s="612"/>
      <c r="H3" s="6"/>
    </row>
    <row r="4" spans="1:13" s="7" customFormat="1" ht="36" customHeight="1" x14ac:dyDescent="0.45">
      <c r="A4" s="5" t="str">
        <f>+'Template Old'!A4</f>
        <v>Comments</v>
      </c>
      <c r="B4" s="600" t="s">
        <v>868</v>
      </c>
      <c r="C4" s="600"/>
      <c r="D4" s="600"/>
      <c r="E4" s="600"/>
      <c r="F4" s="600"/>
      <c r="G4" s="600"/>
      <c r="H4" s="6"/>
    </row>
    <row r="5" spans="1:13" x14ac:dyDescent="0.35">
      <c r="A5" s="5" t="str">
        <f>+'Template Old'!A5</f>
        <v>Deliverable</v>
      </c>
      <c r="B5" s="632" t="s">
        <v>869</v>
      </c>
      <c r="C5" s="632"/>
      <c r="D5" s="632"/>
      <c r="E5" s="632"/>
      <c r="F5" s="632"/>
      <c r="G5" s="632"/>
      <c r="H5" s="323"/>
    </row>
    <row r="6" spans="1:13" x14ac:dyDescent="0.35">
      <c r="A6" s="5" t="str">
        <f>+'Template Old'!A6</f>
        <v>Deadline</v>
      </c>
      <c r="B6" s="773">
        <v>43556</v>
      </c>
      <c r="C6" s="773"/>
      <c r="D6" s="773"/>
      <c r="E6" s="773"/>
      <c r="F6" s="773"/>
      <c r="G6" s="773"/>
      <c r="H6" s="323"/>
    </row>
    <row r="7" spans="1:13" ht="72.5" x14ac:dyDescent="0.35">
      <c r="A7" s="5" t="str">
        <f>+'Template Old'!A7</f>
        <v>Priority in RSDP, click to see applicable Footnote</v>
      </c>
      <c r="B7" s="323" t="s">
        <v>870</v>
      </c>
      <c r="C7" s="323"/>
      <c r="D7" s="5" t="str">
        <f>+'Template Old'!D7</f>
        <v>Priority (1-Low, 2-Med, 3-High )</v>
      </c>
      <c r="E7" s="321">
        <v>1</v>
      </c>
      <c r="F7" s="5" t="str">
        <f>+'Template Old'!F7</f>
        <v>Project has been Re-Baselined? (0-No, 1-Yes)</v>
      </c>
      <c r="G7" s="323">
        <v>0</v>
      </c>
      <c r="H7" s="323"/>
    </row>
    <row r="8" spans="1:13" x14ac:dyDescent="0.35">
      <c r="A8" s="5" t="str">
        <f>+'Template Old'!A8</f>
        <v>P81 Req (2013)</v>
      </c>
      <c r="B8" s="639" t="s">
        <v>191</v>
      </c>
      <c r="C8" s="639"/>
      <c r="D8" s="639"/>
      <c r="E8" s="639"/>
      <c r="F8" s="639"/>
      <c r="G8" s="639"/>
      <c r="H8" s="323"/>
    </row>
    <row r="9" spans="1:13" x14ac:dyDescent="0.35">
      <c r="A9" s="5" t="str">
        <f>+'Template Old'!A9</f>
        <v>Number of Directives</v>
      </c>
      <c r="B9" s="323">
        <v>1</v>
      </c>
      <c r="C9" s="631" t="s">
        <v>871</v>
      </c>
      <c r="D9" s="631"/>
      <c r="E9" s="631"/>
      <c r="F9" s="631"/>
      <c r="G9" s="631"/>
      <c r="H9" s="323"/>
    </row>
    <row r="10" spans="1:13" x14ac:dyDescent="0.35">
      <c r="A10" s="419" t="str">
        <f>+'Template Old'!A10</f>
        <v>No. of Guidances (see Note 2)</v>
      </c>
      <c r="B10" s="323">
        <v>0</v>
      </c>
      <c r="C10" s="639" t="s">
        <v>191</v>
      </c>
      <c r="D10" s="639"/>
      <c r="E10" s="639"/>
      <c r="F10" s="639"/>
      <c r="G10" s="639"/>
      <c r="H10" s="323"/>
    </row>
    <row r="11" spans="1:13" ht="29" x14ac:dyDescent="0.35">
      <c r="A11" s="5" t="str">
        <f>+'Template Old'!A11</f>
        <v>Directionally consistent with IERP findings (See Note 5)</v>
      </c>
      <c r="B11" s="632" t="s">
        <v>191</v>
      </c>
      <c r="C11" s="632"/>
      <c r="D11" s="632"/>
      <c r="E11" s="632"/>
      <c r="F11" s="632"/>
      <c r="G11" s="632"/>
      <c r="H11" s="321"/>
      <c r="K11" s="1"/>
      <c r="L11" s="1"/>
      <c r="M11" s="1"/>
    </row>
    <row r="12" spans="1:13" x14ac:dyDescent="0.35">
      <c r="A12" s="5" t="str">
        <f>+'Template Old'!A12</f>
        <v>Developer</v>
      </c>
      <c r="B12" s="673" t="s">
        <v>872</v>
      </c>
      <c r="C12" s="673"/>
      <c r="D12" s="673"/>
      <c r="E12" s="673"/>
      <c r="F12" s="673"/>
      <c r="G12" s="673"/>
      <c r="H12" s="321"/>
    </row>
    <row r="13" spans="1:13" x14ac:dyDescent="0.35">
      <c r="A13" s="5" t="str">
        <f>+'Template Old'!A13</f>
        <v>PMOS Liaison</v>
      </c>
      <c r="B13" s="673" t="s">
        <v>873</v>
      </c>
      <c r="C13" s="673"/>
      <c r="D13" s="673"/>
      <c r="E13" s="673"/>
      <c r="F13" s="673"/>
      <c r="G13" s="673"/>
      <c r="H13" s="321"/>
    </row>
    <row r="14" spans="1:13" x14ac:dyDescent="0.35">
      <c r="A14" s="5" t="str">
        <f>+'Template Old'!A14</f>
        <v>Affected Standards</v>
      </c>
      <c r="B14" s="323">
        <v>1</v>
      </c>
      <c r="C14" s="632" t="s">
        <v>874</v>
      </c>
      <c r="D14" s="632"/>
      <c r="E14" s="632"/>
      <c r="F14" s="632"/>
      <c r="G14" s="632"/>
      <c r="H14" s="323"/>
    </row>
    <row r="15" spans="1:13" x14ac:dyDescent="0.35">
      <c r="A15" s="5" t="str">
        <f>+'Template Old'!A15</f>
        <v>Last Updated</v>
      </c>
      <c r="B15" s="239">
        <v>43531</v>
      </c>
      <c r="C15" s="239"/>
      <c r="D15" s="239"/>
      <c r="E15" s="239"/>
      <c r="F15" s="239"/>
      <c r="G15" s="239"/>
      <c r="H15" s="323"/>
    </row>
    <row r="16" spans="1:13" x14ac:dyDescent="0.35">
      <c r="A16" s="5">
        <f>+'Template Old'!A16</f>
        <v>0</v>
      </c>
      <c r="B16" s="419"/>
      <c r="C16" s="323"/>
      <c r="D16" s="323"/>
      <c r="E16" s="323"/>
      <c r="F16" s="323"/>
      <c r="G16" s="323"/>
      <c r="H16" s="323"/>
    </row>
    <row r="17" spans="1:10" ht="15" thickBot="1" x14ac:dyDescent="0.4">
      <c r="A17" s="5">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6" t="s">
        <v>202</v>
      </c>
      <c r="I18" s="46" t="s">
        <v>24</v>
      </c>
      <c r="J18" s="4"/>
    </row>
    <row r="19" spans="1:10" x14ac:dyDescent="0.35">
      <c r="A19" s="30" t="str">
        <f>'Lookup Lists'!C3</f>
        <v>Nominations - SAR / PR</v>
      </c>
      <c r="B19" s="74">
        <v>43322</v>
      </c>
      <c r="C19" s="74">
        <v>43341</v>
      </c>
      <c r="D19" s="17">
        <v>43322</v>
      </c>
      <c r="E19" s="17">
        <f>+D19+20</f>
        <v>43342</v>
      </c>
      <c r="F19" s="41"/>
      <c r="G19" s="18"/>
      <c r="H19" s="18"/>
      <c r="I19" s="19">
        <v>1</v>
      </c>
    </row>
    <row r="20" spans="1:10" x14ac:dyDescent="0.35">
      <c r="A20" s="31" t="str">
        <f>'Lookup Lists'!C6</f>
        <v>Nominations - DT</v>
      </c>
      <c r="B20" s="75"/>
      <c r="C20" s="74"/>
      <c r="D20" s="75"/>
      <c r="E20" s="74"/>
      <c r="F20" s="42">
        <f t="shared" ref="F20:F34" si="0">IF(D20-B20&gt;DATE(2007,1,1),0,D20-B20)</f>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43322</v>
      </c>
      <c r="C22" s="74">
        <v>43353</v>
      </c>
      <c r="D22" s="17">
        <v>43322</v>
      </c>
      <c r="E22" s="17">
        <f>+D22+30</f>
        <v>43352</v>
      </c>
      <c r="F22" s="42"/>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v>43376</v>
      </c>
      <c r="C26" s="75">
        <v>43395</v>
      </c>
      <c r="D26" s="75">
        <v>43377</v>
      </c>
      <c r="E26" s="74">
        <f>+D26+20</f>
        <v>43397</v>
      </c>
      <c r="F26" s="42">
        <f t="shared" si="0"/>
        <v>1</v>
      </c>
      <c r="G26" s="9"/>
      <c r="H26" s="11"/>
      <c r="I26" s="13">
        <v>8</v>
      </c>
    </row>
    <row r="27" spans="1:10" x14ac:dyDescent="0.35">
      <c r="A27" s="34" t="str">
        <f>'Lookup Lists'!C11</f>
        <v xml:space="preserve">CAB - Com/Add Ballot 2 </v>
      </c>
      <c r="B27" s="75">
        <v>43419</v>
      </c>
      <c r="C27" s="75">
        <v>43433</v>
      </c>
      <c r="D27" s="75">
        <v>43418</v>
      </c>
      <c r="E27" s="74">
        <f>+D27+15</f>
        <v>43433</v>
      </c>
      <c r="F27" s="42">
        <f t="shared" si="0"/>
        <v>-1</v>
      </c>
      <c r="G27" s="9"/>
      <c r="H27" s="11"/>
      <c r="I27" s="12">
        <v>9</v>
      </c>
    </row>
    <row r="28" spans="1:10" x14ac:dyDescent="0.35">
      <c r="A28" s="34" t="str">
        <f>'Lookup Lists'!C12</f>
        <v>CAB - Com/Add Ballot 3</v>
      </c>
      <c r="B28" s="75"/>
      <c r="C28" s="75"/>
      <c r="D28" s="75"/>
      <c r="E28" s="74"/>
      <c r="F28" s="42"/>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43480</v>
      </c>
      <c r="C31" s="75">
        <v>43487</v>
      </c>
      <c r="D31" s="75">
        <v>43479</v>
      </c>
      <c r="E31" s="74">
        <f>+D31+5</f>
        <v>43484</v>
      </c>
      <c r="F31" s="42">
        <f t="shared" si="0"/>
        <v>-1</v>
      </c>
      <c r="G31" s="9"/>
      <c r="H31" s="9"/>
      <c r="I31" s="12">
        <v>13</v>
      </c>
    </row>
    <row r="32" spans="1:10" x14ac:dyDescent="0.35">
      <c r="A32" s="36" t="str">
        <f>'Lookup Lists'!C16</f>
        <v>PTB - Present to BOT</v>
      </c>
      <c r="B32" s="75">
        <v>43502</v>
      </c>
      <c r="C32" s="75">
        <v>43504</v>
      </c>
      <c r="D32" s="75">
        <v>43502</v>
      </c>
      <c r="E32" s="74">
        <f>+D32+2</f>
        <v>43504</v>
      </c>
      <c r="F32" s="42">
        <f t="shared" si="0"/>
        <v>0</v>
      </c>
      <c r="G32" s="9"/>
      <c r="H32" s="9"/>
      <c r="I32" s="13">
        <v>14</v>
      </c>
    </row>
    <row r="33" spans="1:9" x14ac:dyDescent="0.35">
      <c r="A33" s="37" t="str">
        <f>'Lookup Lists'!C17</f>
        <v>Filing - Filing with Regulators</v>
      </c>
      <c r="B33" s="75">
        <f>+C32+30</f>
        <v>43534</v>
      </c>
      <c r="C33" s="75">
        <f>+B33+2</f>
        <v>43536</v>
      </c>
      <c r="D33" s="75">
        <f>+E32+30</f>
        <v>43534</v>
      </c>
      <c r="E33" s="74">
        <f>+D33+2</f>
        <v>43536</v>
      </c>
      <c r="F33" s="42">
        <f t="shared" si="0"/>
        <v>0</v>
      </c>
      <c r="G33" s="9"/>
      <c r="H33" s="9"/>
      <c r="I33" s="12">
        <v>15</v>
      </c>
    </row>
    <row r="34" spans="1:9" ht="15" thickBot="1" x14ac:dyDescent="0.4">
      <c r="A34" s="38" t="str">
        <f>'Lookup Lists'!C18</f>
        <v>PT - Post Approval Training</v>
      </c>
      <c r="B34" s="76"/>
      <c r="C34" s="76"/>
      <c r="D34" s="76"/>
      <c r="E34" s="235"/>
      <c r="F34" s="43">
        <f t="shared" si="0"/>
        <v>0</v>
      </c>
      <c r="G34" s="164"/>
      <c r="H34" s="164"/>
      <c r="I34" s="16">
        <v>16</v>
      </c>
    </row>
    <row r="35" spans="1:9" x14ac:dyDescent="0.35">
      <c r="A35" s="4"/>
      <c r="B35" s="259"/>
      <c r="C35" s="259"/>
      <c r="D35" s="259"/>
      <c r="E35" s="259"/>
      <c r="F35" s="259"/>
      <c r="G35" s="259"/>
      <c r="H35" s="259"/>
    </row>
    <row r="36" spans="1:9" ht="15" thickBot="1" x14ac:dyDescent="0.4">
      <c r="A36" s="243" t="s">
        <v>155</v>
      </c>
      <c r="B36" s="244"/>
      <c r="C36" s="244"/>
      <c r="D36" s="244"/>
      <c r="E36" s="244"/>
      <c r="F36" s="245"/>
      <c r="G36" s="245"/>
      <c r="H36" s="259"/>
    </row>
    <row r="37" spans="1:9" ht="15" thickBot="1" x14ac:dyDescent="0.4">
      <c r="A37" s="25" t="s">
        <v>156</v>
      </c>
      <c r="B37" s="422" t="s">
        <v>157</v>
      </c>
      <c r="C37" s="601" t="s">
        <v>158</v>
      </c>
      <c r="D37" s="601"/>
      <c r="E37" s="601"/>
      <c r="F37" s="601"/>
      <c r="G37" s="601"/>
      <c r="H37" s="602"/>
    </row>
    <row r="38" spans="1:9" x14ac:dyDescent="0.35">
      <c r="A38" s="23" t="s">
        <v>566</v>
      </c>
      <c r="B38" s="24">
        <v>43321</v>
      </c>
      <c r="C38" s="635" t="s">
        <v>875</v>
      </c>
      <c r="D38" s="635"/>
      <c r="E38" s="635"/>
      <c r="F38" s="635"/>
      <c r="G38" s="635"/>
      <c r="H38" s="636"/>
    </row>
    <row r="39" spans="1:9" x14ac:dyDescent="0.35">
      <c r="A39" s="21" t="s">
        <v>876</v>
      </c>
      <c r="B39" s="20">
        <v>43322</v>
      </c>
      <c r="C39" s="637" t="s">
        <v>877</v>
      </c>
      <c r="D39" s="637"/>
      <c r="E39" s="637"/>
      <c r="F39" s="637"/>
      <c r="G39" s="637"/>
      <c r="H39" s="638"/>
    </row>
    <row r="40" spans="1:9" x14ac:dyDescent="0.35">
      <c r="A40" s="21" t="s">
        <v>710</v>
      </c>
      <c r="B40" s="20">
        <v>43356</v>
      </c>
      <c r="C40" s="637" t="s">
        <v>878</v>
      </c>
      <c r="D40" s="637"/>
      <c r="E40" s="637"/>
      <c r="F40" s="637"/>
      <c r="G40" s="637"/>
      <c r="H40" s="638"/>
    </row>
    <row r="41" spans="1:9" x14ac:dyDescent="0.35">
      <c r="A41" s="246" t="s">
        <v>566</v>
      </c>
      <c r="B41" s="247">
        <v>43375</v>
      </c>
      <c r="C41" s="765" t="s">
        <v>879</v>
      </c>
      <c r="D41" s="766"/>
      <c r="E41" s="766"/>
      <c r="F41" s="766"/>
      <c r="G41" s="766"/>
      <c r="H41" s="767"/>
    </row>
    <row r="42" spans="1:9" ht="15" thickBot="1" x14ac:dyDescent="0.4">
      <c r="A42" s="22" t="s">
        <v>729</v>
      </c>
      <c r="B42" s="210">
        <v>43404</v>
      </c>
      <c r="C42" s="633" t="s">
        <v>880</v>
      </c>
      <c r="D42" s="633"/>
      <c r="E42" s="633"/>
      <c r="F42" s="633"/>
      <c r="G42" s="633"/>
      <c r="H42" s="634"/>
    </row>
    <row r="43" spans="1:9" ht="15" thickBot="1" x14ac:dyDescent="0.4">
      <c r="A43" s="22" t="s">
        <v>881</v>
      </c>
      <c r="B43" s="210">
        <v>43544</v>
      </c>
      <c r="C43" s="633" t="s">
        <v>882</v>
      </c>
      <c r="D43" s="633"/>
      <c r="E43" s="633"/>
      <c r="F43" s="633"/>
      <c r="G43" s="633"/>
      <c r="H43" s="634"/>
    </row>
  </sheetData>
  <mergeCells count="20">
    <mergeCell ref="B12:G12"/>
    <mergeCell ref="B1:G1"/>
    <mergeCell ref="B2:G2"/>
    <mergeCell ref="B3:G3"/>
    <mergeCell ref="B4:G4"/>
    <mergeCell ref="B5:G5"/>
    <mergeCell ref="B6:G6"/>
    <mergeCell ref="B8:G8"/>
    <mergeCell ref="B11:G11"/>
    <mergeCell ref="C9:G9"/>
    <mergeCell ref="C10:G10"/>
    <mergeCell ref="C43:H43"/>
    <mergeCell ref="B13:G13"/>
    <mergeCell ref="C37:H37"/>
    <mergeCell ref="C38:H38"/>
    <mergeCell ref="C39:H39"/>
    <mergeCell ref="C40:H40"/>
    <mergeCell ref="C41:H41"/>
    <mergeCell ref="C14:G14"/>
    <mergeCell ref="C42:H42"/>
  </mergeCells>
  <conditionalFormatting sqref="B19:C34">
    <cfRule type="expression" dxfId="571" priority="5">
      <formula>AND($B19&lt;=NOW(),$C19&gt;=NOW())</formula>
    </cfRule>
  </conditionalFormatting>
  <conditionalFormatting sqref="D19:E34">
    <cfRule type="expression" dxfId="570" priority="4">
      <formula>AND($D19&lt;=NOW(),$E19&gt;=NOW())</formula>
    </cfRule>
  </conditionalFormatting>
  <conditionalFormatting sqref="F19:F34">
    <cfRule type="cellIs" dxfId="569" priority="6" operator="lessThan">
      <formula>-90</formula>
    </cfRule>
    <cfRule type="cellIs" dxfId="568" priority="7" operator="lessThan">
      <formula>-45</formula>
    </cfRule>
    <cfRule type="cellIs" dxfId="567" priority="8" operator="greaterThan">
      <formula>-45</formula>
    </cfRule>
  </conditionalFormatting>
  <hyperlinks>
    <hyperlink ref="B2" r:id="rId1" display="Phase 2 System Protection Coordination" xr:uid="{00000000-0004-0000-6F00-000000000000}"/>
    <hyperlink ref="H1" location="Home!A1" display="Return to Home" xr:uid="{00000000-0004-0000-6F00-000001000000}"/>
    <hyperlink ref="B2:G2" r:id="rId2" display="Modifications to CIP-008 Cyber Security Incident Reporting" xr:uid="{00000000-0004-0000-6F00-000002000000}"/>
    <hyperlink ref="B12:G12" r:id="rId3" display="Alison Oswald" xr:uid="{00000000-0004-0000-6F00-000003000000}"/>
    <hyperlink ref="B13:G13" r:id="rId4" display="Colby Bellville &amp; Amy Casuscelli" xr:uid="{00000000-0004-0000-6F00-000004000000}"/>
    <hyperlink ref="A10" location="Footnote_2" display="Footnote_2" xr:uid="{00000000-0004-0000-6F00-000005000000}"/>
  </hyperlinks>
  <pageMargins left="0.7" right="0.7" top="0.75" bottom="0.75" header="0.3" footer="0.3"/>
  <pageSetup orientation="landscape" horizontalDpi="1200" verticalDpi="1200" r:id="rId5"/>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9" id="{61361E6D-ECED-4448-B7E4-9C1FEF0DB4EF}">
            <xm:f>IF($B$20=Home!$I$5,$A$24,)</xm:f>
            <x14:dxf/>
          </x14:cfRule>
          <xm:sqref>I10:ABK10</xm:sqref>
        </x14:conditionalFormatting>
      </x14:conditionalFormattings>
    </ext>
  </extLs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11">
    <tabColor rgb="FFFF0000"/>
  </sheetPr>
  <dimension ref="A1:M44"/>
  <sheetViews>
    <sheetView showZeros="0" zoomScale="140" zoomScaleNormal="140" workbookViewId="0">
      <pane ySplit="1" topLeftCell="A2" activePane="bottomLeft" state="frozen"/>
      <selection activeCell="B4" sqref="B4:G4"/>
      <selection pane="bottomLeft" activeCell="J12" sqref="J12"/>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1.81640625" customWidth="1"/>
    <col min="6" max="6" width="11.453125" customWidth="1"/>
    <col min="7" max="7" width="19.453125" customWidth="1"/>
    <col min="8" max="8" width="11.81640625" customWidth="1"/>
    <col min="9" max="9" width="7.453125" hidden="1" customWidth="1"/>
    <col min="10" max="10" width="19.453125" customWidth="1"/>
    <col min="11" max="12" width="10.453125" bestFit="1" customWidth="1"/>
  </cols>
  <sheetData>
    <row r="1" spans="1:13" s="7" customFormat="1" ht="18.5" x14ac:dyDescent="0.45">
      <c r="A1" s="27" t="str">
        <f>'Template Old'!A1</f>
        <v>Project</v>
      </c>
      <c r="B1" s="664" t="s">
        <v>883</v>
      </c>
      <c r="C1" s="665"/>
      <c r="D1" s="665"/>
      <c r="E1" s="665"/>
      <c r="F1" s="665"/>
      <c r="G1" s="665"/>
      <c r="H1" s="165" t="s">
        <v>178</v>
      </c>
    </row>
    <row r="2" spans="1:13" s="7" customFormat="1" ht="15" customHeight="1" x14ac:dyDescent="0.45">
      <c r="A2" s="3" t="str">
        <f>'Template Old'!A2</f>
        <v>Project Name</v>
      </c>
      <c r="B2" s="611" t="s">
        <v>884</v>
      </c>
      <c r="C2" s="611"/>
      <c r="D2" s="611"/>
      <c r="E2" s="611"/>
      <c r="F2" s="611"/>
      <c r="G2" s="611"/>
      <c r="H2" s="6"/>
    </row>
    <row r="3" spans="1:13" s="7" customFormat="1" ht="15" customHeight="1" x14ac:dyDescent="0.45">
      <c r="A3" s="3" t="str">
        <f>'Template Old'!A3</f>
        <v>Status</v>
      </c>
      <c r="B3" s="612" t="s">
        <v>328</v>
      </c>
      <c r="C3" s="612"/>
      <c r="D3" s="612"/>
      <c r="E3" s="612"/>
      <c r="F3" s="612"/>
      <c r="G3" s="612"/>
      <c r="H3" s="6"/>
    </row>
    <row r="4" spans="1:13" s="7" customFormat="1" ht="40.75" customHeight="1" x14ac:dyDescent="0.45">
      <c r="A4" s="3" t="str">
        <f>'Template Old'!A4</f>
        <v>Comments</v>
      </c>
      <c r="B4" s="600" t="s">
        <v>885</v>
      </c>
      <c r="C4" s="600"/>
      <c r="D4" s="600"/>
      <c r="E4" s="600"/>
      <c r="F4" s="600"/>
      <c r="G4" s="600"/>
      <c r="H4" s="6"/>
    </row>
    <row r="5" spans="1:13" x14ac:dyDescent="0.35">
      <c r="A5" s="3" t="str">
        <f>'Template Old'!A5</f>
        <v>Deliverable</v>
      </c>
      <c r="B5" s="632" t="s">
        <v>886</v>
      </c>
      <c r="C5" s="632"/>
      <c r="D5" s="632"/>
      <c r="E5" s="632"/>
      <c r="F5" s="632"/>
      <c r="G5" s="632"/>
      <c r="H5" s="323"/>
    </row>
    <row r="6" spans="1:13" x14ac:dyDescent="0.35">
      <c r="A6" s="3" t="str">
        <f>'Template Old'!A6</f>
        <v>Deadline</v>
      </c>
      <c r="B6" s="639"/>
      <c r="C6" s="639"/>
      <c r="D6" s="639"/>
      <c r="E6" s="639"/>
      <c r="F6" s="639"/>
      <c r="G6" s="639"/>
      <c r="H6" s="323"/>
    </row>
    <row r="7" spans="1:13" ht="60" customHeight="1" x14ac:dyDescent="0.35">
      <c r="A7" s="3" t="str">
        <f>'Template Old'!A7</f>
        <v>Priority in RSDP, click to see applicable Footnote</v>
      </c>
      <c r="B7" s="323" t="s">
        <v>191</v>
      </c>
      <c r="C7" s="323"/>
      <c r="D7" s="3" t="str">
        <f>'Template Old'!D7</f>
        <v>Priority (1-Low, 2-Med, 3-High )</v>
      </c>
      <c r="E7" s="321">
        <v>0</v>
      </c>
      <c r="F7" s="3" t="str">
        <f>'Template Old'!F7</f>
        <v>Project has been Re-Baselined? (0-No, 1-Yes)</v>
      </c>
      <c r="G7" s="323">
        <v>0</v>
      </c>
      <c r="H7" s="323"/>
    </row>
    <row r="8" spans="1:13" x14ac:dyDescent="0.35">
      <c r="A8" s="3" t="str">
        <f>'Template Old'!A8</f>
        <v>P81 Req (2013)</v>
      </c>
      <c r="B8" s="639" t="s">
        <v>191</v>
      </c>
      <c r="C8" s="639"/>
      <c r="D8" s="639"/>
      <c r="E8" s="639"/>
      <c r="F8" s="639"/>
      <c r="G8" s="639"/>
      <c r="H8" s="323"/>
    </row>
    <row r="9" spans="1:13" x14ac:dyDescent="0.35">
      <c r="A9" s="3" t="str">
        <f>'Template Old'!A9</f>
        <v>Number of Directives</v>
      </c>
      <c r="B9" s="323">
        <v>0</v>
      </c>
      <c r="C9" s="639" t="s">
        <v>191</v>
      </c>
      <c r="D9" s="639"/>
      <c r="E9" s="639"/>
      <c r="F9" s="639"/>
      <c r="G9" s="639"/>
      <c r="H9" s="323"/>
    </row>
    <row r="10" spans="1:13" x14ac:dyDescent="0.35">
      <c r="A10" s="449" t="s">
        <v>219</v>
      </c>
      <c r="B10" s="323">
        <v>0</v>
      </c>
      <c r="C10" s="639" t="s">
        <v>191</v>
      </c>
      <c r="D10" s="639"/>
      <c r="E10" s="639"/>
      <c r="F10" s="639"/>
      <c r="G10" s="639"/>
      <c r="H10" s="323"/>
    </row>
    <row r="11" spans="1:13" ht="29" x14ac:dyDescent="0.35">
      <c r="A11" s="3" t="str">
        <f>'Template Old'!A11</f>
        <v>Directionally consistent with IERP findings (See Note 5)</v>
      </c>
      <c r="B11" s="632" t="s">
        <v>191</v>
      </c>
      <c r="C11" s="632"/>
      <c r="D11" s="632"/>
      <c r="E11" s="632"/>
      <c r="F11" s="632"/>
      <c r="G11" s="632"/>
      <c r="H11" s="321"/>
      <c r="K11" s="1"/>
      <c r="L11" s="1"/>
      <c r="M11" s="1"/>
    </row>
    <row r="12" spans="1:13" x14ac:dyDescent="0.35">
      <c r="A12" s="3" t="str">
        <f>'Template Old'!A12</f>
        <v>Developer</v>
      </c>
      <c r="B12" s="673" t="s">
        <v>528</v>
      </c>
      <c r="C12" s="673"/>
      <c r="D12" s="673"/>
      <c r="E12" s="673"/>
      <c r="F12" s="673"/>
      <c r="G12" s="673"/>
      <c r="H12" s="321"/>
    </row>
    <row r="13" spans="1:13" x14ac:dyDescent="0.35">
      <c r="A13" s="3" t="str">
        <f>'Template Old'!A13</f>
        <v>PMOS Liaison</v>
      </c>
      <c r="B13" s="628" t="s">
        <v>193</v>
      </c>
      <c r="C13" s="628"/>
      <c r="D13" s="628"/>
      <c r="E13" s="628"/>
      <c r="F13" s="628"/>
      <c r="G13" s="628"/>
      <c r="H13" s="321"/>
    </row>
    <row r="14" spans="1:13" ht="21.25" customHeight="1" x14ac:dyDescent="0.35">
      <c r="A14" s="3" t="str">
        <f>'Template Old'!A14</f>
        <v>Affected Standards</v>
      </c>
      <c r="B14" s="323">
        <v>1</v>
      </c>
      <c r="C14" s="600" t="s">
        <v>811</v>
      </c>
      <c r="D14" s="600"/>
      <c r="E14" s="600"/>
      <c r="F14" s="600"/>
      <c r="G14" s="600"/>
      <c r="H14" s="323"/>
    </row>
    <row r="15" spans="1:13" x14ac:dyDescent="0.35">
      <c r="A15" s="3" t="str">
        <f>'Template Old'!A15</f>
        <v>Last Updated</v>
      </c>
      <c r="B15" s="239">
        <v>44223</v>
      </c>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6" t="s">
        <v>202</v>
      </c>
      <c r="I18" s="46" t="s">
        <v>24</v>
      </c>
      <c r="J18" s="4"/>
    </row>
    <row r="19" spans="1:10" x14ac:dyDescent="0.35">
      <c r="A19" s="30" t="str">
        <f>'Lookup Lists'!C3</f>
        <v>Nominations - SAR / PR</v>
      </c>
      <c r="B19" s="74">
        <v>43053</v>
      </c>
      <c r="C19" s="74">
        <v>43069</v>
      </c>
      <c r="D19" s="17"/>
      <c r="E19" s="17"/>
      <c r="F19" s="41"/>
      <c r="G19" s="18"/>
      <c r="H19" s="318"/>
      <c r="I19" s="65">
        <v>1</v>
      </c>
    </row>
    <row r="20" spans="1:10" x14ac:dyDescent="0.35">
      <c r="A20" s="31" t="str">
        <f>'Lookup Lists'!C6</f>
        <v>Nominations - DT</v>
      </c>
      <c r="B20" s="75">
        <v>43340</v>
      </c>
      <c r="C20" s="74">
        <v>43360</v>
      </c>
      <c r="D20" s="75"/>
      <c r="E20" s="74"/>
      <c r="F20" s="42"/>
      <c r="G20" s="9"/>
      <c r="H20" s="13"/>
      <c r="I20" s="66">
        <v>2</v>
      </c>
    </row>
    <row r="21" spans="1:10" x14ac:dyDescent="0.35">
      <c r="A21" s="133" t="str">
        <f>'Lookup Lists'!C9</f>
        <v>QR - Quality Review</v>
      </c>
      <c r="B21" s="75"/>
      <c r="C21" s="74"/>
      <c r="D21" s="75"/>
      <c r="E21" s="74"/>
      <c r="F21" s="42">
        <f t="shared" ref="F21:F34" si="0">IF(D21-B21&gt;DATE(2007,1,1),0,D21-B21)</f>
        <v>0</v>
      </c>
      <c r="G21" s="9"/>
      <c r="H21" s="13"/>
      <c r="I21" s="67">
        <v>3</v>
      </c>
    </row>
    <row r="22" spans="1:10" x14ac:dyDescent="0.35">
      <c r="A22" s="29" t="str">
        <f>'Lookup Lists'!C4</f>
        <v>SP1 - SAR/PR/WP Posting 1</v>
      </c>
      <c r="B22" s="75">
        <v>43340</v>
      </c>
      <c r="C22" s="74">
        <v>43369</v>
      </c>
      <c r="D22" s="75"/>
      <c r="E22" s="74"/>
      <c r="F22" s="42"/>
      <c r="G22" s="9"/>
      <c r="H22" s="13"/>
      <c r="I22" s="66">
        <v>4</v>
      </c>
    </row>
    <row r="23" spans="1:10" x14ac:dyDescent="0.35">
      <c r="A23" s="29" t="str">
        <f>'Lookup Lists'!C5</f>
        <v>SP2 - SAR/PR/WP Posting 2</v>
      </c>
      <c r="B23" s="75"/>
      <c r="C23" s="75"/>
      <c r="D23" s="75"/>
      <c r="E23" s="74"/>
      <c r="F23" s="42">
        <f t="shared" si="0"/>
        <v>0</v>
      </c>
      <c r="G23" s="9"/>
      <c r="H23" s="13"/>
      <c r="I23" s="67">
        <v>5</v>
      </c>
    </row>
    <row r="24" spans="1:10" x14ac:dyDescent="0.35">
      <c r="A24" s="32" t="str">
        <f>'Lookup Lists'!C7</f>
        <v>CP1 - Comment Period 1</v>
      </c>
      <c r="B24" s="75">
        <v>43258</v>
      </c>
      <c r="C24" s="75">
        <v>43291</v>
      </c>
      <c r="D24" s="75"/>
      <c r="E24" s="74"/>
      <c r="F24" s="42"/>
      <c r="G24" s="9"/>
      <c r="H24" s="13"/>
      <c r="I24" s="66">
        <v>6</v>
      </c>
    </row>
    <row r="25" spans="1:10" x14ac:dyDescent="0.35">
      <c r="A25" s="32" t="str">
        <f>'Lookup Lists'!C8</f>
        <v>CP2 - Comment Period 2</v>
      </c>
      <c r="B25" s="75">
        <v>43531</v>
      </c>
      <c r="C25" s="75">
        <v>43546</v>
      </c>
      <c r="D25" s="75"/>
      <c r="E25" s="74"/>
      <c r="F25" s="42"/>
      <c r="G25" s="9"/>
      <c r="H25" s="13" t="s">
        <v>887</v>
      </c>
      <c r="I25" s="67">
        <v>7</v>
      </c>
    </row>
    <row r="26" spans="1:10" x14ac:dyDescent="0.35">
      <c r="A26" s="34" t="str">
        <f>'Lookup Lists'!C10</f>
        <v>CIB - Com/Ballot 1 (Initial)</v>
      </c>
      <c r="B26" s="75">
        <v>43523</v>
      </c>
      <c r="C26" s="75">
        <v>43567</v>
      </c>
      <c r="D26" s="75">
        <v>43522</v>
      </c>
      <c r="E26" s="75">
        <f>+D26+45</f>
        <v>43567</v>
      </c>
      <c r="F26" s="42">
        <f t="shared" si="0"/>
        <v>-1</v>
      </c>
      <c r="G26" s="9"/>
      <c r="H26" s="136"/>
      <c r="I26" s="66">
        <v>8</v>
      </c>
    </row>
    <row r="27" spans="1:10" x14ac:dyDescent="0.35">
      <c r="A27" s="34" t="str">
        <f>'Lookup Lists'!C11</f>
        <v xml:space="preserve">CAB - Com/Add Ballot 2 </v>
      </c>
      <c r="B27" s="408"/>
      <c r="C27" s="408"/>
      <c r="D27" s="75">
        <v>43577</v>
      </c>
      <c r="E27" s="75">
        <f>+D27+45</f>
        <v>43622</v>
      </c>
      <c r="F27" s="42">
        <f t="shared" si="0"/>
        <v>0</v>
      </c>
      <c r="G27" s="9"/>
      <c r="H27" s="136"/>
      <c r="I27" s="67">
        <v>9</v>
      </c>
    </row>
    <row r="28" spans="1:10" x14ac:dyDescent="0.35">
      <c r="A28" s="34" t="str">
        <f>'Lookup Lists'!C12</f>
        <v>CAB - Com/Add Ballot 3</v>
      </c>
      <c r="B28" s="75"/>
      <c r="C28" s="75"/>
      <c r="D28" s="75"/>
      <c r="E28" s="75"/>
      <c r="F28" s="42">
        <f t="shared" si="0"/>
        <v>0</v>
      </c>
      <c r="G28" s="9"/>
      <c r="H28" s="13"/>
      <c r="I28" s="66">
        <v>10</v>
      </c>
    </row>
    <row r="29" spans="1:10" x14ac:dyDescent="0.35">
      <c r="A29" s="34" t="str">
        <f>'Lookup Lists'!C13</f>
        <v>CAB - Com/Add Ballot 4</v>
      </c>
      <c r="B29" s="75"/>
      <c r="C29" s="75"/>
      <c r="D29" s="75"/>
      <c r="E29" s="75"/>
      <c r="F29" s="42">
        <f t="shared" si="0"/>
        <v>0</v>
      </c>
      <c r="G29" s="9"/>
      <c r="H29" s="13"/>
      <c r="I29" s="67">
        <v>11</v>
      </c>
    </row>
    <row r="30" spans="1:10" x14ac:dyDescent="0.35">
      <c r="A30" s="34" t="str">
        <f>'Lookup Lists'!C14</f>
        <v>CAB - Com/Add Ballot 5</v>
      </c>
      <c r="B30" s="75"/>
      <c r="C30" s="75"/>
      <c r="D30" s="75"/>
      <c r="E30" s="75"/>
      <c r="F30" s="42">
        <f t="shared" si="0"/>
        <v>0</v>
      </c>
      <c r="G30" s="9"/>
      <c r="H30" s="13"/>
      <c r="I30" s="66">
        <v>12</v>
      </c>
    </row>
    <row r="31" spans="1:10" x14ac:dyDescent="0.35">
      <c r="A31" s="35" t="str">
        <f>'Lookup Lists'!C15</f>
        <v>FB - Final Ballot</v>
      </c>
      <c r="B31" s="75">
        <v>43577</v>
      </c>
      <c r="C31" s="75">
        <v>43587</v>
      </c>
      <c r="D31" s="75">
        <v>43668</v>
      </c>
      <c r="E31" s="75">
        <f>+D31+10</f>
        <v>43678</v>
      </c>
      <c r="F31" s="42">
        <f t="shared" si="0"/>
        <v>91</v>
      </c>
      <c r="G31" s="9"/>
      <c r="H31" s="13"/>
      <c r="I31" s="67">
        <v>13</v>
      </c>
    </row>
    <row r="32" spans="1:10" x14ac:dyDescent="0.35">
      <c r="A32" s="36" t="str">
        <f>'Lookup Lists'!C16</f>
        <v>PTB - Present to BOT</v>
      </c>
      <c r="B32" s="75">
        <v>43692</v>
      </c>
      <c r="C32" s="75">
        <f>+B32+3</f>
        <v>43695</v>
      </c>
      <c r="D32" s="75">
        <v>43692</v>
      </c>
      <c r="E32" s="75">
        <f>+D32+3</f>
        <v>43695</v>
      </c>
      <c r="F32" s="42">
        <f t="shared" si="0"/>
        <v>0</v>
      </c>
      <c r="G32" s="9"/>
      <c r="H32" s="13"/>
      <c r="I32" s="66">
        <v>14</v>
      </c>
    </row>
    <row r="33" spans="1:9" x14ac:dyDescent="0.35">
      <c r="A33" s="37" t="str">
        <f>'Lookup Lists'!C17</f>
        <v>Filing - Filing with Regulators</v>
      </c>
      <c r="B33" s="75">
        <f>+B32+30</f>
        <v>43722</v>
      </c>
      <c r="C33" s="75">
        <f>+B33+2</f>
        <v>43724</v>
      </c>
      <c r="D33" s="75">
        <f>+D32+30</f>
        <v>43722</v>
      </c>
      <c r="E33" s="75">
        <f>+D33+2</f>
        <v>43724</v>
      </c>
      <c r="F33" s="42">
        <f t="shared" si="0"/>
        <v>0</v>
      </c>
      <c r="G33" s="9"/>
      <c r="H33" s="13"/>
      <c r="I33" s="67">
        <v>15</v>
      </c>
    </row>
    <row r="34" spans="1:9" ht="15" thickBot="1" x14ac:dyDescent="0.4">
      <c r="A34" s="38" t="str">
        <f>'Lookup Lists'!C18</f>
        <v>PT - Post Approval Training</v>
      </c>
      <c r="B34" s="76"/>
      <c r="C34" s="76"/>
      <c r="D34" s="76"/>
      <c r="E34" s="235"/>
      <c r="F34" s="43">
        <f t="shared" si="0"/>
        <v>0</v>
      </c>
      <c r="G34" s="164"/>
      <c r="H34" s="16"/>
      <c r="I34" s="68">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305" t="s">
        <v>156</v>
      </c>
      <c r="B37" s="112" t="s">
        <v>157</v>
      </c>
      <c r="C37" s="781" t="s">
        <v>158</v>
      </c>
      <c r="D37" s="782"/>
      <c r="E37" s="782"/>
      <c r="F37" s="782"/>
      <c r="G37" s="782"/>
      <c r="H37" s="783"/>
    </row>
    <row r="38" spans="1:9" x14ac:dyDescent="0.35">
      <c r="A38" s="267" t="s">
        <v>888</v>
      </c>
      <c r="B38" s="254">
        <v>43334</v>
      </c>
      <c r="C38" s="747" t="s">
        <v>889</v>
      </c>
      <c r="D38" s="747"/>
      <c r="E38" s="747"/>
      <c r="F38" s="747"/>
      <c r="G38" s="747"/>
      <c r="H38" s="748"/>
    </row>
    <row r="39" spans="1:9" x14ac:dyDescent="0.35">
      <c r="A39" s="175" t="s">
        <v>566</v>
      </c>
      <c r="B39" s="176">
        <v>43488</v>
      </c>
      <c r="C39" s="690" t="s">
        <v>890</v>
      </c>
      <c r="D39" s="690"/>
      <c r="E39" s="690"/>
      <c r="F39" s="690"/>
      <c r="G39" s="690"/>
      <c r="H39" s="691"/>
    </row>
    <row r="40" spans="1:9" x14ac:dyDescent="0.35">
      <c r="A40" s="175" t="s">
        <v>33</v>
      </c>
      <c r="B40" s="176">
        <v>43509</v>
      </c>
      <c r="C40" s="749" t="s">
        <v>891</v>
      </c>
      <c r="D40" s="750"/>
      <c r="E40" s="750"/>
      <c r="F40" s="750"/>
      <c r="G40" s="750"/>
      <c r="H40" s="751"/>
    </row>
    <row r="41" spans="1:9" x14ac:dyDescent="0.35">
      <c r="A41" s="175" t="s">
        <v>566</v>
      </c>
      <c r="B41" s="176">
        <v>43516</v>
      </c>
      <c r="C41" s="690" t="s">
        <v>892</v>
      </c>
      <c r="D41" s="690"/>
      <c r="E41" s="690"/>
      <c r="F41" s="690"/>
      <c r="G41" s="690"/>
      <c r="H41" s="691"/>
    </row>
    <row r="42" spans="1:9" x14ac:dyDescent="0.35">
      <c r="A42" s="179" t="s">
        <v>893</v>
      </c>
      <c r="B42" s="304">
        <v>43593</v>
      </c>
      <c r="C42" s="779" t="s">
        <v>894</v>
      </c>
      <c r="D42" s="779"/>
      <c r="E42" s="779"/>
      <c r="F42" s="779"/>
      <c r="G42" s="779"/>
      <c r="H42" s="780"/>
    </row>
    <row r="43" spans="1:9" x14ac:dyDescent="0.35">
      <c r="A43" s="208" t="s">
        <v>475</v>
      </c>
      <c r="B43" s="407">
        <v>43642</v>
      </c>
      <c r="C43" s="777" t="s">
        <v>895</v>
      </c>
      <c r="D43" s="777"/>
      <c r="E43" s="777"/>
      <c r="F43" s="777"/>
      <c r="G43" s="777"/>
      <c r="H43" s="778"/>
    </row>
    <row r="44" spans="1:9" ht="15" thickBot="1" x14ac:dyDescent="0.4">
      <c r="A44" s="196" t="s">
        <v>896</v>
      </c>
      <c r="B44" s="307">
        <v>44133</v>
      </c>
      <c r="C44" s="774" t="s">
        <v>897</v>
      </c>
      <c r="D44" s="775"/>
      <c r="E44" s="775"/>
      <c r="F44" s="775"/>
      <c r="G44" s="775"/>
      <c r="H44" s="776"/>
    </row>
  </sheetData>
  <mergeCells count="21">
    <mergeCell ref="B12:G12"/>
    <mergeCell ref="B1:G1"/>
    <mergeCell ref="B2:G2"/>
    <mergeCell ref="B3:G3"/>
    <mergeCell ref="B4:G4"/>
    <mergeCell ref="B5:G5"/>
    <mergeCell ref="B6:G6"/>
    <mergeCell ref="B8:G8"/>
    <mergeCell ref="B11:G11"/>
    <mergeCell ref="C9:G9"/>
    <mergeCell ref="C10:G10"/>
    <mergeCell ref="C44:H44"/>
    <mergeCell ref="C43:H43"/>
    <mergeCell ref="C42:H42"/>
    <mergeCell ref="B13:G13"/>
    <mergeCell ref="C37:H37"/>
    <mergeCell ref="C38:H38"/>
    <mergeCell ref="C39:H39"/>
    <mergeCell ref="C41:H41"/>
    <mergeCell ref="C14:G14"/>
    <mergeCell ref="C40:H40"/>
  </mergeCells>
  <conditionalFormatting sqref="B19:C34">
    <cfRule type="expression" dxfId="566" priority="2">
      <formula>AND($B19&lt;=NOW(),$C19&gt;=NOW())</formula>
    </cfRule>
  </conditionalFormatting>
  <conditionalFormatting sqref="D20:D25 D34">
    <cfRule type="expression" dxfId="565" priority="4">
      <formula>AND($B20&lt;=NOW(),$C20&gt;=NOW())</formula>
    </cfRule>
  </conditionalFormatting>
  <conditionalFormatting sqref="D19:E19">
    <cfRule type="expression" dxfId="564" priority="7">
      <formula>AND($D19&lt;=NOW(),$E19&gt;=NOW())</formula>
    </cfRule>
  </conditionalFormatting>
  <conditionalFormatting sqref="D26:E33">
    <cfRule type="expression" dxfId="563" priority="1">
      <formula>AND($B26&lt;=NOW(),$C26&gt;=NOW())</formula>
    </cfRule>
  </conditionalFormatting>
  <conditionalFormatting sqref="E20:E25 E34">
    <cfRule type="expression" dxfId="562" priority="5">
      <formula>AND($D20&lt;=NOW(),$E20&gt;=NOW())</formula>
    </cfRule>
  </conditionalFormatting>
  <conditionalFormatting sqref="F19:F34">
    <cfRule type="cellIs" dxfId="561" priority="9" operator="lessThan">
      <formula>-90</formula>
    </cfRule>
    <cfRule type="cellIs" dxfId="560" priority="10" operator="lessThan">
      <formula>-45</formula>
    </cfRule>
    <cfRule type="cellIs" dxfId="559" priority="11" operator="greaterThan">
      <formula>-45</formula>
    </cfRule>
  </conditionalFormatting>
  <hyperlinks>
    <hyperlink ref="B2" r:id="rId1" display="Phase 2 System Protection Coordination" xr:uid="{00000000-0004-0000-7000-000000000000}"/>
    <hyperlink ref="H1" location="Home!A1" display="Return to Home" xr:uid="{00000000-0004-0000-7000-000001000000}"/>
    <hyperlink ref="B2:G2" r:id="rId2" display="Standards Efficiency Review Retirements (SER-Phase I)" xr:uid="{00000000-0004-0000-7000-000002000000}"/>
    <hyperlink ref="A10" location="Footnotes!A1" display="No. of Guidances (see Note 2)" xr:uid="{00000000-0004-0000-7000-000003000000}"/>
    <hyperlink ref="B12:G12" r:id="rId3" display="Laura Anderson" xr:uid="{00000000-0004-0000-7000-000004000000}"/>
    <hyperlink ref="B13:G13" r:id="rId4" display="Mark Pratt (primary), Michael Brytowski (secondary)" xr:uid="{00000000-0004-0000-7000-000005000000}"/>
  </hyperlinks>
  <pageMargins left="0.7" right="0.7" top="0.75" bottom="0.75" header="0.3" footer="0.3"/>
  <pageSetup orientation="landscape" horizontalDpi="1200" verticalDpi="1200" r:id="rId5"/>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12" id="{A8669D54-AEE2-4DB8-B4B7-1FED7710EA35}">
            <xm:f>IF($B$20=Home!$I$5,$A$24,)</xm:f>
            <x14:dxf/>
          </x14:cfRule>
          <xm:sqref>I10:ABK10</xm:sqref>
        </x14:conditionalFormatting>
      </x14:conditionalFormattings>
    </ext>
  </extLst>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28">
    <tabColor rgb="FFFF0000"/>
  </sheetPr>
  <dimension ref="A1:K41"/>
  <sheetViews>
    <sheetView zoomScaleNormal="100" workbookViewId="0">
      <selection activeCell="J7" sqref="J7"/>
    </sheetView>
  </sheetViews>
  <sheetFormatPr defaultColWidth="8.81640625" defaultRowHeight="14.5" x14ac:dyDescent="0.35"/>
  <cols>
    <col min="1" max="1" width="28.453125" style="2" customWidth="1"/>
    <col min="2" max="2" width="12.453125" customWidth="1"/>
    <col min="3" max="3" width="11.81640625" customWidth="1"/>
    <col min="4" max="4" width="12.1796875" customWidth="1"/>
    <col min="5" max="5" width="10.453125" bestFit="1" customWidth="1"/>
    <col min="6" max="6" width="11.453125" customWidth="1"/>
    <col min="7" max="7" width="20.453125" customWidth="1"/>
    <col min="8" max="8" width="10.453125" customWidth="1"/>
    <col min="9" max="9" width="7.453125" hidden="1" customWidth="1"/>
    <col min="10" max="10" width="13.453125" customWidth="1"/>
    <col min="11" max="11" width="22.453125" customWidth="1"/>
  </cols>
  <sheetData>
    <row r="1" spans="1:11" s="7" customFormat="1" ht="18.5" x14ac:dyDescent="0.45">
      <c r="A1" s="27" t="s">
        <v>74</v>
      </c>
      <c r="B1" s="609" t="s">
        <v>128</v>
      </c>
      <c r="C1" s="610"/>
      <c r="D1" s="610"/>
      <c r="E1" s="610"/>
      <c r="F1" s="610"/>
      <c r="G1" s="610"/>
      <c r="H1" s="49" t="s">
        <v>178</v>
      </c>
    </row>
    <row r="2" spans="1:11" s="7" customFormat="1" ht="15" customHeight="1" x14ac:dyDescent="0.45">
      <c r="A2" s="3" t="s">
        <v>204</v>
      </c>
      <c r="B2" s="631" t="s">
        <v>952</v>
      </c>
      <c r="C2" s="631"/>
      <c r="D2" s="631"/>
      <c r="E2" s="631"/>
      <c r="F2" s="631"/>
      <c r="G2" s="631"/>
      <c r="H2" s="6"/>
    </row>
    <row r="3" spans="1:11" s="7" customFormat="1" ht="15" customHeight="1" x14ac:dyDescent="0.45">
      <c r="A3" s="3" t="s">
        <v>5</v>
      </c>
      <c r="B3" s="612" t="s">
        <v>328</v>
      </c>
      <c r="C3" s="612"/>
      <c r="D3" s="612"/>
      <c r="E3" s="612"/>
      <c r="F3" s="612"/>
      <c r="G3" s="612"/>
      <c r="H3" s="6"/>
    </row>
    <row r="4" spans="1:11" s="7" customFormat="1" ht="66.25" customHeight="1" x14ac:dyDescent="0.45">
      <c r="A4" s="3" t="s">
        <v>207</v>
      </c>
      <c r="B4" s="600" t="s">
        <v>953</v>
      </c>
      <c r="C4" s="600"/>
      <c r="D4" s="600"/>
      <c r="E4" s="600"/>
      <c r="F4" s="600"/>
      <c r="G4" s="600"/>
      <c r="H4" s="6"/>
    </row>
    <row r="5" spans="1:11" x14ac:dyDescent="0.35">
      <c r="A5" s="5" t="s">
        <v>209</v>
      </c>
      <c r="B5" s="632"/>
      <c r="C5" s="632"/>
      <c r="D5" s="632"/>
      <c r="E5" s="632"/>
      <c r="F5" s="632"/>
      <c r="G5" s="632"/>
      <c r="H5" s="323"/>
    </row>
    <row r="6" spans="1:11" x14ac:dyDescent="0.35">
      <c r="A6" s="5" t="s">
        <v>210</v>
      </c>
      <c r="B6" s="773"/>
      <c r="C6" s="773"/>
      <c r="D6" s="773"/>
      <c r="E6" s="773"/>
      <c r="F6" s="293" t="str">
        <f ca="1">IF(ISBLANK($B$6)=FALSE,ROUNDDOWN(_xlfn.DAYS($B$6,NOW())/30,0),"N/A")</f>
        <v>N/A</v>
      </c>
      <c r="G6" s="277" t="s">
        <v>919</v>
      </c>
      <c r="H6" s="323"/>
    </row>
    <row r="7" spans="1:11" ht="63" customHeight="1" x14ac:dyDescent="0.35">
      <c r="A7" s="167" t="str">
        <f>'Template Old'!A7</f>
        <v>Priority in RSDP, click to see applicable Footnote</v>
      </c>
      <c r="B7" s="639"/>
      <c r="C7" s="639"/>
      <c r="D7" s="4" t="s">
        <v>954</v>
      </c>
      <c r="E7" s="323">
        <v>0</v>
      </c>
      <c r="F7" s="4" t="s">
        <v>955</v>
      </c>
      <c r="G7" s="259">
        <v>0</v>
      </c>
      <c r="H7" s="323"/>
    </row>
    <row r="8" spans="1:11" x14ac:dyDescent="0.35">
      <c r="A8" s="5" t="s">
        <v>215</v>
      </c>
      <c r="B8" s="639" t="s">
        <v>216</v>
      </c>
      <c r="C8" s="639"/>
      <c r="D8" s="639"/>
      <c r="E8" s="639"/>
      <c r="F8" s="639"/>
      <c r="G8" s="639"/>
      <c r="H8" s="323"/>
    </row>
    <row r="9" spans="1:11" ht="29.15" customHeight="1" x14ac:dyDescent="0.35">
      <c r="A9" s="3" t="s">
        <v>217</v>
      </c>
      <c r="B9" s="259">
        <v>1</v>
      </c>
      <c r="C9" s="632" t="s">
        <v>956</v>
      </c>
      <c r="D9" s="632"/>
      <c r="E9" s="632"/>
      <c r="F9" s="632"/>
      <c r="G9" s="632"/>
      <c r="H9" s="323"/>
    </row>
    <row r="10" spans="1:11" x14ac:dyDescent="0.35">
      <c r="A10" s="449" t="s">
        <v>219</v>
      </c>
      <c r="B10" s="259"/>
      <c r="C10" s="639" t="s">
        <v>220</v>
      </c>
      <c r="D10" s="639"/>
      <c r="E10" s="639"/>
      <c r="F10" s="639"/>
      <c r="G10" s="639"/>
      <c r="H10" s="323"/>
    </row>
    <row r="11" spans="1:11" ht="29" x14ac:dyDescent="0.35">
      <c r="A11" s="3" t="s">
        <v>221</v>
      </c>
      <c r="B11" s="632" t="s">
        <v>957</v>
      </c>
      <c r="C11" s="632"/>
      <c r="D11" s="632"/>
      <c r="E11" s="632"/>
      <c r="F11" s="632"/>
      <c r="G11" s="632"/>
      <c r="H11" s="321"/>
      <c r="K11" s="1"/>
    </row>
    <row r="12" spans="1:11" x14ac:dyDescent="0.35">
      <c r="A12" s="3" t="str">
        <f>'Template Old'!A12</f>
        <v>Developer</v>
      </c>
      <c r="B12" s="673" t="s">
        <v>528</v>
      </c>
      <c r="C12" s="673"/>
      <c r="D12" s="673"/>
      <c r="E12" s="673"/>
      <c r="F12" s="673"/>
      <c r="G12" s="673"/>
      <c r="H12" s="321"/>
    </row>
    <row r="13" spans="1:11" x14ac:dyDescent="0.35">
      <c r="A13" s="3" t="str">
        <f>'Template Old'!A13</f>
        <v>PMOS Liaison</v>
      </c>
      <c r="B13" s="628" t="s">
        <v>193</v>
      </c>
      <c r="C13" s="628"/>
      <c r="D13" s="628"/>
      <c r="E13" s="628"/>
      <c r="F13" s="628"/>
      <c r="G13" s="628"/>
      <c r="H13" s="321"/>
    </row>
    <row r="14" spans="1:11" ht="30.25" customHeight="1" x14ac:dyDescent="0.35">
      <c r="A14" s="3" t="s">
        <v>224</v>
      </c>
      <c r="B14" s="259">
        <v>1</v>
      </c>
      <c r="C14" s="632" t="s">
        <v>958</v>
      </c>
      <c r="D14" s="632"/>
      <c r="E14" s="632"/>
      <c r="F14" s="632"/>
      <c r="G14" s="632"/>
      <c r="H14" s="323"/>
    </row>
    <row r="15" spans="1:11" x14ac:dyDescent="0.35">
      <c r="A15" s="3" t="s">
        <v>226</v>
      </c>
      <c r="B15" s="239">
        <v>44319</v>
      </c>
      <c r="C15" s="323"/>
      <c r="D15" s="323"/>
      <c r="E15" s="323"/>
      <c r="F15" s="323"/>
      <c r="G15" s="323"/>
      <c r="H15" s="323"/>
    </row>
    <row r="16" spans="1:11" x14ac:dyDescent="0.35">
      <c r="A16" s="3"/>
      <c r="B16" s="321"/>
      <c r="C16" s="323"/>
      <c r="D16" s="323"/>
      <c r="E16" s="323"/>
      <c r="F16" s="323"/>
      <c r="G16" s="323"/>
      <c r="H16" s="323"/>
    </row>
    <row r="17" spans="1:11" ht="15" thickBot="1" x14ac:dyDescent="0.4">
      <c r="A17" s="5"/>
      <c r="B17" s="323"/>
      <c r="C17" s="323"/>
      <c r="D17" s="323"/>
      <c r="E17" s="323"/>
      <c r="F17" s="323"/>
      <c r="G17" s="323"/>
      <c r="H17" s="323"/>
    </row>
    <row r="18" spans="1:11" ht="58.75" customHeight="1" thickBot="1" x14ac:dyDescent="0.4">
      <c r="A18" s="46" t="s">
        <v>195</v>
      </c>
      <c r="B18" s="48" t="s">
        <v>196</v>
      </c>
      <c r="C18" s="46" t="s">
        <v>197</v>
      </c>
      <c r="D18" s="48" t="s">
        <v>198</v>
      </c>
      <c r="E18" s="46" t="s">
        <v>199</v>
      </c>
      <c r="F18" s="48" t="s">
        <v>922</v>
      </c>
      <c r="G18" s="46" t="s">
        <v>923</v>
      </c>
      <c r="H18" s="46" t="s">
        <v>924</v>
      </c>
      <c r="I18" s="319" t="s">
        <v>24</v>
      </c>
      <c r="J18" s="319"/>
      <c r="K18" s="319"/>
    </row>
    <row r="19" spans="1:11" ht="15" thickBot="1" x14ac:dyDescent="0.4">
      <c r="A19" s="71" t="s">
        <v>925</v>
      </c>
      <c r="B19" s="447"/>
      <c r="C19" s="447"/>
      <c r="D19" s="361"/>
      <c r="E19" s="362"/>
      <c r="F19" s="369" t="str">
        <f>IF(ISBLANK(D19)=FALSE,IF(D19-B19&gt;DATE(2007,1,1),0,D19-B19),"")</f>
        <v/>
      </c>
      <c r="G19" s="317" t="s">
        <v>191</v>
      </c>
      <c r="H19" s="318">
        <f>VLOOKUP(G19,'Lookup Lists'!E$3:F$39,2,FALSE)</f>
        <v>0</v>
      </c>
      <c r="I19" s="320">
        <v>1</v>
      </c>
    </row>
    <row r="20" spans="1:11" x14ac:dyDescent="0.35">
      <c r="A20" s="71" t="s">
        <v>926</v>
      </c>
      <c r="B20" s="75"/>
      <c r="C20" s="83"/>
      <c r="D20" s="361"/>
      <c r="E20" s="362"/>
      <c r="F20" s="42" t="str">
        <f t="shared" ref="F20:F34" si="0">IF(ISBLANK(D20)=FALSE,IF(D20-B20&gt;DATE(2007,1,1),0,D20-B20),"")</f>
        <v/>
      </c>
      <c r="G20" s="9" t="s">
        <v>191</v>
      </c>
      <c r="H20" s="13">
        <f>VLOOKUP(G20,'Lookup Lists'!E$3:F$39,2,FALSE)</f>
        <v>0</v>
      </c>
      <c r="I20" s="259">
        <v>2</v>
      </c>
    </row>
    <row r="21" spans="1:11" x14ac:dyDescent="0.35">
      <c r="A21" s="133" t="str">
        <f>'Lookup Lists'!C9</f>
        <v>QR - Quality Review</v>
      </c>
      <c r="B21" s="381"/>
      <c r="C21" s="381"/>
      <c r="D21" s="361"/>
      <c r="E21" s="362"/>
      <c r="F21" s="42" t="str">
        <f t="shared" si="0"/>
        <v/>
      </c>
      <c r="G21" s="9" t="s">
        <v>191</v>
      </c>
      <c r="H21" s="13">
        <f>VLOOKUP(G21,'Lookup Lists'!E$3:F$39,2,FALSE)</f>
        <v>0</v>
      </c>
      <c r="I21" s="320">
        <v>3</v>
      </c>
    </row>
    <row r="22" spans="1:11" x14ac:dyDescent="0.35">
      <c r="A22" s="29" t="s">
        <v>925</v>
      </c>
      <c r="B22" s="347"/>
      <c r="C22" s="83"/>
      <c r="D22" s="75"/>
      <c r="E22" s="83"/>
      <c r="F22" s="42" t="str">
        <f t="shared" si="0"/>
        <v/>
      </c>
      <c r="G22" s="9" t="s">
        <v>191</v>
      </c>
      <c r="H22" s="13">
        <f>VLOOKUP(G22,'Lookup Lists'!E$3:F$39,2,FALSE)</f>
        <v>0</v>
      </c>
      <c r="I22" s="259">
        <v>4</v>
      </c>
    </row>
    <row r="23" spans="1:11" x14ac:dyDescent="0.35">
      <c r="A23" s="345" t="s">
        <v>928</v>
      </c>
      <c r="B23" s="75"/>
      <c r="C23" s="83"/>
      <c r="D23" s="344"/>
      <c r="E23" s="344"/>
      <c r="F23" s="42" t="str">
        <f t="shared" si="0"/>
        <v/>
      </c>
      <c r="G23" s="9" t="s">
        <v>191</v>
      </c>
      <c r="H23" s="13">
        <f>VLOOKUP(G23,'Lookup Lists'!E$3:F$39,2,FALSE)</f>
        <v>0</v>
      </c>
      <c r="I23" s="320">
        <v>5</v>
      </c>
    </row>
    <row r="24" spans="1:11" x14ac:dyDescent="0.35">
      <c r="A24" s="32" t="s">
        <v>929</v>
      </c>
      <c r="B24" s="75">
        <v>44165</v>
      </c>
      <c r="C24" s="75">
        <v>44209</v>
      </c>
      <c r="D24" s="361">
        <v>44165</v>
      </c>
      <c r="E24" s="362">
        <v>44209</v>
      </c>
      <c r="F24" s="42">
        <f t="shared" si="0"/>
        <v>0</v>
      </c>
      <c r="G24" s="9" t="s">
        <v>191</v>
      </c>
      <c r="H24" s="13">
        <f>VLOOKUP(G24,'Lookup Lists'!E$3:F$39,2,FALSE)</f>
        <v>0</v>
      </c>
      <c r="I24" s="259">
        <v>6</v>
      </c>
    </row>
    <row r="25" spans="1:11" x14ac:dyDescent="0.35">
      <c r="A25" s="32" t="s">
        <v>930</v>
      </c>
      <c r="B25" s="75"/>
      <c r="C25" s="75"/>
      <c r="D25" s="361"/>
      <c r="E25" s="362"/>
      <c r="F25" s="42" t="str">
        <f t="shared" si="0"/>
        <v/>
      </c>
      <c r="G25" s="9" t="s">
        <v>191</v>
      </c>
      <c r="H25" s="13">
        <f>VLOOKUP(G25,'Lookup Lists'!E$3:F$39,2,FALSE)</f>
        <v>0</v>
      </c>
      <c r="I25" s="320">
        <v>7</v>
      </c>
    </row>
    <row r="26" spans="1:11" x14ac:dyDescent="0.35">
      <c r="A26" s="34" t="s">
        <v>931</v>
      </c>
      <c r="B26" s="75"/>
      <c r="C26" s="75"/>
      <c r="D26" s="75"/>
      <c r="E26" s="83"/>
      <c r="F26" s="42" t="str">
        <f t="shared" si="0"/>
        <v/>
      </c>
      <c r="G26" s="9" t="s">
        <v>191</v>
      </c>
      <c r="H26" s="13">
        <f>VLOOKUP(G26,'Lookup Lists'!E$3:F$39,2,FALSE)</f>
        <v>0</v>
      </c>
      <c r="I26" s="259">
        <v>8</v>
      </c>
    </row>
    <row r="27" spans="1:11" x14ac:dyDescent="0.35">
      <c r="A27" s="34" t="s">
        <v>932</v>
      </c>
      <c r="B27" s="75"/>
      <c r="C27" s="75"/>
      <c r="D27" s="75"/>
      <c r="E27" s="83"/>
      <c r="F27" s="42" t="str">
        <f t="shared" si="0"/>
        <v/>
      </c>
      <c r="G27" s="9" t="s">
        <v>191</v>
      </c>
      <c r="H27" s="13">
        <f>VLOOKUP(G27,'Lookup Lists'!E$3:F$39,2,FALSE)</f>
        <v>0</v>
      </c>
      <c r="I27" s="320">
        <v>9</v>
      </c>
    </row>
    <row r="28" spans="1:11" x14ac:dyDescent="0.35">
      <c r="A28" s="34" t="s">
        <v>933</v>
      </c>
      <c r="B28" s="75"/>
      <c r="C28" s="75"/>
      <c r="D28" s="361"/>
      <c r="E28" s="362"/>
      <c r="F28" s="42" t="str">
        <f t="shared" si="0"/>
        <v/>
      </c>
      <c r="G28" s="9" t="s">
        <v>191</v>
      </c>
      <c r="H28" s="13">
        <f>VLOOKUP(G28,'Lookup Lists'!E$3:F$39,2,FALSE)</f>
        <v>0</v>
      </c>
      <c r="I28" s="259">
        <v>10</v>
      </c>
    </row>
    <row r="29" spans="1:11" x14ac:dyDescent="0.35">
      <c r="A29" s="34" t="s">
        <v>934</v>
      </c>
      <c r="B29" s="75"/>
      <c r="C29" s="75"/>
      <c r="D29" s="361"/>
      <c r="E29" s="362"/>
      <c r="F29" s="42" t="str">
        <f t="shared" si="0"/>
        <v/>
      </c>
      <c r="G29" s="9" t="s">
        <v>191</v>
      </c>
      <c r="H29" s="13">
        <f>VLOOKUP(G29,'Lookup Lists'!E$3:F$39,2,FALSE)</f>
        <v>0</v>
      </c>
      <c r="I29" s="320">
        <v>11</v>
      </c>
    </row>
    <row r="30" spans="1:11" x14ac:dyDescent="0.35">
      <c r="A30" s="34" t="s">
        <v>935</v>
      </c>
      <c r="B30" s="75"/>
      <c r="C30" s="75"/>
      <c r="D30" s="361"/>
      <c r="E30" s="362"/>
      <c r="F30" s="42" t="str">
        <f t="shared" si="0"/>
        <v/>
      </c>
      <c r="G30" s="9" t="s">
        <v>191</v>
      </c>
      <c r="H30" s="13">
        <f>VLOOKUP(G30,'Lookup Lists'!E$3:F$39,2,FALSE)</f>
        <v>0</v>
      </c>
      <c r="I30" s="259">
        <v>12</v>
      </c>
    </row>
    <row r="31" spans="1:11" x14ac:dyDescent="0.35">
      <c r="A31" s="35" t="s">
        <v>936</v>
      </c>
      <c r="B31" s="75">
        <v>44215</v>
      </c>
      <c r="C31" s="83">
        <v>44224</v>
      </c>
      <c r="D31" s="75">
        <v>44215</v>
      </c>
      <c r="E31" s="83">
        <v>44224</v>
      </c>
      <c r="F31" s="42">
        <f t="shared" si="0"/>
        <v>0</v>
      </c>
      <c r="G31" s="9" t="s">
        <v>191</v>
      </c>
      <c r="H31" s="13">
        <f>VLOOKUP(G31,'Lookup Lists'!E$3:F$39,2,FALSE)</f>
        <v>0</v>
      </c>
      <c r="I31" s="320">
        <v>13</v>
      </c>
    </row>
    <row r="32" spans="1:11" x14ac:dyDescent="0.35">
      <c r="A32" s="36" t="s">
        <v>937</v>
      </c>
      <c r="B32" s="75">
        <v>44231</v>
      </c>
      <c r="C32" s="75">
        <v>44231</v>
      </c>
      <c r="D32" s="361"/>
      <c r="E32" s="362"/>
      <c r="F32" s="42" t="str">
        <f t="shared" si="0"/>
        <v/>
      </c>
      <c r="G32" s="9" t="s">
        <v>191</v>
      </c>
      <c r="H32" s="13">
        <f>VLOOKUP(G32,'Lookup Lists'!E$3:F$39,2,FALSE)</f>
        <v>0</v>
      </c>
      <c r="I32" s="259">
        <v>14</v>
      </c>
    </row>
    <row r="33" spans="1:9" x14ac:dyDescent="0.35">
      <c r="A33" s="37" t="s">
        <v>938</v>
      </c>
      <c r="B33" s="75"/>
      <c r="C33" s="75"/>
      <c r="D33" s="361"/>
      <c r="E33" s="362"/>
      <c r="F33" s="42" t="str">
        <f t="shared" si="0"/>
        <v/>
      </c>
      <c r="G33" s="9" t="s">
        <v>191</v>
      </c>
      <c r="H33" s="13">
        <f>VLOOKUP(G33,'Lookup Lists'!E$3:F$39,2,FALSE)</f>
        <v>0</v>
      </c>
      <c r="I33" s="320">
        <v>15</v>
      </c>
    </row>
    <row r="34" spans="1:9" ht="15" thickBot="1" x14ac:dyDescent="0.4">
      <c r="A34" s="38"/>
      <c r="B34" s="76"/>
      <c r="C34" s="76"/>
      <c r="D34" s="363"/>
      <c r="E34" s="364"/>
      <c r="F34" s="41" t="str">
        <f t="shared" si="0"/>
        <v/>
      </c>
      <c r="G34" s="164" t="s">
        <v>191</v>
      </c>
      <c r="H34" s="16">
        <f>VLOOKUP(G34,'Lookup Lists'!E$3:F$39,2,FALSE)</f>
        <v>0</v>
      </c>
      <c r="I34" s="259">
        <v>16</v>
      </c>
    </row>
    <row r="35" spans="1:9" ht="15" thickBot="1" x14ac:dyDescent="0.4">
      <c r="A35" s="607" t="s">
        <v>940</v>
      </c>
      <c r="B35" s="608"/>
      <c r="C35" s="608"/>
      <c r="D35" s="608"/>
      <c r="E35" s="608"/>
      <c r="F35" s="370">
        <f>IF(ISBLANK(C31)=FALSE,H35-C31,"Need FB Date")</f>
        <v>0</v>
      </c>
      <c r="G35" s="371" t="s">
        <v>941</v>
      </c>
      <c r="H35" s="372">
        <f>D22+(E31-D22)+SUM(H19:H34)</f>
        <v>44224</v>
      </c>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137" t="s">
        <v>959</v>
      </c>
      <c r="B38" s="24">
        <v>44106</v>
      </c>
      <c r="C38" s="635" t="s">
        <v>960</v>
      </c>
      <c r="D38" s="635"/>
      <c r="E38" s="635"/>
      <c r="F38" s="635"/>
      <c r="G38" s="635"/>
      <c r="H38" s="636"/>
    </row>
    <row r="39" spans="1:9" x14ac:dyDescent="0.35">
      <c r="A39" s="157" t="s">
        <v>961</v>
      </c>
      <c r="B39" s="20">
        <v>44209</v>
      </c>
      <c r="C39" s="637" t="s">
        <v>962</v>
      </c>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20">
    <mergeCell ref="C40:H40"/>
    <mergeCell ref="C41:H41"/>
    <mergeCell ref="B13:G13"/>
    <mergeCell ref="C14:G14"/>
    <mergeCell ref="A35:E35"/>
    <mergeCell ref="C37:H37"/>
    <mergeCell ref="C38:H38"/>
    <mergeCell ref="C39:H39"/>
    <mergeCell ref="B12:G12"/>
    <mergeCell ref="B1:G1"/>
    <mergeCell ref="B2:G2"/>
    <mergeCell ref="B3:G3"/>
    <mergeCell ref="B4:G4"/>
    <mergeCell ref="B5:G5"/>
    <mergeCell ref="B6:E6"/>
    <mergeCell ref="B7:C7"/>
    <mergeCell ref="B8:G8"/>
    <mergeCell ref="C9:G9"/>
    <mergeCell ref="C10:G10"/>
    <mergeCell ref="B11:G11"/>
  </mergeCells>
  <conditionalFormatting sqref="B20:C20">
    <cfRule type="expression" dxfId="558" priority="15">
      <formula>AND($B22&lt;=NOW(),$C22&gt;=NOW())</formula>
    </cfRule>
  </conditionalFormatting>
  <conditionalFormatting sqref="B22:C22">
    <cfRule type="expression" dxfId="557" priority="14">
      <formula>AND($B18&lt;=NOW(),$C18&gt;=NOW())</formula>
    </cfRule>
  </conditionalFormatting>
  <conditionalFormatting sqref="B23:C23">
    <cfRule type="expression" dxfId="556" priority="9">
      <formula>AND($B20&lt;=NOW(),$C20&gt;=NOW())</formula>
    </cfRule>
  </conditionalFormatting>
  <conditionalFormatting sqref="B24:C24">
    <cfRule type="expression" dxfId="555" priority="17">
      <formula>AND(#REF!&lt;=NOW(),#REF!&gt;=NOW())</formula>
    </cfRule>
  </conditionalFormatting>
  <conditionalFormatting sqref="B25:C30 B32:C34">
    <cfRule type="expression" dxfId="554" priority="16">
      <formula>AND($B24&lt;=NOW(),$C24&gt;=NOW())</formula>
    </cfRule>
  </conditionalFormatting>
  <conditionalFormatting sqref="B31:C31">
    <cfRule type="expression" dxfId="553" priority="1">
      <formula>AND($D31&lt;=NOW(),$E31&gt;=NOW())</formula>
    </cfRule>
  </conditionalFormatting>
  <conditionalFormatting sqref="D19:E34">
    <cfRule type="expression" dxfId="552" priority="7">
      <formula>AND($D19&lt;=NOW(),$E19&gt;=NOW())</formula>
    </cfRule>
  </conditionalFormatting>
  <conditionalFormatting sqref="F19:F34">
    <cfRule type="cellIs" dxfId="551" priority="12" operator="greaterThan">
      <formula>-45</formula>
    </cfRule>
  </conditionalFormatting>
  <conditionalFormatting sqref="F19:F35">
    <cfRule type="cellIs" dxfId="550" priority="3" operator="lessThan">
      <formula>-90</formula>
    </cfRule>
    <cfRule type="cellIs" dxfId="549" priority="4" operator="lessThan">
      <formula>-45</formula>
    </cfRule>
  </conditionalFormatting>
  <conditionalFormatting sqref="F35">
    <cfRule type="cellIs" dxfId="548" priority="2" operator="between">
      <formula>-45</formula>
      <formula>45</formula>
    </cfRule>
    <cfRule type="cellIs" dxfId="547" priority="5" operator="greaterThan">
      <formula>45</formula>
    </cfRule>
    <cfRule type="cellIs" dxfId="546" priority="6" operator="greaterThan">
      <formula>90</formula>
    </cfRule>
  </conditionalFormatting>
  <hyperlinks>
    <hyperlink ref="B2" r:id="rId1" display="Phase 2 System Protection Coordination" xr:uid="{00000000-0004-0000-7100-000000000000}"/>
    <hyperlink ref="H1" location="Home!A1" display="Return to Home" xr:uid="{00000000-0004-0000-7100-000001000000}"/>
    <hyperlink ref="B2:G2" r:id="rId2" display="Standards Efficiency Review Retirements (SER-Phase Ib)" xr:uid="{00000000-0004-0000-7100-000002000000}"/>
    <hyperlink ref="A10" location="Footnotes!A1" display="No. of Guidances (see Note 2)" xr:uid="{00000000-0004-0000-7100-000003000000}"/>
    <hyperlink ref="B12:G12" r:id="rId3" display="Laura Anderson" xr:uid="{00000000-0004-0000-7100-000004000000}"/>
    <hyperlink ref="B13:G13" r:id="rId4" display="Mark Pratt (primary), Michael Brytowski (secondary)" xr:uid="{00000000-0004-0000-7100-000005000000}"/>
    <hyperlink ref="A7" location="Footnotes!A1" display="Footnotes!A1" xr:uid="{00000000-0004-0000-7100-000006000000}"/>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13" id="{9C8BC3A2-7E4E-48E0-9ECA-C63EB54ADEC3}">
            <xm:f>IF($B$20=Home!$I$5,#REF!,)</xm:f>
            <x14:dxf/>
          </x14:cfRule>
          <xm:sqref>I10:ABI10</xm:sqref>
        </x14:conditionalFormatting>
      </x14:conditionalFormattings>
    </ext>
  </extLs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12">
    <tabColor rgb="FFFF0000"/>
  </sheetPr>
  <dimension ref="A1:M46"/>
  <sheetViews>
    <sheetView showZeros="0" zoomScaleNormal="100" workbookViewId="0">
      <pane ySplit="1" topLeftCell="A2" activePane="bottomLeft" state="frozen"/>
      <selection pane="bottomLeft" activeCell="H1" sqref="H1"/>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1.81640625" customWidth="1"/>
    <col min="6" max="6" width="11.453125" customWidth="1"/>
    <col min="7" max="7" width="19.453125" customWidth="1"/>
    <col min="8" max="8" width="10.453125" customWidth="1"/>
    <col min="9" max="9" width="7.453125" hidden="1" customWidth="1"/>
    <col min="10" max="10" width="19.453125" customWidth="1"/>
    <col min="11" max="12" width="10.453125" bestFit="1" customWidth="1"/>
  </cols>
  <sheetData>
    <row r="1" spans="1:13" s="7" customFormat="1" ht="18.5" x14ac:dyDescent="0.45">
      <c r="A1" s="27" t="str">
        <f>'Template Old'!A1</f>
        <v>Project</v>
      </c>
      <c r="B1" s="664" t="s">
        <v>898</v>
      </c>
      <c r="C1" s="665"/>
      <c r="D1" s="665"/>
      <c r="E1" s="665"/>
      <c r="F1" s="665"/>
      <c r="G1" s="665"/>
      <c r="H1" s="165" t="s">
        <v>178</v>
      </c>
    </row>
    <row r="2" spans="1:13" s="7" customFormat="1" ht="15" customHeight="1" x14ac:dyDescent="0.45">
      <c r="A2" s="3" t="str">
        <f>'Template Old'!A2</f>
        <v>Project Name</v>
      </c>
      <c r="B2" s="611" t="s">
        <v>899</v>
      </c>
      <c r="C2" s="611"/>
      <c r="D2" s="611"/>
      <c r="E2" s="611"/>
      <c r="F2" s="611"/>
      <c r="G2" s="611"/>
      <c r="H2" s="6"/>
    </row>
    <row r="3" spans="1:13" s="7" customFormat="1" ht="15" customHeight="1" x14ac:dyDescent="0.45">
      <c r="A3" s="3" t="str">
        <f>'Template Old'!A3</f>
        <v>Status</v>
      </c>
      <c r="B3" s="612" t="s">
        <v>840</v>
      </c>
      <c r="C3" s="612"/>
      <c r="D3" s="612"/>
      <c r="E3" s="612"/>
      <c r="F3" s="612"/>
      <c r="G3" s="612"/>
      <c r="H3" s="6"/>
    </row>
    <row r="4" spans="1:13" s="7" customFormat="1" ht="35.15" customHeight="1" x14ac:dyDescent="0.45">
      <c r="A4" s="3" t="str">
        <f>'Template Old'!A4</f>
        <v>Comments</v>
      </c>
      <c r="B4" s="600" t="s">
        <v>900</v>
      </c>
      <c r="C4" s="600"/>
      <c r="D4" s="600"/>
      <c r="E4" s="600"/>
      <c r="F4" s="600"/>
      <c r="G4" s="600"/>
      <c r="H4" s="6"/>
    </row>
    <row r="5" spans="1:13" x14ac:dyDescent="0.35">
      <c r="A5" s="3" t="str">
        <f>'Template Old'!A5</f>
        <v>Deliverable</v>
      </c>
      <c r="B5" s="632" t="s">
        <v>901</v>
      </c>
      <c r="C5" s="632"/>
      <c r="D5" s="632"/>
      <c r="E5" s="632"/>
      <c r="F5" s="632"/>
      <c r="G5" s="632"/>
      <c r="H5" s="323"/>
    </row>
    <row r="6" spans="1:13" x14ac:dyDescent="0.35">
      <c r="A6" s="3" t="str">
        <f>'Template Old'!A6</f>
        <v>Deadline</v>
      </c>
      <c r="B6" s="639" t="s">
        <v>191</v>
      </c>
      <c r="C6" s="639"/>
      <c r="D6" s="639"/>
      <c r="E6" s="639"/>
      <c r="F6" s="639"/>
      <c r="G6" s="639"/>
      <c r="H6" s="323"/>
    </row>
    <row r="7" spans="1:13" ht="60" customHeight="1" x14ac:dyDescent="0.35">
      <c r="A7" s="3" t="str">
        <f>'Template Old'!A7</f>
        <v>Priority in RSDP, click to see applicable Footnote</v>
      </c>
      <c r="B7" s="323" t="s">
        <v>191</v>
      </c>
      <c r="C7" s="323"/>
      <c r="D7" s="3" t="str">
        <f>'Template Old'!D7</f>
        <v>Priority (1-Low, 2-Med, 3-High )</v>
      </c>
      <c r="E7" s="321">
        <v>3</v>
      </c>
      <c r="F7" s="3" t="str">
        <f>'Template Old'!F7</f>
        <v>Project has been Re-Baselined? (0-No, 1-Yes)</v>
      </c>
      <c r="G7" s="323">
        <v>0</v>
      </c>
      <c r="H7" s="323"/>
    </row>
    <row r="8" spans="1:13" x14ac:dyDescent="0.35">
      <c r="A8" s="3" t="str">
        <f>'Template Old'!A8</f>
        <v>P81 Req (2013)</v>
      </c>
      <c r="B8" s="639" t="s">
        <v>191</v>
      </c>
      <c r="C8" s="639"/>
      <c r="D8" s="639"/>
      <c r="E8" s="639"/>
      <c r="F8" s="639"/>
      <c r="G8" s="639"/>
      <c r="H8" s="323"/>
    </row>
    <row r="9" spans="1:13" x14ac:dyDescent="0.35">
      <c r="A9" s="3" t="str">
        <f>'Template Old'!A9</f>
        <v>Number of Directives</v>
      </c>
      <c r="B9" s="323">
        <v>0</v>
      </c>
      <c r="C9" s="639" t="s">
        <v>191</v>
      </c>
      <c r="D9" s="639"/>
      <c r="E9" s="639"/>
      <c r="F9" s="639"/>
      <c r="G9" s="639"/>
      <c r="H9" s="323"/>
    </row>
    <row r="10" spans="1:13" x14ac:dyDescent="0.35">
      <c r="A10" s="449" t="s">
        <v>219</v>
      </c>
      <c r="B10" s="323">
        <v>0</v>
      </c>
      <c r="C10" s="639" t="s">
        <v>191</v>
      </c>
      <c r="D10" s="639"/>
      <c r="E10" s="639"/>
      <c r="F10" s="639"/>
      <c r="G10" s="639"/>
      <c r="H10" s="323"/>
    </row>
    <row r="11" spans="1:13" ht="29" x14ac:dyDescent="0.35">
      <c r="A11" s="3" t="str">
        <f>'Template Old'!A11</f>
        <v>Directionally consistent with IERP findings (See Note 5)</v>
      </c>
      <c r="B11" s="632" t="s">
        <v>191</v>
      </c>
      <c r="C11" s="632"/>
      <c r="D11" s="632"/>
      <c r="E11" s="632"/>
      <c r="F11" s="632"/>
      <c r="G11" s="632"/>
      <c r="H11" s="321"/>
      <c r="K11" s="1"/>
      <c r="L11" s="1"/>
      <c r="M11" s="1"/>
    </row>
    <row r="12" spans="1:13" x14ac:dyDescent="0.35">
      <c r="A12" s="3" t="str">
        <f>'Template Old'!A12</f>
        <v>Developer</v>
      </c>
      <c r="B12" s="673" t="s">
        <v>902</v>
      </c>
      <c r="C12" s="673"/>
      <c r="D12" s="673"/>
      <c r="E12" s="673"/>
      <c r="F12" s="673"/>
      <c r="G12" s="673"/>
      <c r="H12" s="321"/>
    </row>
    <row r="13" spans="1:13" x14ac:dyDescent="0.35">
      <c r="A13" s="3" t="str">
        <f>'Template Old'!A13</f>
        <v>PMOS Liaison</v>
      </c>
      <c r="B13" s="673" t="s">
        <v>139</v>
      </c>
      <c r="C13" s="673"/>
      <c r="D13" s="673"/>
      <c r="E13" s="673"/>
      <c r="F13" s="673"/>
      <c r="G13" s="673"/>
      <c r="H13" s="321"/>
    </row>
    <row r="14" spans="1:13" x14ac:dyDescent="0.35">
      <c r="A14" s="3" t="str">
        <f>'Template Old'!A14</f>
        <v>Affected Standards</v>
      </c>
      <c r="B14" s="323">
        <v>1</v>
      </c>
      <c r="C14" s="600" t="s">
        <v>903</v>
      </c>
      <c r="D14" s="600"/>
      <c r="E14" s="600"/>
      <c r="F14" s="600"/>
      <c r="G14" s="600"/>
      <c r="H14" s="323"/>
    </row>
    <row r="15" spans="1:13" x14ac:dyDescent="0.35">
      <c r="A15" s="3" t="str">
        <f>'Template Old'!A15</f>
        <v>Last Updated</v>
      </c>
      <c r="B15" s="239">
        <v>43908</v>
      </c>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6" t="s">
        <v>202</v>
      </c>
      <c r="I18" s="64" t="s">
        <v>24</v>
      </c>
      <c r="J18" s="4"/>
    </row>
    <row r="19" spans="1:10" x14ac:dyDescent="0.35">
      <c r="A19" s="30" t="str">
        <f>'Lookup Lists'!C3</f>
        <v>Nominations - SAR / PR</v>
      </c>
      <c r="B19" s="74">
        <v>43453</v>
      </c>
      <c r="C19" s="74">
        <v>43483</v>
      </c>
      <c r="D19" s="17"/>
      <c r="E19" s="17"/>
      <c r="F19" s="41"/>
      <c r="G19" s="18"/>
      <c r="H19" s="135"/>
      <c r="I19" s="65">
        <v>1</v>
      </c>
    </row>
    <row r="20" spans="1:10" x14ac:dyDescent="0.35">
      <c r="A20" s="31" t="str">
        <f>'Lookup Lists'!C6</f>
        <v>Nominations - DT</v>
      </c>
      <c r="B20" s="75"/>
      <c r="C20" s="74"/>
      <c r="D20" s="75"/>
      <c r="E20" s="74"/>
      <c r="F20" s="42">
        <f t="shared" ref="F20:F34" si="0">IF(D20-B20&gt;DATE(2007,1,1),0,D20-B20)</f>
        <v>0</v>
      </c>
      <c r="G20" s="9"/>
      <c r="H20" s="13"/>
      <c r="I20" s="66">
        <v>2</v>
      </c>
    </row>
    <row r="21" spans="1:10" x14ac:dyDescent="0.35">
      <c r="A21" s="133" t="str">
        <f>'Lookup Lists'!C9</f>
        <v>QR - Quality Review</v>
      </c>
      <c r="B21" s="75"/>
      <c r="C21" s="74"/>
      <c r="D21" s="75"/>
      <c r="E21" s="74"/>
      <c r="F21" s="42">
        <f t="shared" si="0"/>
        <v>0</v>
      </c>
      <c r="G21" s="9"/>
      <c r="H21" s="13"/>
      <c r="I21" s="67">
        <v>3</v>
      </c>
    </row>
    <row r="22" spans="1:10" x14ac:dyDescent="0.35">
      <c r="A22" s="29" t="str">
        <f>'Lookup Lists'!C4</f>
        <v>SP1 - SAR/PR/WP Posting 1</v>
      </c>
      <c r="B22" s="74">
        <v>43453</v>
      </c>
      <c r="C22" s="74">
        <v>43483</v>
      </c>
      <c r="D22" s="75"/>
      <c r="E22" s="74"/>
      <c r="F22" s="42"/>
      <c r="G22" s="9"/>
      <c r="H22" s="13"/>
      <c r="I22" s="66">
        <v>4</v>
      </c>
    </row>
    <row r="23" spans="1:10" x14ac:dyDescent="0.35">
      <c r="A23" s="29" t="str">
        <f>'Lookup Lists'!C5</f>
        <v>SP2 - SAR/PR/WP Posting 2</v>
      </c>
      <c r="B23" s="75">
        <v>43643</v>
      </c>
      <c r="C23" s="75">
        <v>43672</v>
      </c>
      <c r="D23" s="75"/>
      <c r="E23" s="74"/>
      <c r="F23" s="42"/>
      <c r="G23" s="9"/>
      <c r="H23" s="13" t="s">
        <v>904</v>
      </c>
      <c r="I23" s="67">
        <v>5</v>
      </c>
    </row>
    <row r="24" spans="1:10" x14ac:dyDescent="0.35">
      <c r="A24" s="32" t="str">
        <f>'Lookup Lists'!C7</f>
        <v>CP1 - Comment Period 1</v>
      </c>
      <c r="B24" s="75"/>
      <c r="C24" s="75"/>
      <c r="D24" s="75"/>
      <c r="E24" s="74"/>
      <c r="F24" s="42">
        <f t="shared" si="0"/>
        <v>0</v>
      </c>
      <c r="G24" s="9"/>
      <c r="H24" s="13"/>
      <c r="I24" s="66">
        <v>6</v>
      </c>
    </row>
    <row r="25" spans="1:10" x14ac:dyDescent="0.35">
      <c r="A25" s="32" t="str">
        <f>'Lookup Lists'!C8</f>
        <v>CP2 - Comment Period 2</v>
      </c>
      <c r="B25" s="75"/>
      <c r="C25" s="75"/>
      <c r="D25" s="75"/>
      <c r="E25" s="74"/>
      <c r="F25" s="42">
        <f t="shared" si="0"/>
        <v>0</v>
      </c>
      <c r="G25" s="9"/>
      <c r="H25" s="13"/>
      <c r="I25" s="67">
        <v>7</v>
      </c>
    </row>
    <row r="26" spans="1:10" x14ac:dyDescent="0.35">
      <c r="A26" s="34" t="str">
        <f>'Lookup Lists'!C10</f>
        <v>CIB - Com/Ballot 1 (Initial)</v>
      </c>
      <c r="B26" s="75">
        <v>43572</v>
      </c>
      <c r="C26" s="74">
        <v>43616</v>
      </c>
      <c r="D26" s="75">
        <v>43572</v>
      </c>
      <c r="E26" s="74">
        <f>+D26+45</f>
        <v>43617</v>
      </c>
      <c r="F26" s="42">
        <f t="shared" si="0"/>
        <v>0</v>
      </c>
      <c r="G26" s="9"/>
      <c r="H26" s="136"/>
      <c r="I26" s="66">
        <v>8</v>
      </c>
    </row>
    <row r="27" spans="1:10" x14ac:dyDescent="0.35">
      <c r="A27" s="34" t="str">
        <f>'Lookup Lists'!C11</f>
        <v xml:space="preserve">CAB - Com/Add Ballot 2 </v>
      </c>
      <c r="B27" s="75">
        <v>43728</v>
      </c>
      <c r="C27" s="74">
        <v>43773</v>
      </c>
      <c r="D27" s="75">
        <v>43633</v>
      </c>
      <c r="E27" s="74">
        <f>+D27+45</f>
        <v>43678</v>
      </c>
      <c r="F27" s="42">
        <f t="shared" si="0"/>
        <v>-95</v>
      </c>
      <c r="G27" s="9"/>
      <c r="H27" s="136"/>
      <c r="I27" s="67">
        <v>9</v>
      </c>
    </row>
    <row r="28" spans="1:10" x14ac:dyDescent="0.35">
      <c r="A28" s="34" t="str">
        <f>'Lookup Lists'!C12</f>
        <v>CAB - Com/Add Ballot 3</v>
      </c>
      <c r="B28" s="75"/>
      <c r="C28" s="74"/>
      <c r="D28" s="75">
        <v>43692</v>
      </c>
      <c r="E28" s="74">
        <f>+D28+45</f>
        <v>43737</v>
      </c>
      <c r="F28" s="42">
        <f t="shared" si="0"/>
        <v>0</v>
      </c>
      <c r="G28" s="9"/>
      <c r="H28" s="13"/>
      <c r="I28" s="66">
        <v>10</v>
      </c>
    </row>
    <row r="29" spans="1:10" x14ac:dyDescent="0.35">
      <c r="A29" s="34" t="str">
        <f>'Lookup Lists'!C13</f>
        <v>CAB - Com/Add Ballot 4</v>
      </c>
      <c r="B29" s="75"/>
      <c r="C29" s="74"/>
      <c r="D29" s="75"/>
      <c r="E29" s="74"/>
      <c r="F29" s="42">
        <f t="shared" si="0"/>
        <v>0</v>
      </c>
      <c r="G29" s="9"/>
      <c r="H29" s="13"/>
      <c r="I29" s="67">
        <v>11</v>
      </c>
    </row>
    <row r="30" spans="1:10" x14ac:dyDescent="0.35">
      <c r="A30" s="34" t="str">
        <f>'Lookup Lists'!C14</f>
        <v>CAB - Com/Add Ballot 5</v>
      </c>
      <c r="B30" s="75"/>
      <c r="C30" s="74"/>
      <c r="D30" s="75"/>
      <c r="E30" s="74"/>
      <c r="F30" s="42">
        <f t="shared" si="0"/>
        <v>0</v>
      </c>
      <c r="G30" s="9"/>
      <c r="H30" s="13"/>
      <c r="I30" s="66">
        <v>12</v>
      </c>
    </row>
    <row r="31" spans="1:10" x14ac:dyDescent="0.35">
      <c r="A31" s="35" t="str">
        <f>'Lookup Lists'!C15</f>
        <v>FB - Final Ballot</v>
      </c>
      <c r="B31" s="75">
        <v>43803</v>
      </c>
      <c r="C31" s="74">
        <v>43812</v>
      </c>
      <c r="D31" s="75">
        <v>43752</v>
      </c>
      <c r="E31" s="74">
        <f>+D31+10</f>
        <v>43762</v>
      </c>
      <c r="F31" s="42">
        <f t="shared" si="0"/>
        <v>-51</v>
      </c>
      <c r="G31" s="9"/>
      <c r="H31" s="13"/>
      <c r="I31" s="67">
        <v>13</v>
      </c>
    </row>
    <row r="32" spans="1:10" x14ac:dyDescent="0.35">
      <c r="A32" s="36" t="str">
        <f>'Lookup Lists'!C16</f>
        <v>PTB - Present to BOT</v>
      </c>
      <c r="B32" s="75">
        <f>+B31+23</f>
        <v>43826</v>
      </c>
      <c r="C32" s="74">
        <f>+B32+3</f>
        <v>43829</v>
      </c>
      <c r="D32" s="75">
        <v>43776</v>
      </c>
      <c r="E32" s="74">
        <f>+D32+3</f>
        <v>43779</v>
      </c>
      <c r="F32" s="42">
        <f t="shared" si="0"/>
        <v>-50</v>
      </c>
      <c r="G32" s="9"/>
      <c r="H32" s="13"/>
      <c r="I32" s="66">
        <v>14</v>
      </c>
    </row>
    <row r="33" spans="1:10" x14ac:dyDescent="0.35">
      <c r="A33" s="37" t="str">
        <f>'Lookup Lists'!C17</f>
        <v>Filing - Filing with Regulators</v>
      </c>
      <c r="B33" s="75">
        <f>+C32+30</f>
        <v>43859</v>
      </c>
      <c r="C33" s="74">
        <f>+B33+2</f>
        <v>43861</v>
      </c>
      <c r="D33" s="75">
        <f>+E32+30</f>
        <v>43809</v>
      </c>
      <c r="E33" s="74">
        <f>+D33+2</f>
        <v>43811</v>
      </c>
      <c r="F33" s="42">
        <f t="shared" si="0"/>
        <v>-50</v>
      </c>
      <c r="G33" s="9"/>
      <c r="H33" s="13"/>
      <c r="I33" s="67">
        <v>15</v>
      </c>
    </row>
    <row r="34" spans="1:10" ht="15" thickBot="1" x14ac:dyDescent="0.4">
      <c r="A34" s="38" t="str">
        <f>'Lookup Lists'!C18</f>
        <v>PT - Post Approval Training</v>
      </c>
      <c r="B34" s="76"/>
      <c r="C34" s="76"/>
      <c r="D34" s="76"/>
      <c r="E34" s="235"/>
      <c r="F34" s="43">
        <f t="shared" si="0"/>
        <v>0</v>
      </c>
      <c r="G34" s="164"/>
      <c r="H34" s="16"/>
      <c r="I34" s="68">
        <v>16</v>
      </c>
      <c r="J34">
        <f t="shared" ref="J34" si="1">+B35-B34</f>
        <v>0</v>
      </c>
    </row>
    <row r="35" spans="1:10" x14ac:dyDescent="0.35">
      <c r="A35" s="4"/>
      <c r="B35" s="259"/>
      <c r="C35" s="259"/>
      <c r="D35" s="259"/>
      <c r="E35" s="259"/>
      <c r="F35" s="259"/>
      <c r="G35" s="259"/>
      <c r="H35" s="259"/>
    </row>
    <row r="36" spans="1:10" ht="15" thickBot="1" x14ac:dyDescent="0.4">
      <c r="A36" s="26" t="s">
        <v>155</v>
      </c>
      <c r="F36" s="259"/>
      <c r="G36" s="259"/>
      <c r="H36" s="259"/>
    </row>
    <row r="37" spans="1:10" ht="15" thickBot="1" x14ac:dyDescent="0.4">
      <c r="A37" s="427" t="s">
        <v>156</v>
      </c>
      <c r="B37" s="427" t="s">
        <v>157</v>
      </c>
      <c r="C37" s="648" t="s">
        <v>158</v>
      </c>
      <c r="D37" s="648"/>
      <c r="E37" s="648"/>
      <c r="F37" s="648"/>
      <c r="G37" s="648"/>
      <c r="H37" s="648"/>
    </row>
    <row r="38" spans="1:10" x14ac:dyDescent="0.35">
      <c r="A38" s="290" t="s">
        <v>888</v>
      </c>
      <c r="B38" s="291">
        <v>43356</v>
      </c>
      <c r="C38" s="754" t="s">
        <v>905</v>
      </c>
      <c r="D38" s="754"/>
      <c r="E38" s="754"/>
      <c r="F38" s="754"/>
      <c r="G38" s="754"/>
      <c r="H38" s="755"/>
    </row>
    <row r="39" spans="1:10" x14ac:dyDescent="0.35">
      <c r="A39" s="157" t="s">
        <v>906</v>
      </c>
      <c r="B39" s="20">
        <v>43446</v>
      </c>
      <c r="C39" s="637" t="s">
        <v>907</v>
      </c>
      <c r="D39" s="637"/>
      <c r="E39" s="637"/>
      <c r="F39" s="637"/>
      <c r="G39" s="637"/>
      <c r="H39" s="638"/>
    </row>
    <row r="40" spans="1:10" x14ac:dyDescent="0.35">
      <c r="A40" s="157" t="s">
        <v>566</v>
      </c>
      <c r="B40" s="20">
        <v>43496</v>
      </c>
      <c r="C40" s="637" t="s">
        <v>908</v>
      </c>
      <c r="D40" s="637"/>
      <c r="E40" s="637"/>
      <c r="F40" s="637"/>
      <c r="G40" s="637"/>
      <c r="H40" s="638"/>
    </row>
    <row r="41" spans="1:10" x14ac:dyDescent="0.35">
      <c r="A41" s="157" t="s">
        <v>909</v>
      </c>
      <c r="B41" s="20">
        <v>43509</v>
      </c>
      <c r="C41" s="637" t="s">
        <v>910</v>
      </c>
      <c r="D41" s="637"/>
      <c r="E41" s="637"/>
      <c r="F41" s="637"/>
      <c r="G41" s="637"/>
      <c r="H41" s="638"/>
    </row>
    <row r="42" spans="1:10" x14ac:dyDescent="0.35">
      <c r="A42" s="157" t="s">
        <v>729</v>
      </c>
      <c r="B42" s="20">
        <v>43642</v>
      </c>
      <c r="C42" s="637" t="s">
        <v>911</v>
      </c>
      <c r="D42" s="637"/>
      <c r="E42" s="637"/>
      <c r="F42" s="637"/>
      <c r="G42" s="637"/>
      <c r="H42" s="638"/>
    </row>
    <row r="43" spans="1:10" x14ac:dyDescent="0.35">
      <c r="A43" s="157" t="s">
        <v>566</v>
      </c>
      <c r="B43" s="20">
        <v>43642</v>
      </c>
      <c r="C43" s="784" t="s">
        <v>912</v>
      </c>
      <c r="D43" s="784"/>
      <c r="E43" s="784"/>
      <c r="F43" s="784"/>
      <c r="G43" s="784"/>
      <c r="H43" s="785"/>
    </row>
    <row r="44" spans="1:10" x14ac:dyDescent="0.35">
      <c r="A44" s="192" t="s">
        <v>682</v>
      </c>
      <c r="B44" s="8">
        <v>43735</v>
      </c>
      <c r="C44" s="620" t="s">
        <v>913</v>
      </c>
      <c r="D44" s="620"/>
      <c r="E44" s="620"/>
      <c r="F44" s="620"/>
      <c r="G44" s="620"/>
      <c r="H44" s="621"/>
    </row>
    <row r="45" spans="1:10" x14ac:dyDescent="0.35">
      <c r="A45" s="157" t="s">
        <v>25</v>
      </c>
      <c r="B45" s="20">
        <v>43908</v>
      </c>
      <c r="C45" s="784" t="s">
        <v>914</v>
      </c>
      <c r="D45" s="784"/>
      <c r="E45" s="784"/>
      <c r="F45" s="784"/>
      <c r="G45" s="784"/>
      <c r="H45" s="785"/>
    </row>
    <row r="46" spans="1:10" ht="15" thickBot="1" x14ac:dyDescent="0.4">
      <c r="A46" s="196" t="s">
        <v>475</v>
      </c>
      <c r="B46" s="210">
        <v>43908</v>
      </c>
      <c r="C46" s="720" t="s">
        <v>705</v>
      </c>
      <c r="D46" s="720"/>
      <c r="E46" s="720"/>
      <c r="F46" s="720"/>
      <c r="G46" s="720"/>
      <c r="H46" s="721"/>
    </row>
  </sheetData>
  <mergeCells count="23">
    <mergeCell ref="C46:H46"/>
    <mergeCell ref="C44:H44"/>
    <mergeCell ref="C45:H45"/>
    <mergeCell ref="C43:H43"/>
    <mergeCell ref="B6:G6"/>
    <mergeCell ref="B8:G8"/>
    <mergeCell ref="B11:G11"/>
    <mergeCell ref="C9:G9"/>
    <mergeCell ref="C10:G10"/>
    <mergeCell ref="C39:H39"/>
    <mergeCell ref="C40:H40"/>
    <mergeCell ref="C14:G14"/>
    <mergeCell ref="C42:H42"/>
    <mergeCell ref="B12:G12"/>
    <mergeCell ref="C41:H41"/>
    <mergeCell ref="B13:G13"/>
    <mergeCell ref="C37:H37"/>
    <mergeCell ref="C38:H38"/>
    <mergeCell ref="B1:G1"/>
    <mergeCell ref="B2:G2"/>
    <mergeCell ref="B3:G3"/>
    <mergeCell ref="B4:G4"/>
    <mergeCell ref="B5:G5"/>
  </mergeCells>
  <conditionalFormatting sqref="B19:C34">
    <cfRule type="expression" dxfId="545" priority="1">
      <formula>AND($B19&lt;=NOW(),$C19&gt;=NOW())</formula>
    </cfRule>
  </conditionalFormatting>
  <conditionalFormatting sqref="D19:E34">
    <cfRule type="expression" dxfId="544" priority="4">
      <formula>AND($D19&lt;=NOW(),$E19&gt;=NOW())</formula>
    </cfRule>
  </conditionalFormatting>
  <conditionalFormatting sqref="F19:F34">
    <cfRule type="cellIs" dxfId="543" priority="9" operator="lessThan">
      <formula>-90</formula>
    </cfRule>
    <cfRule type="cellIs" dxfId="542" priority="10" operator="lessThan">
      <formula>-45</formula>
    </cfRule>
    <cfRule type="cellIs" dxfId="541" priority="11" operator="greaterThan">
      <formula>-45</formula>
    </cfRule>
  </conditionalFormatting>
  <hyperlinks>
    <hyperlink ref="B2" r:id="rId1" display="Phase 2 System Protection Coordination" xr:uid="{00000000-0004-0000-7200-000000000000}"/>
    <hyperlink ref="H1" location="Home!A1" display="Return to Home" xr:uid="{00000000-0004-0000-7200-000001000000}"/>
    <hyperlink ref="B2:G2" r:id="rId2" display="Modifications to PRC-024-2" xr:uid="{00000000-0004-0000-7200-000002000000}"/>
    <hyperlink ref="A10" location="Footnotes!A1" display="No. of Guidances (see Note 2)" xr:uid="{00000000-0004-0000-7200-000003000000}"/>
    <hyperlink ref="B13:G13" r:id="rId3" display="Linda Lynch" xr:uid="{00000000-0004-0000-7200-000004000000}"/>
    <hyperlink ref="B12:G12" r:id="rId4" display="Latrice Harkness &amp; Alison Oswald" xr:uid="{00000000-0004-0000-7200-000005000000}"/>
  </hyperlinks>
  <pageMargins left="0.7" right="0.7" top="0.75" bottom="0.75" header="0.3" footer="0.3"/>
  <pageSetup orientation="landscape" horizontalDpi="1200" verticalDpi="1200" r:id="rId5"/>
  <headerFooter>
    <oddHeader>&amp;L&amp;F&amp;C&amp;A&amp;R&amp;"Calibri"&amp;10&amp;K000000 Limited Disclosure&amp;1#_x000D_</oddHeader>
    <oddFooter>&amp;LNERC (Public)_x000D_&amp;1#&amp;"Calibri"&amp;10&amp;K0000FF Limited Disclosure&amp;CPrinted on: &amp;D&amp;R&amp;P of &amp;N</oddFooter>
  </headerFooter>
  <extLst>
    <ext xmlns:x14="http://schemas.microsoft.com/office/spreadsheetml/2009/9/main" uri="{78C0D931-6437-407d-A8EE-F0AAD7539E65}">
      <x14:conditionalFormattings>
        <x14:conditionalFormatting xmlns:xm="http://schemas.microsoft.com/office/excel/2006/main">
          <x14:cfRule type="expression" priority="12" id="{CADC53D3-848C-4BAA-81B1-97CBBE6B04EA}">
            <xm:f>IF($B$20=Home!$I$5,$A$24,)</xm:f>
            <x14:dxf/>
          </x14:cfRule>
          <xm:sqref>I10:ABK10</xm:sqref>
        </x14:conditionalFormatting>
      </x14:conditionalFormattings>
    </ext>
  </extLst>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13">
    <tabColor rgb="FFFF0000"/>
  </sheetPr>
  <dimension ref="A1:R45"/>
  <sheetViews>
    <sheetView showZeros="0" zoomScale="110" zoomScaleNormal="110" workbookViewId="0">
      <pane ySplit="1" topLeftCell="A2" activePane="bottomLeft" state="frozen"/>
      <selection pane="bottomLeft" activeCell="J10" sqref="J10"/>
    </sheetView>
  </sheetViews>
  <sheetFormatPr defaultColWidth="8.81640625" defaultRowHeight="14.5" x14ac:dyDescent="0.35"/>
  <cols>
    <col min="1" max="1" width="28.453125" style="2" customWidth="1"/>
    <col min="2" max="2" width="12.453125" customWidth="1"/>
    <col min="3" max="3" width="11.81640625" customWidth="1"/>
    <col min="4" max="4" width="12.453125" customWidth="1"/>
    <col min="5" max="5" width="10.453125" customWidth="1"/>
    <col min="6" max="6" width="11.453125" customWidth="1"/>
    <col min="7" max="7" width="19.453125" customWidth="1"/>
    <col min="8" max="8" width="11.81640625" bestFit="1" customWidth="1"/>
    <col min="9" max="9" width="7.453125" hidden="1" customWidth="1"/>
    <col min="10" max="10" width="19.453125" customWidth="1"/>
    <col min="11" max="11" width="27.1796875" bestFit="1" customWidth="1"/>
    <col min="12" max="14" width="10.453125" bestFit="1" customWidth="1"/>
    <col min="15" max="15" width="9.453125" bestFit="1" customWidth="1"/>
  </cols>
  <sheetData>
    <row r="1" spans="1:13" s="7" customFormat="1" ht="18.5" x14ac:dyDescent="0.45">
      <c r="A1" s="27" t="str">
        <f>'Complexity Template'!A1</f>
        <v>Project</v>
      </c>
      <c r="B1" s="609" t="s">
        <v>915</v>
      </c>
      <c r="C1" s="610"/>
      <c r="D1" s="610"/>
      <c r="E1" s="610"/>
      <c r="F1" s="610"/>
      <c r="G1" s="610"/>
      <c r="H1" s="49" t="s">
        <v>178</v>
      </c>
    </row>
    <row r="2" spans="1:13" s="7" customFormat="1" ht="15" customHeight="1" x14ac:dyDescent="0.45">
      <c r="A2" s="3" t="str">
        <f>'Complexity Template'!A2</f>
        <v>Project Name</v>
      </c>
      <c r="B2" s="631" t="s">
        <v>916</v>
      </c>
      <c r="C2" s="631"/>
      <c r="D2" s="631"/>
      <c r="E2" s="631"/>
      <c r="F2" s="631"/>
      <c r="G2" s="631"/>
      <c r="H2" s="6"/>
    </row>
    <row r="3" spans="1:13" s="7" customFormat="1" ht="15" customHeight="1" x14ac:dyDescent="0.45">
      <c r="A3" s="3" t="str">
        <f>'Complexity Template'!A3</f>
        <v>Status</v>
      </c>
      <c r="B3" s="612" t="s">
        <v>328</v>
      </c>
      <c r="C3" s="612"/>
      <c r="D3" s="612"/>
      <c r="E3" s="612"/>
      <c r="F3" s="612"/>
      <c r="G3" s="612"/>
      <c r="H3" s="6"/>
    </row>
    <row r="4" spans="1:13" s="7" customFormat="1" ht="60" customHeight="1" x14ac:dyDescent="0.45">
      <c r="A4" s="3" t="str">
        <f>'Complexity Template'!A4</f>
        <v>Comments</v>
      </c>
      <c r="B4" s="600" t="s">
        <v>917</v>
      </c>
      <c r="C4" s="600"/>
      <c r="D4" s="600"/>
      <c r="E4" s="600"/>
      <c r="F4" s="600"/>
      <c r="G4" s="600"/>
      <c r="H4" s="6"/>
    </row>
    <row r="5" spans="1:13" x14ac:dyDescent="0.35">
      <c r="A5" s="3" t="str">
        <f>'Complexity Template'!A5</f>
        <v>Deliverable</v>
      </c>
      <c r="B5" s="632" t="s">
        <v>918</v>
      </c>
      <c r="C5" s="632"/>
      <c r="D5" s="632"/>
      <c r="E5" s="632"/>
      <c r="F5" s="632"/>
      <c r="G5" s="632"/>
      <c r="H5" s="323"/>
    </row>
    <row r="6" spans="1:13" x14ac:dyDescent="0.35">
      <c r="A6" s="3" t="str">
        <f>'Complexity Template'!A6</f>
        <v>Deadline</v>
      </c>
      <c r="B6" s="292">
        <v>44012</v>
      </c>
      <c r="C6" s="277"/>
      <c r="D6" s="277"/>
      <c r="E6" s="277"/>
      <c r="F6" s="293">
        <f ca="1">ROUNDDOWN(_xlfn.DAYS($B$6,NOW())/30,0)</f>
        <v>-58</v>
      </c>
      <c r="G6" s="277" t="s">
        <v>919</v>
      </c>
    </row>
    <row r="7" spans="1:13" ht="63" customHeight="1" x14ac:dyDescent="0.35">
      <c r="A7" s="3" t="str">
        <f>'Complexity Template'!A7</f>
        <v>Priority in RSDP, click to see applicable Footnote</v>
      </c>
      <c r="B7" s="639"/>
      <c r="C7" s="639"/>
      <c r="D7" s="4" t="str">
        <f>'Complexity Template'!E7</f>
        <v>Priority (1-Low, 2-Med, 3-High )</v>
      </c>
      <c r="E7" s="323">
        <v>2</v>
      </c>
      <c r="F7" s="4" t="str">
        <f>'Complexity Template'!G7</f>
        <v>Reserved for Future Use</v>
      </c>
      <c r="G7" s="259">
        <v>0</v>
      </c>
      <c r="H7" s="323"/>
    </row>
    <row r="8" spans="1:13" x14ac:dyDescent="0.35">
      <c r="A8" s="3" t="str">
        <f>'Complexity Template'!A8</f>
        <v>Reserved for Future Use</v>
      </c>
      <c r="B8" s="639" t="s">
        <v>191</v>
      </c>
      <c r="C8" s="639"/>
      <c r="D8" s="639"/>
      <c r="E8" s="639"/>
      <c r="F8" s="639"/>
      <c r="G8" s="639"/>
      <c r="H8" s="323"/>
    </row>
    <row r="9" spans="1:13" x14ac:dyDescent="0.35">
      <c r="A9" s="3" t="str">
        <f>'Complexity Template'!A9</f>
        <v>Number of Directives</v>
      </c>
      <c r="B9" s="259">
        <v>1</v>
      </c>
      <c r="C9" s="631" t="s">
        <v>920</v>
      </c>
      <c r="D9" s="631"/>
      <c r="E9" s="631"/>
      <c r="F9" s="631"/>
      <c r="G9" s="631"/>
      <c r="H9" s="323"/>
    </row>
    <row r="10" spans="1:13" x14ac:dyDescent="0.35">
      <c r="A10" s="424" t="str">
        <f>'Complexity Template'!A10</f>
        <v>Reserved for Future Use</v>
      </c>
      <c r="B10" s="259">
        <v>0</v>
      </c>
      <c r="C10" s="639" t="s">
        <v>191</v>
      </c>
      <c r="D10" s="639"/>
      <c r="E10" s="639"/>
      <c r="F10" s="639"/>
      <c r="G10" s="639"/>
      <c r="H10" s="323"/>
    </row>
    <row r="11" spans="1:13" x14ac:dyDescent="0.35">
      <c r="A11" s="3" t="str">
        <f>'Complexity Template'!A11</f>
        <v>Reserved for Future Use</v>
      </c>
      <c r="B11" s="632" t="s">
        <v>191</v>
      </c>
      <c r="C11" s="632"/>
      <c r="D11" s="632"/>
      <c r="E11" s="632"/>
      <c r="F11" s="632"/>
      <c r="G11" s="632"/>
      <c r="H11" s="321"/>
      <c r="J11" s="423"/>
      <c r="K11" s="1"/>
      <c r="L11" s="1"/>
      <c r="M11" s="1"/>
    </row>
    <row r="12" spans="1:13" ht="14.9" customHeight="1" x14ac:dyDescent="0.35">
      <c r="A12" s="3" t="str">
        <f>'Complexity Template'!A12</f>
        <v>Developer</v>
      </c>
      <c r="B12" s="673" t="s">
        <v>872</v>
      </c>
      <c r="C12" s="673"/>
      <c r="D12" s="673"/>
      <c r="E12" s="673"/>
      <c r="F12" s="673"/>
      <c r="G12" s="673"/>
      <c r="H12" s="321"/>
    </row>
    <row r="13" spans="1:13" ht="14.9" customHeight="1" x14ac:dyDescent="0.35">
      <c r="A13" s="3" t="str">
        <f>'Complexity Template'!A13</f>
        <v>PMOS Liaison</v>
      </c>
      <c r="B13" s="628" t="s">
        <v>135</v>
      </c>
      <c r="C13" s="628"/>
      <c r="D13" s="628"/>
      <c r="E13" s="628"/>
      <c r="F13" s="628"/>
      <c r="G13" s="628"/>
      <c r="H13" s="321"/>
    </row>
    <row r="14" spans="1:13" x14ac:dyDescent="0.35">
      <c r="A14" s="3" t="str">
        <f>'Complexity Template'!A14</f>
        <v>Affected Standards</v>
      </c>
      <c r="B14" s="259">
        <v>1</v>
      </c>
      <c r="C14" s="632" t="s">
        <v>859</v>
      </c>
      <c r="D14" s="632"/>
      <c r="E14" s="632"/>
      <c r="F14" s="632"/>
      <c r="G14" s="632"/>
      <c r="H14" s="323"/>
    </row>
    <row r="15" spans="1:13" x14ac:dyDescent="0.35">
      <c r="A15" s="3" t="str">
        <f>'Complexity Template'!A15</f>
        <v>Last Updated</v>
      </c>
      <c r="B15" s="239">
        <v>43908</v>
      </c>
      <c r="C15" s="323"/>
      <c r="D15" s="323"/>
      <c r="E15" s="323"/>
      <c r="F15" s="323"/>
      <c r="G15" s="323"/>
      <c r="H15" s="323"/>
    </row>
    <row r="16" spans="1:13" x14ac:dyDescent="0.35">
      <c r="A16" s="3">
        <f>'Complexity Template'!A16</f>
        <v>0</v>
      </c>
      <c r="B16" s="321"/>
      <c r="C16" s="323"/>
      <c r="D16" s="323"/>
      <c r="E16" s="323"/>
      <c r="F16" s="323"/>
      <c r="G16" s="323"/>
      <c r="H16" s="323"/>
    </row>
    <row r="17" spans="1:18" ht="15" thickBot="1" x14ac:dyDescent="0.4">
      <c r="A17" s="3">
        <f>'Complexity Template'!A17</f>
        <v>0</v>
      </c>
      <c r="B17" s="323"/>
      <c r="C17" s="323"/>
      <c r="D17" s="323"/>
      <c r="E17" s="323"/>
      <c r="F17" s="323"/>
      <c r="G17" s="323"/>
      <c r="H17" s="323"/>
      <c r="K17" t="s">
        <v>921</v>
      </c>
    </row>
    <row r="18" spans="1:18" ht="44.75" customHeight="1" thickBot="1" x14ac:dyDescent="0.4">
      <c r="A18" s="46" t="str">
        <f>'Complexity Template'!A18</f>
        <v>Scheduling Dates</v>
      </c>
      <c r="B18" s="46" t="str">
        <f>'Complexity Template'!B18</f>
        <v>Projected
 or Actual
Start</v>
      </c>
      <c r="C18" s="46" t="str">
        <f>'Complexity Template'!C18</f>
        <v>Projected or Actual
End</v>
      </c>
      <c r="D18" s="46" t="str">
        <f>'Complexity Template'!E18</f>
        <v>Calculated Start</v>
      </c>
      <c r="E18" s="46" t="str">
        <f>'Complexity Template'!F18</f>
        <v>Calculated End</v>
      </c>
      <c r="F18" s="46" t="str">
        <f>'Complexity Template'!G18</f>
        <v xml:space="preserve">No. of Days
Ahead or (Behind) Schedule </v>
      </c>
      <c r="G18" s="46" t="str">
        <f>'Complexity Template'!H18</f>
        <v>Complexity Factor (CF) Impacts to Schedule (Start on 1st Row)</v>
      </c>
      <c r="H18" s="46" t="str">
        <f>'Complexity Template'!I18</f>
        <v>Time Impact</v>
      </c>
      <c r="I18" s="46" t="str">
        <f>'Complexity Template'!J18</f>
        <v>Index</v>
      </c>
      <c r="J18" s="4"/>
      <c r="K18" t="s">
        <v>195</v>
      </c>
      <c r="L18" t="s">
        <v>196</v>
      </c>
      <c r="M18" t="s">
        <v>197</v>
      </c>
      <c r="N18" t="s">
        <v>198</v>
      </c>
      <c r="O18" t="s">
        <v>199</v>
      </c>
      <c r="P18" t="s">
        <v>922</v>
      </c>
      <c r="Q18" t="s">
        <v>923</v>
      </c>
      <c r="R18" t="s">
        <v>924</v>
      </c>
    </row>
    <row r="19" spans="1:18" x14ac:dyDescent="0.35">
      <c r="A19" s="71" t="str">
        <f>'Complexity Template'!A19</f>
        <v>AS1 - Additional SAR 1</v>
      </c>
      <c r="B19" s="72"/>
      <c r="C19" s="72"/>
      <c r="D19" s="376"/>
      <c r="E19" s="377"/>
      <c r="F19" s="73" t="str">
        <f>IF(ISBLANK(D19)=FALSE,IF(D19-B19&gt;DATE(2007,1,1),0,D19-B19),"")</f>
        <v/>
      </c>
      <c r="G19" s="317" t="s">
        <v>191</v>
      </c>
      <c r="H19" s="318">
        <f>VLOOKUP(G19,'Lookup Lists'!E$3:F$39,2,FALSE)</f>
        <v>0</v>
      </c>
      <c r="I19" s="65">
        <v>1</v>
      </c>
      <c r="K19" t="s">
        <v>925</v>
      </c>
      <c r="L19" s="1"/>
      <c r="M19" s="1"/>
      <c r="N19" s="1"/>
      <c r="O19" s="1"/>
    </row>
    <row r="20" spans="1:18" x14ac:dyDescent="0.35">
      <c r="A20" s="31" t="str">
        <f>'Complexity Template'!A20</f>
        <v>AS2 - Additional SAR 2</v>
      </c>
      <c r="B20" s="8">
        <v>43521</v>
      </c>
      <c r="C20" s="8">
        <v>43550</v>
      </c>
      <c r="D20" s="361"/>
      <c r="E20" s="362"/>
      <c r="F20" s="42" t="str">
        <f t="shared" ref="F20:F34" si="0">IF(ISBLANK(D20)=FALSE,IF(D20-B20&gt;DATE(2007,1,1),0,D20-B20),"")</f>
        <v/>
      </c>
      <c r="G20" s="9" t="s">
        <v>191</v>
      </c>
      <c r="H20" s="13"/>
      <c r="I20" s="66">
        <v>2</v>
      </c>
      <c r="K20" t="s">
        <v>926</v>
      </c>
      <c r="L20" s="1">
        <v>43521</v>
      </c>
      <c r="M20" s="1">
        <v>43550</v>
      </c>
      <c r="N20" s="1"/>
      <c r="O20" s="1"/>
    </row>
    <row r="21" spans="1:18" x14ac:dyDescent="0.35">
      <c r="A21" s="133" t="str">
        <f>'Complexity Template'!A21</f>
        <v>QR - Quality Review</v>
      </c>
      <c r="B21" s="10"/>
      <c r="C21" s="8"/>
      <c r="D21" s="361"/>
      <c r="E21" s="362"/>
      <c r="F21" s="42" t="str">
        <f t="shared" si="0"/>
        <v/>
      </c>
      <c r="G21" s="9" t="s">
        <v>191</v>
      </c>
      <c r="H21" s="13"/>
      <c r="I21" s="67">
        <v>3</v>
      </c>
      <c r="K21" t="s">
        <v>927</v>
      </c>
      <c r="L21" s="1"/>
      <c r="M21" s="1"/>
      <c r="N21" s="1"/>
      <c r="O21" s="1"/>
      <c r="P21">
        <v>0</v>
      </c>
    </row>
    <row r="22" spans="1:18" x14ac:dyDescent="0.35">
      <c r="A22" s="29" t="str">
        <f>'Complexity Template'!A22</f>
        <v>SP1 - SAR/PR/WP Posting 1</v>
      </c>
      <c r="B22" s="8">
        <v>43521</v>
      </c>
      <c r="C22" s="8">
        <v>43550</v>
      </c>
      <c r="D22" s="75">
        <v>43521</v>
      </c>
      <c r="E22" s="83">
        <f>+D22+30</f>
        <v>43551</v>
      </c>
      <c r="F22" s="42">
        <f t="shared" si="0"/>
        <v>0</v>
      </c>
      <c r="G22" s="9" t="s">
        <v>191</v>
      </c>
      <c r="H22" s="13"/>
      <c r="I22" s="66">
        <v>4</v>
      </c>
      <c r="K22" t="s">
        <v>925</v>
      </c>
      <c r="L22" s="1">
        <v>43521</v>
      </c>
      <c r="M22" s="1">
        <v>43550</v>
      </c>
      <c r="N22" s="1"/>
      <c r="O22" s="1"/>
    </row>
    <row r="23" spans="1:18" x14ac:dyDescent="0.35">
      <c r="A23" s="345" t="str">
        <f>'Complexity Template'!A24</f>
        <v>SDT - Dev Time</v>
      </c>
      <c r="B23" s="10"/>
      <c r="C23" s="10"/>
      <c r="D23" s="344">
        <f>+E22+60</f>
        <v>43611</v>
      </c>
      <c r="E23" s="344">
        <f>+D23+($B$9*30)+($B$14*60)</f>
        <v>43701</v>
      </c>
      <c r="F23" s="42">
        <f t="shared" si="0"/>
        <v>0</v>
      </c>
      <c r="G23" s="9" t="s">
        <v>191</v>
      </c>
      <c r="H23" s="13"/>
      <c r="I23" s="67">
        <v>5</v>
      </c>
      <c r="K23" t="s">
        <v>928</v>
      </c>
      <c r="L23" s="1"/>
      <c r="M23" s="1"/>
      <c r="N23" s="1"/>
      <c r="O23" s="1"/>
    </row>
    <row r="24" spans="1:18" x14ac:dyDescent="0.35">
      <c r="A24" s="32" t="str">
        <f>'Complexity Template'!A25</f>
        <v>CP1 - Comment Period 1</v>
      </c>
      <c r="B24" s="10"/>
      <c r="C24" s="10"/>
      <c r="D24" s="361"/>
      <c r="E24" s="362"/>
      <c r="F24" s="42" t="str">
        <f t="shared" si="0"/>
        <v/>
      </c>
      <c r="G24" s="9" t="s">
        <v>191</v>
      </c>
      <c r="H24" s="13"/>
      <c r="I24" s="66">
        <v>6</v>
      </c>
      <c r="K24" t="s">
        <v>929</v>
      </c>
      <c r="L24" s="1"/>
      <c r="M24" s="1"/>
      <c r="N24" s="1"/>
      <c r="O24" s="1"/>
      <c r="P24">
        <v>0</v>
      </c>
    </row>
    <row r="25" spans="1:18" x14ac:dyDescent="0.35">
      <c r="A25" s="32" t="str">
        <f>'Complexity Template'!A26</f>
        <v>CP2 - Comment Period 2</v>
      </c>
      <c r="B25" s="10"/>
      <c r="C25" s="10"/>
      <c r="D25" s="361"/>
      <c r="E25" s="362"/>
      <c r="F25" s="42" t="str">
        <f t="shared" si="0"/>
        <v/>
      </c>
      <c r="G25" s="9" t="s">
        <v>191</v>
      </c>
      <c r="H25" s="13"/>
      <c r="I25" s="67">
        <v>7</v>
      </c>
      <c r="K25" t="s">
        <v>930</v>
      </c>
      <c r="L25" s="1"/>
      <c r="M25" s="1"/>
      <c r="N25" s="1"/>
      <c r="O25" s="1"/>
      <c r="P25">
        <v>0</v>
      </c>
    </row>
    <row r="26" spans="1:18" x14ac:dyDescent="0.35">
      <c r="A26" s="34" t="str">
        <f>'Complexity Template'!A27</f>
        <v>CIB - Com/Ballot 1 (Initial)</v>
      </c>
      <c r="B26" s="10">
        <v>43672</v>
      </c>
      <c r="C26" s="10">
        <v>43717</v>
      </c>
      <c r="D26" s="75">
        <f>+E23</f>
        <v>43701</v>
      </c>
      <c r="E26" s="83">
        <f>+D26+45</f>
        <v>43746</v>
      </c>
      <c r="F26" s="42">
        <f t="shared" si="0"/>
        <v>29</v>
      </c>
      <c r="G26" s="9" t="s">
        <v>191</v>
      </c>
      <c r="H26" s="136"/>
      <c r="I26" s="66">
        <v>8</v>
      </c>
      <c r="K26" t="s">
        <v>931</v>
      </c>
      <c r="L26" s="1">
        <v>43672</v>
      </c>
      <c r="M26" s="1">
        <v>43717</v>
      </c>
      <c r="N26" s="1">
        <v>43675</v>
      </c>
      <c r="O26" s="1">
        <v>43720</v>
      </c>
      <c r="P26">
        <v>3</v>
      </c>
    </row>
    <row r="27" spans="1:18" x14ac:dyDescent="0.35">
      <c r="A27" s="34" t="str">
        <f>'Complexity Template'!A28</f>
        <v xml:space="preserve">CAB - Com/Add Ballot 2 </v>
      </c>
      <c r="B27" s="10"/>
      <c r="C27" s="10"/>
      <c r="D27" s="75">
        <f>+E26+60</f>
        <v>43806</v>
      </c>
      <c r="E27" s="83">
        <f t="shared" ref="E27" si="1">+D27+45</f>
        <v>43851</v>
      </c>
      <c r="F27" s="42">
        <f t="shared" si="0"/>
        <v>0</v>
      </c>
      <c r="G27" s="9" t="s">
        <v>191</v>
      </c>
      <c r="H27" s="136"/>
      <c r="I27" s="67">
        <v>9</v>
      </c>
      <c r="K27" t="s">
        <v>932</v>
      </c>
      <c r="L27" s="1"/>
      <c r="M27" s="1"/>
      <c r="N27" s="1">
        <v>43759</v>
      </c>
      <c r="O27" s="1">
        <v>43804</v>
      </c>
      <c r="P27">
        <v>0</v>
      </c>
    </row>
    <row r="28" spans="1:18" x14ac:dyDescent="0.35">
      <c r="A28" s="34" t="str">
        <f>'Complexity Template'!A29</f>
        <v>CAB - Com/Add Ballot 3</v>
      </c>
      <c r="B28" s="10"/>
      <c r="C28" s="10"/>
      <c r="D28" s="361"/>
      <c r="E28" s="362"/>
      <c r="F28" s="42" t="str">
        <f t="shared" si="0"/>
        <v/>
      </c>
      <c r="G28" s="9" t="s">
        <v>191</v>
      </c>
      <c r="H28" s="13"/>
      <c r="I28" s="66">
        <v>10</v>
      </c>
      <c r="K28" t="s">
        <v>933</v>
      </c>
      <c r="L28" s="1"/>
      <c r="M28" s="1"/>
      <c r="N28" s="1">
        <v>43853</v>
      </c>
      <c r="O28" s="1">
        <v>43898</v>
      </c>
      <c r="P28">
        <v>0</v>
      </c>
    </row>
    <row r="29" spans="1:18" x14ac:dyDescent="0.35">
      <c r="A29" s="34" t="str">
        <f>'Complexity Template'!A30</f>
        <v>CAB - Com/Add Ballot 4</v>
      </c>
      <c r="B29" s="10"/>
      <c r="C29" s="10"/>
      <c r="D29" s="361"/>
      <c r="E29" s="362"/>
      <c r="F29" s="42" t="str">
        <f t="shared" si="0"/>
        <v/>
      </c>
      <c r="G29" s="9" t="s">
        <v>191</v>
      </c>
      <c r="H29" s="13"/>
      <c r="I29" s="67">
        <v>11</v>
      </c>
      <c r="K29" t="s">
        <v>934</v>
      </c>
      <c r="L29" s="1"/>
      <c r="M29" s="1"/>
      <c r="N29" s="1"/>
      <c r="O29" s="1"/>
      <c r="P29">
        <v>0</v>
      </c>
    </row>
    <row r="30" spans="1:18" x14ac:dyDescent="0.35">
      <c r="A30" s="34" t="str">
        <f>'Complexity Template'!A31</f>
        <v>CAB - Com/Add Ballot 5</v>
      </c>
      <c r="B30" s="10"/>
      <c r="C30" s="10"/>
      <c r="D30" s="361"/>
      <c r="E30" s="362"/>
      <c r="F30" s="42" t="str">
        <f t="shared" si="0"/>
        <v/>
      </c>
      <c r="G30" s="9" t="s">
        <v>191</v>
      </c>
      <c r="H30" s="13"/>
      <c r="I30" s="66">
        <v>12</v>
      </c>
      <c r="K30" t="s">
        <v>935</v>
      </c>
      <c r="L30" s="1"/>
      <c r="M30" s="1"/>
      <c r="N30" s="1"/>
      <c r="O30" s="1"/>
      <c r="P30">
        <v>0</v>
      </c>
    </row>
    <row r="31" spans="1:18" x14ac:dyDescent="0.35">
      <c r="A31" s="35" t="str">
        <f>'Complexity Template'!A32</f>
        <v>FB - Final Ballot</v>
      </c>
      <c r="B31" s="10">
        <v>43780</v>
      </c>
      <c r="C31" s="10">
        <v>43791</v>
      </c>
      <c r="D31" s="75">
        <f>+E27+30</f>
        <v>43881</v>
      </c>
      <c r="E31" s="83">
        <f>+D31+10</f>
        <v>43891</v>
      </c>
      <c r="F31" s="42">
        <f t="shared" si="0"/>
        <v>101</v>
      </c>
      <c r="G31" s="9" t="s">
        <v>191</v>
      </c>
      <c r="H31" s="13"/>
      <c r="I31" s="67">
        <v>13</v>
      </c>
      <c r="K31" t="s">
        <v>936</v>
      </c>
      <c r="L31" s="1">
        <v>43780</v>
      </c>
      <c r="M31" s="1">
        <v>43791</v>
      </c>
      <c r="N31" s="1">
        <v>43941</v>
      </c>
      <c r="O31" s="373">
        <v>43951</v>
      </c>
      <c r="P31" s="346">
        <v>161</v>
      </c>
    </row>
    <row r="32" spans="1:18" x14ac:dyDescent="0.35">
      <c r="A32" s="36" t="str">
        <f>'Complexity Template'!A33</f>
        <v>PTB - Present to BOT</v>
      </c>
      <c r="B32" s="10">
        <v>43865</v>
      </c>
      <c r="C32" s="10">
        <f>+B32+3</f>
        <v>43868</v>
      </c>
      <c r="D32" s="361"/>
      <c r="E32" s="362"/>
      <c r="F32" s="42" t="str">
        <f t="shared" si="0"/>
        <v/>
      </c>
      <c r="G32" s="9" t="s">
        <v>191</v>
      </c>
      <c r="H32" s="13"/>
      <c r="I32" s="66">
        <v>14</v>
      </c>
      <c r="K32" t="s">
        <v>937</v>
      </c>
      <c r="L32" s="1">
        <v>43865</v>
      </c>
      <c r="M32" s="1">
        <v>43868</v>
      </c>
      <c r="N32" s="1">
        <v>43964</v>
      </c>
      <c r="O32" s="1">
        <v>43967</v>
      </c>
      <c r="P32">
        <v>99</v>
      </c>
    </row>
    <row r="33" spans="1:16" x14ac:dyDescent="0.35">
      <c r="A33" s="37" t="str">
        <f>'Complexity Template'!A34</f>
        <v>Filing - Filing with Regulators</v>
      </c>
      <c r="B33" s="10">
        <f>+C32+30</f>
        <v>43898</v>
      </c>
      <c r="C33" s="10">
        <f>+B33+3</f>
        <v>43901</v>
      </c>
      <c r="D33" s="361"/>
      <c r="E33" s="362"/>
      <c r="F33" s="42" t="str">
        <f t="shared" si="0"/>
        <v/>
      </c>
      <c r="G33" s="9" t="s">
        <v>191</v>
      </c>
      <c r="H33" s="13"/>
      <c r="I33" s="67">
        <v>15</v>
      </c>
      <c r="K33" t="s">
        <v>938</v>
      </c>
      <c r="L33" s="1">
        <v>43898</v>
      </c>
      <c r="M33" s="1">
        <v>43901</v>
      </c>
      <c r="N33" s="1">
        <v>43997</v>
      </c>
      <c r="O33" s="1">
        <v>44000</v>
      </c>
      <c r="P33">
        <v>99</v>
      </c>
    </row>
    <row r="34" spans="1:16" ht="15" thickBot="1" x14ac:dyDescent="0.4">
      <c r="A34" s="38">
        <f>'Complexity Template'!A35</f>
        <v>0</v>
      </c>
      <c r="B34" s="14"/>
      <c r="C34" s="14"/>
      <c r="D34" s="363"/>
      <c r="E34" s="364"/>
      <c r="F34" s="43" t="str">
        <f t="shared" si="0"/>
        <v/>
      </c>
      <c r="G34" s="164" t="s">
        <v>191</v>
      </c>
      <c r="H34" s="16"/>
      <c r="I34" s="68">
        <v>16</v>
      </c>
      <c r="K34" t="s">
        <v>939</v>
      </c>
      <c r="L34" s="1"/>
      <c r="M34" s="1"/>
      <c r="N34" s="1"/>
      <c r="O34" s="1"/>
      <c r="P34">
        <v>0</v>
      </c>
    </row>
    <row r="35" spans="1:16" ht="15" thickBot="1" x14ac:dyDescent="0.4">
      <c r="A35" s="607" t="s">
        <v>940</v>
      </c>
      <c r="B35" s="608"/>
      <c r="C35" s="608"/>
      <c r="D35" s="608"/>
      <c r="E35" s="608"/>
      <c r="F35" s="370">
        <f>IF(ISBLANK(C31)=FALSE,H35-C31,"Need FB Date")</f>
        <v>100</v>
      </c>
      <c r="G35" s="371" t="s">
        <v>941</v>
      </c>
      <c r="H35" s="372">
        <f>D22+(E31-D22)+SUM(H19:H34)</f>
        <v>43891</v>
      </c>
    </row>
    <row r="36" spans="1:16" ht="15" thickBot="1" x14ac:dyDescent="0.4">
      <c r="A36" s="26" t="s">
        <v>155</v>
      </c>
      <c r="F36" s="259"/>
      <c r="G36" s="259"/>
      <c r="H36" s="259"/>
    </row>
    <row r="37" spans="1:16" ht="15" thickBot="1" x14ac:dyDescent="0.4">
      <c r="A37" s="25" t="s">
        <v>156</v>
      </c>
      <c r="B37" s="422" t="s">
        <v>157</v>
      </c>
      <c r="C37" s="601" t="s">
        <v>158</v>
      </c>
      <c r="D37" s="601"/>
      <c r="E37" s="601"/>
      <c r="F37" s="601"/>
      <c r="G37" s="601"/>
      <c r="H37" s="602"/>
    </row>
    <row r="38" spans="1:16" x14ac:dyDescent="0.35">
      <c r="A38" s="375" t="s">
        <v>942</v>
      </c>
      <c r="B38" s="311">
        <v>43516</v>
      </c>
      <c r="C38" s="786" t="s">
        <v>943</v>
      </c>
      <c r="D38" s="786"/>
      <c r="E38" s="786"/>
      <c r="F38" s="786"/>
      <c r="G38" s="786"/>
      <c r="H38" s="787"/>
    </row>
    <row r="39" spans="1:16" x14ac:dyDescent="0.35">
      <c r="A39" s="192" t="s">
        <v>944</v>
      </c>
      <c r="B39" s="10">
        <v>43544</v>
      </c>
      <c r="C39" s="682" t="s">
        <v>945</v>
      </c>
      <c r="D39" s="682"/>
      <c r="E39" s="682"/>
      <c r="F39" s="682"/>
      <c r="G39" s="682"/>
      <c r="H39" s="683"/>
    </row>
    <row r="40" spans="1:16" x14ac:dyDescent="0.35">
      <c r="A40" s="192" t="s">
        <v>729</v>
      </c>
      <c r="B40" s="10">
        <v>43600</v>
      </c>
      <c r="C40" s="682" t="s">
        <v>946</v>
      </c>
      <c r="D40" s="682"/>
      <c r="E40" s="682"/>
      <c r="F40" s="682"/>
      <c r="G40" s="682"/>
      <c r="H40" s="683"/>
    </row>
    <row r="41" spans="1:16" x14ac:dyDescent="0.35">
      <c r="A41" s="192" t="s">
        <v>947</v>
      </c>
      <c r="B41" s="10">
        <v>43717</v>
      </c>
      <c r="C41" s="680" t="s">
        <v>948</v>
      </c>
      <c r="D41" s="680"/>
      <c r="E41" s="680"/>
      <c r="F41" s="680"/>
      <c r="G41" s="680"/>
      <c r="H41" s="681"/>
    </row>
    <row r="42" spans="1:16" x14ac:dyDescent="0.35">
      <c r="A42" s="192" t="s">
        <v>949</v>
      </c>
      <c r="B42" s="10">
        <v>43717</v>
      </c>
      <c r="C42" s="680" t="s">
        <v>950</v>
      </c>
      <c r="D42" s="680"/>
      <c r="E42" s="680"/>
      <c r="F42" s="680"/>
      <c r="G42" s="680"/>
      <c r="H42" s="681"/>
    </row>
    <row r="43" spans="1:16" x14ac:dyDescent="0.35">
      <c r="A43" s="157" t="s">
        <v>34</v>
      </c>
      <c r="B43" s="20">
        <v>43903</v>
      </c>
      <c r="C43" s="637" t="s">
        <v>951</v>
      </c>
      <c r="D43" s="637"/>
      <c r="E43" s="637"/>
      <c r="F43" s="637"/>
      <c r="G43" s="637"/>
      <c r="H43" s="638"/>
    </row>
    <row r="44" spans="1:16" x14ac:dyDescent="0.35">
      <c r="A44" s="208" t="s">
        <v>25</v>
      </c>
      <c r="B44" s="20">
        <v>43908</v>
      </c>
      <c r="C44" s="788" t="s">
        <v>851</v>
      </c>
      <c r="D44" s="789"/>
      <c r="E44" s="789"/>
      <c r="F44" s="789"/>
      <c r="G44" s="789"/>
      <c r="H44" s="790"/>
    </row>
    <row r="45" spans="1:16" ht="15.75" customHeight="1" thickBot="1" x14ac:dyDescent="0.4">
      <c r="A45" s="196" t="s">
        <v>475</v>
      </c>
      <c r="B45" s="380">
        <v>43908</v>
      </c>
      <c r="C45" s="720" t="s">
        <v>705</v>
      </c>
      <c r="D45" s="720"/>
      <c r="E45" s="720"/>
      <c r="F45" s="720"/>
      <c r="G45" s="720"/>
      <c r="H45" s="721"/>
    </row>
  </sheetData>
  <mergeCells count="23">
    <mergeCell ref="B7:C7"/>
    <mergeCell ref="B8:G8"/>
    <mergeCell ref="C9:G9"/>
    <mergeCell ref="C10:G10"/>
    <mergeCell ref="B11:G11"/>
    <mergeCell ref="B1:G1"/>
    <mergeCell ref="B2:G2"/>
    <mergeCell ref="B3:G3"/>
    <mergeCell ref="B4:G4"/>
    <mergeCell ref="B5:G5"/>
    <mergeCell ref="C38:H38"/>
    <mergeCell ref="C39:H39"/>
    <mergeCell ref="C40:H40"/>
    <mergeCell ref="C45:H45"/>
    <mergeCell ref="B12:G12"/>
    <mergeCell ref="C41:H41"/>
    <mergeCell ref="B13:G13"/>
    <mergeCell ref="C14:G14"/>
    <mergeCell ref="C37:H37"/>
    <mergeCell ref="A35:E35"/>
    <mergeCell ref="C42:H42"/>
    <mergeCell ref="C43:H43"/>
    <mergeCell ref="C44:H44"/>
  </mergeCells>
  <conditionalFormatting sqref="B19:C34">
    <cfRule type="expression" dxfId="540" priority="26">
      <formula>AND($B19&lt;=NOW(),$C19&gt;=NOW())</formula>
    </cfRule>
  </conditionalFormatting>
  <conditionalFormatting sqref="D19:E34">
    <cfRule type="expression" dxfId="539" priority="11">
      <formula>AND($D19&lt;=NOW(),$E19&gt;=NOW())</formula>
    </cfRule>
  </conditionalFormatting>
  <conditionalFormatting sqref="F19:F34">
    <cfRule type="cellIs" dxfId="538" priority="15" operator="greaterThan">
      <formula>-45</formula>
    </cfRule>
  </conditionalFormatting>
  <conditionalFormatting sqref="F19:F35">
    <cfRule type="cellIs" dxfId="537" priority="2" operator="lessThan">
      <formula>-90</formula>
    </cfRule>
    <cfRule type="cellIs" dxfId="536" priority="3" operator="lessThan">
      <formula>-45</formula>
    </cfRule>
  </conditionalFormatting>
  <conditionalFormatting sqref="F35">
    <cfRule type="cellIs" dxfId="535" priority="1" operator="between">
      <formula>-45</formula>
      <formula>45</formula>
    </cfRule>
    <cfRule type="cellIs" dxfId="534" priority="4" operator="greaterThan">
      <formula>45</formula>
    </cfRule>
    <cfRule type="cellIs" dxfId="533" priority="5" operator="greaterThan">
      <formula>90</formula>
    </cfRule>
  </conditionalFormatting>
  <hyperlinks>
    <hyperlink ref="B2" r:id="rId1" display="Phase 2 System Protection Coordination" xr:uid="{00000000-0004-0000-7300-000000000000}"/>
    <hyperlink ref="H1" location="Home!A1" display="Return to Home" xr:uid="{00000000-0004-0000-7300-000001000000}"/>
    <hyperlink ref="B2:G2" r:id="rId2" display="Modifications to TPL-007-3" xr:uid="{00000000-0004-0000-7300-000002000000}"/>
    <hyperlink ref="C9:G9" r:id="rId3" display="FERC Order No. 851" xr:uid="{00000000-0004-0000-7300-000003000000}"/>
    <hyperlink ref="B12:G12" r:id="rId4" display="Alison Oswald" xr:uid="{00000000-0004-0000-7300-000004000000}"/>
    <hyperlink ref="B13:G13" r:id="rId5" display="Michael Brytowski" xr:uid="{00000000-0004-0000-7300-000005000000}"/>
    <hyperlink ref="A10" location="Footnotes!A1" display="Footnotes!A1" xr:uid="{00000000-0004-0000-7300-000006000000}"/>
  </hyperlinks>
  <pageMargins left="0.7" right="0.7" top="0.75" bottom="0.75" header="0.3" footer="0.3"/>
  <pageSetup orientation="landscape" horizontalDpi="1200" verticalDpi="1200" r:id="rId6"/>
  <headerFooter>
    <oddHeader>&amp;L&amp;F&amp;C&amp;A&amp;R&amp;"Calibri"&amp;10&amp;K000000 Limited Disclosure&amp;1#_x000D_</oddHeader>
    <oddFooter>&amp;LNERC (Public)_x000D_&amp;1#&amp;"Calibri"&amp;10&amp;K0000FF Limited Disclosure&amp;CPrinted on: &amp;D&amp;R&amp;P of &amp;N</oddFooter>
  </headerFooter>
  <legacyDrawing r:id="rId7"/>
  <extLst>
    <ext xmlns:x14="http://schemas.microsoft.com/office/spreadsheetml/2009/9/main" uri="{78C0D931-6437-407d-A8EE-F0AAD7539E65}">
      <x14:conditionalFormattings>
        <x14:conditionalFormatting xmlns:xm="http://schemas.microsoft.com/office/excel/2006/main">
          <x14:cfRule type="expression" priority="30" id="{7F0F0F9C-8E60-4A64-AF6A-E5E45672659A}">
            <xm:f>IF($B$20=Home!$I$5,$A$24,)</xm:f>
            <x14:dxf/>
          </x14:cfRule>
          <xm:sqref>I10:ABK10</xm:sqref>
        </x14:conditionalFormatting>
      </x14:conditionalFormattings>
    </ext>
  </extLst>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15">
    <tabColor rgb="FFFF0000"/>
  </sheetPr>
  <dimension ref="A1:Q48"/>
  <sheetViews>
    <sheetView showZeros="0" zoomScale="120" zoomScaleNormal="120" workbookViewId="0">
      <pane ySplit="1" topLeftCell="A2" activePane="bottomLeft" state="frozen"/>
      <selection pane="bottomLeft" activeCell="B12" sqref="B12:G12"/>
    </sheetView>
  </sheetViews>
  <sheetFormatPr defaultColWidth="8.81640625" defaultRowHeight="14.5" x14ac:dyDescent="0.35"/>
  <cols>
    <col min="1" max="1" width="29.1796875" style="2" customWidth="1"/>
    <col min="2" max="2" width="12.453125" customWidth="1"/>
    <col min="3" max="3" width="11.81640625" customWidth="1"/>
    <col min="4" max="4" width="12.1796875" customWidth="1"/>
    <col min="5" max="6" width="11.453125" customWidth="1"/>
    <col min="7" max="7" width="20.453125" customWidth="1"/>
    <col min="8" max="8" width="12.453125" customWidth="1"/>
    <col min="9" max="9" width="3.453125" hidden="1" customWidth="1"/>
    <col min="10" max="10" width="19.453125" customWidth="1"/>
    <col min="11" max="11" width="26.453125" customWidth="1"/>
    <col min="12" max="13" width="15.453125" customWidth="1"/>
    <col min="14" max="15" width="10.453125" bestFit="1" customWidth="1"/>
  </cols>
  <sheetData>
    <row r="1" spans="1:13" s="7" customFormat="1" ht="18.5" x14ac:dyDescent="0.45">
      <c r="A1" s="27" t="s">
        <v>74</v>
      </c>
      <c r="B1" s="609" t="s">
        <v>129</v>
      </c>
      <c r="C1" s="610"/>
      <c r="D1" s="610"/>
      <c r="E1" s="610"/>
      <c r="F1" s="610"/>
      <c r="G1" s="610"/>
      <c r="H1" s="49" t="s">
        <v>178</v>
      </c>
    </row>
    <row r="2" spans="1:13" s="7" customFormat="1" ht="15" customHeight="1" x14ac:dyDescent="0.45">
      <c r="A2" s="3" t="str">
        <f>'Complexity Template'!A2</f>
        <v>Project Name</v>
      </c>
      <c r="B2" s="640" t="s">
        <v>963</v>
      </c>
      <c r="C2" s="640"/>
      <c r="D2" s="640"/>
      <c r="E2" s="640"/>
      <c r="F2" s="640"/>
      <c r="G2" s="640"/>
      <c r="H2" s="6"/>
    </row>
    <row r="3" spans="1:13" s="7" customFormat="1" ht="15" customHeight="1" x14ac:dyDescent="0.45">
      <c r="A3" s="3" t="str">
        <f>'Complexity Template'!A3</f>
        <v>Status</v>
      </c>
      <c r="B3" s="612" t="s">
        <v>328</v>
      </c>
      <c r="C3" s="612"/>
      <c r="D3" s="612"/>
      <c r="E3" s="612"/>
      <c r="F3" s="612"/>
      <c r="G3" s="612"/>
      <c r="H3" s="6"/>
    </row>
    <row r="4" spans="1:13" s="7" customFormat="1" ht="25.4" customHeight="1" x14ac:dyDescent="0.45">
      <c r="A4" s="3" t="str">
        <f>'Complexity Template'!A4</f>
        <v>Comments</v>
      </c>
      <c r="B4" s="600" t="s">
        <v>964</v>
      </c>
      <c r="C4" s="600"/>
      <c r="D4" s="600"/>
      <c r="E4" s="600"/>
      <c r="F4" s="600"/>
      <c r="G4" s="600"/>
      <c r="H4" s="6"/>
      <c r="J4" s="405"/>
    </row>
    <row r="5" spans="1:13" x14ac:dyDescent="0.35">
      <c r="A5" s="3" t="str">
        <f>'Complexity Template'!A5</f>
        <v>Deliverable</v>
      </c>
      <c r="B5" s="632" t="s">
        <v>965</v>
      </c>
      <c r="C5" s="632"/>
      <c r="D5" s="632"/>
      <c r="E5" s="632"/>
      <c r="F5" s="632"/>
      <c r="G5" s="632"/>
      <c r="H5" s="323"/>
    </row>
    <row r="6" spans="1:13" x14ac:dyDescent="0.35">
      <c r="A6" s="3" t="str">
        <f>'Complexity Template'!A6</f>
        <v>Deadline</v>
      </c>
      <c r="B6" s="792" t="s">
        <v>191</v>
      </c>
      <c r="C6" s="793"/>
      <c r="D6" s="793"/>
      <c r="E6" s="793"/>
      <c r="F6" s="793"/>
      <c r="G6" s="793"/>
      <c r="H6" s="323"/>
    </row>
    <row r="7" spans="1:13" ht="63" customHeight="1" x14ac:dyDescent="0.35">
      <c r="A7" s="167" t="str">
        <f>'Template Old'!A7</f>
        <v>Priority in RSDP, click to see applicable Footnote</v>
      </c>
      <c r="B7" s="639" t="s">
        <v>540</v>
      </c>
      <c r="C7" s="639"/>
      <c r="D7" s="4" t="str">
        <f>'Complexity Template'!E7</f>
        <v>Priority (1-Low, 2-Med, 3-High )</v>
      </c>
      <c r="E7" s="323">
        <v>2</v>
      </c>
      <c r="F7" s="4" t="str">
        <f>'Complexity Template'!G7</f>
        <v>Reserved for Future Use</v>
      </c>
      <c r="G7" s="259">
        <v>0</v>
      </c>
      <c r="H7" s="323"/>
    </row>
    <row r="8" spans="1:13" x14ac:dyDescent="0.35">
      <c r="A8" s="3" t="str">
        <f>'Complexity Template'!A8</f>
        <v>Reserved for Future Use</v>
      </c>
      <c r="B8" s="639" t="s">
        <v>191</v>
      </c>
      <c r="C8" s="639"/>
      <c r="D8" s="639"/>
      <c r="E8" s="639"/>
      <c r="F8" s="639"/>
      <c r="G8" s="639"/>
      <c r="H8" s="323"/>
    </row>
    <row r="9" spans="1:13" x14ac:dyDescent="0.35">
      <c r="A9" s="3" t="str">
        <f>'Complexity Template'!A9</f>
        <v>Number of Directives</v>
      </c>
      <c r="B9" s="259">
        <v>0</v>
      </c>
      <c r="C9" s="639" t="s">
        <v>191</v>
      </c>
      <c r="D9" s="639"/>
      <c r="E9" s="639"/>
      <c r="F9" s="639"/>
      <c r="G9" s="639"/>
      <c r="H9" s="323"/>
    </row>
    <row r="10" spans="1:13" x14ac:dyDescent="0.35">
      <c r="A10" s="424" t="str">
        <f>'Complexity Template'!A10</f>
        <v>Reserved for Future Use</v>
      </c>
      <c r="B10" s="259">
        <v>0</v>
      </c>
      <c r="C10" s="639" t="s">
        <v>191</v>
      </c>
      <c r="D10" s="639"/>
      <c r="E10" s="639"/>
      <c r="F10" s="639"/>
      <c r="G10" s="639"/>
      <c r="H10" s="323"/>
    </row>
    <row r="11" spans="1:13" x14ac:dyDescent="0.35">
      <c r="A11" s="424" t="str">
        <f>'Complexity Template'!A11</f>
        <v>Reserved for Future Use</v>
      </c>
      <c r="B11" s="632" t="s">
        <v>191</v>
      </c>
      <c r="C11" s="632"/>
      <c r="D11" s="632"/>
      <c r="E11" s="632"/>
      <c r="F11" s="632"/>
      <c r="G11" s="632"/>
      <c r="H11" s="321"/>
      <c r="K11" s="1"/>
      <c r="L11" s="1"/>
      <c r="M11" s="1"/>
    </row>
    <row r="12" spans="1:13" x14ac:dyDescent="0.35">
      <c r="A12" s="3" t="str">
        <f>'Complexity Template'!A12</f>
        <v>Developer</v>
      </c>
      <c r="B12" s="791" t="s">
        <v>676</v>
      </c>
      <c r="C12" s="791"/>
      <c r="D12" s="791"/>
      <c r="E12" s="791"/>
      <c r="F12" s="791"/>
      <c r="G12" s="791"/>
      <c r="H12" s="321"/>
    </row>
    <row r="13" spans="1:13" ht="14.9" customHeight="1" x14ac:dyDescent="0.35">
      <c r="A13" s="3" t="str">
        <f>'Complexity Template'!A13</f>
        <v>PMOS Liaison</v>
      </c>
      <c r="B13" s="732" t="s">
        <v>966</v>
      </c>
      <c r="C13" s="732"/>
      <c r="D13" s="732"/>
      <c r="E13" s="732"/>
      <c r="F13" s="732"/>
      <c r="G13" s="732"/>
      <c r="H13" s="321"/>
    </row>
    <row r="14" spans="1:13" x14ac:dyDescent="0.35">
      <c r="A14" s="3" t="str">
        <f>'Complexity Template'!A14</f>
        <v>Affected Standards</v>
      </c>
      <c r="B14" s="259">
        <v>2</v>
      </c>
      <c r="C14" s="632" t="s">
        <v>967</v>
      </c>
      <c r="D14" s="632"/>
      <c r="E14" s="632"/>
      <c r="F14" s="632"/>
      <c r="G14" s="632"/>
      <c r="H14" s="323"/>
    </row>
    <row r="15" spans="1:13" x14ac:dyDescent="0.35">
      <c r="A15" s="3" t="str">
        <f>'Complexity Template'!A15</f>
        <v>Last Updated</v>
      </c>
      <c r="B15" s="239">
        <v>44482</v>
      </c>
      <c r="C15" s="323"/>
      <c r="D15" s="323"/>
      <c r="E15" s="323"/>
      <c r="F15" s="323"/>
      <c r="G15" s="323"/>
      <c r="H15" s="323"/>
    </row>
    <row r="16" spans="1:13" x14ac:dyDescent="0.35">
      <c r="A16" s="3">
        <f>'Complexity Template'!A16</f>
        <v>0</v>
      </c>
      <c r="B16" s="321"/>
      <c r="C16" s="323"/>
      <c r="D16" s="323"/>
      <c r="E16" s="323"/>
      <c r="F16" s="323"/>
      <c r="G16" s="323"/>
      <c r="H16" s="323"/>
    </row>
    <row r="17" spans="1:17" ht="15" thickBot="1" x14ac:dyDescent="0.4">
      <c r="A17" s="3">
        <f>'Complexity Template'!A17</f>
        <v>0</v>
      </c>
      <c r="B17" s="323"/>
      <c r="C17" s="323"/>
      <c r="D17" s="323"/>
      <c r="E17" s="323"/>
      <c r="F17" s="323"/>
      <c r="G17" s="323"/>
      <c r="H17" s="323"/>
    </row>
    <row r="18" spans="1:17" ht="58.5" thickBot="1" x14ac:dyDescent="0.4">
      <c r="A18" s="46" t="str">
        <f>'Complexity Template'!A18</f>
        <v>Scheduling Dates</v>
      </c>
      <c r="B18" s="46" t="str">
        <f>'Complexity Template'!B18</f>
        <v>Projected
 or Actual
Start</v>
      </c>
      <c r="C18" s="46" t="str">
        <f>'Complexity Template'!C18</f>
        <v>Projected or Actual
End</v>
      </c>
      <c r="D18" s="46" t="str">
        <f>'Complexity Template'!E18</f>
        <v>Calculated Start</v>
      </c>
      <c r="E18" s="46" t="str">
        <f>'Complexity Template'!F18</f>
        <v>Calculated End</v>
      </c>
      <c r="F18" s="46" t="str">
        <f>'Complexity Template'!G18</f>
        <v xml:space="preserve">No. of Days
Ahead or (Behind) Schedule </v>
      </c>
      <c r="G18" s="46" t="str">
        <f>'Complexity Template'!H18</f>
        <v>Complexity Factor (CF) Impacts to Schedule (Start on 1st Row)</v>
      </c>
      <c r="H18" s="46" t="str">
        <f>'Complexity Template'!I18</f>
        <v>Time Impact</v>
      </c>
      <c r="I18" s="46" t="str">
        <f>'Complexity Template'!J18</f>
        <v>Index</v>
      </c>
      <c r="J18" s="4"/>
      <c r="K18" s="319"/>
      <c r="L18" s="319"/>
      <c r="M18" s="319"/>
      <c r="N18" s="319"/>
      <c r="O18" s="319"/>
      <c r="P18" s="319"/>
      <c r="Q18" s="319"/>
    </row>
    <row r="19" spans="1:17" ht="15" customHeight="1" x14ac:dyDescent="0.35">
      <c r="A19" s="71" t="str">
        <f>'Complexity Template'!A19</f>
        <v>AS1 - Additional SAR 1</v>
      </c>
      <c r="B19" s="316">
        <v>43699</v>
      </c>
      <c r="C19" s="316">
        <v>43728</v>
      </c>
      <c r="D19" s="361"/>
      <c r="E19" s="362"/>
      <c r="F19" s="73"/>
      <c r="G19" s="317" t="s">
        <v>968</v>
      </c>
      <c r="H19" s="318">
        <f>VLOOKUP(G19,'Lookup Lists'!E$3:F$39,2,FALSE)</f>
        <v>30</v>
      </c>
      <c r="I19" s="65">
        <v>1</v>
      </c>
      <c r="K19" s="365"/>
      <c r="L19" s="142"/>
      <c r="M19" s="142"/>
      <c r="N19" s="62"/>
      <c r="O19" s="62"/>
      <c r="P19" s="259"/>
      <c r="Q19" s="320"/>
    </row>
    <row r="20" spans="1:17" ht="15" customHeight="1" x14ac:dyDescent="0.35">
      <c r="A20" s="31" t="str">
        <f>'Complexity Template'!A20</f>
        <v>AS2 - Additional SAR 2</v>
      </c>
      <c r="B20" s="75"/>
      <c r="C20" s="83"/>
      <c r="D20" s="361"/>
      <c r="E20" s="362"/>
      <c r="F20" s="42">
        <f t="shared" ref="F20" si="0">IF(D20-B20&gt;DATE(2007,1,1),0,D20-B20)</f>
        <v>0</v>
      </c>
      <c r="G20" s="9" t="s">
        <v>969</v>
      </c>
      <c r="H20" s="13">
        <f>VLOOKUP(G20,'Lookup Lists'!E$3:F$39,2,FALSE)</f>
        <v>60</v>
      </c>
      <c r="I20" s="66">
        <v>2</v>
      </c>
      <c r="K20" s="365"/>
      <c r="L20" s="143"/>
      <c r="M20" s="142"/>
      <c r="N20" s="143"/>
      <c r="O20" s="142"/>
      <c r="P20" s="259"/>
      <c r="Q20" s="259"/>
    </row>
    <row r="21" spans="1:17" ht="15" customHeight="1" x14ac:dyDescent="0.35">
      <c r="A21" s="133" t="str">
        <f>'Complexity Template'!A21</f>
        <v>QR - Quality Review</v>
      </c>
      <c r="B21" s="20">
        <v>43978</v>
      </c>
      <c r="C21" s="20">
        <v>43990</v>
      </c>
      <c r="D21" s="361"/>
      <c r="E21" s="362"/>
      <c r="F21" s="42"/>
      <c r="G21" s="9" t="s">
        <v>970</v>
      </c>
      <c r="H21" s="13">
        <f>VLOOKUP(G21,'Lookup Lists'!E$3:F$39,2,FALSE)</f>
        <v>90</v>
      </c>
      <c r="I21" s="67">
        <v>3</v>
      </c>
      <c r="K21" s="366"/>
      <c r="L21" s="143"/>
      <c r="M21" s="142"/>
      <c r="N21" s="143"/>
      <c r="O21" s="142"/>
      <c r="P21" s="259"/>
      <c r="Q21" s="259"/>
    </row>
    <row r="22" spans="1:17" ht="15" customHeight="1" x14ac:dyDescent="0.35">
      <c r="A22" s="29" t="str">
        <f>'Complexity Template'!A22</f>
        <v>SP1 - SAR/PR/WP Posting 1</v>
      </c>
      <c r="B22" s="347">
        <v>43552</v>
      </c>
      <c r="C22" s="83">
        <v>43581</v>
      </c>
      <c r="D22" s="75">
        <v>43552</v>
      </c>
      <c r="E22" s="83">
        <v>43581</v>
      </c>
      <c r="F22" s="42">
        <f>IF(D22-B22&gt;DATE(2007,1,1),0,D22-B22)</f>
        <v>0</v>
      </c>
      <c r="G22" s="9" t="s">
        <v>191</v>
      </c>
      <c r="H22" s="13">
        <f>VLOOKUP(G22,'Lookup Lists'!E$3:F$39,2,FALSE)</f>
        <v>0</v>
      </c>
      <c r="I22" s="66">
        <v>4</v>
      </c>
      <c r="K22" s="365"/>
      <c r="L22" s="143"/>
      <c r="M22" s="142"/>
      <c r="N22" s="143"/>
      <c r="O22" s="142"/>
      <c r="P22" s="259"/>
      <c r="Q22" s="259"/>
    </row>
    <row r="23" spans="1:17" ht="15" customHeight="1" x14ac:dyDescent="0.35">
      <c r="A23" s="345" t="str">
        <f>'Complexity Template'!A24</f>
        <v>SDT - Dev Time</v>
      </c>
      <c r="B23" s="75">
        <v>43642</v>
      </c>
      <c r="C23" s="83">
        <v>43822</v>
      </c>
      <c r="D23" s="344">
        <f>+E22+60</f>
        <v>43641</v>
      </c>
      <c r="E23" s="344">
        <f>+D23+(B9*30)+(B14*60)</f>
        <v>43761</v>
      </c>
      <c r="F23" s="42">
        <f>IF(D23-B23&gt;DATE(2007,1,1),0,D23-B23)</f>
        <v>-1</v>
      </c>
      <c r="G23" s="9" t="s">
        <v>191</v>
      </c>
      <c r="H23" s="13">
        <f>VLOOKUP(G23,'Lookup Lists'!E$3:F$39,2,FALSE)</f>
        <v>0</v>
      </c>
      <c r="I23" s="67">
        <v>5</v>
      </c>
      <c r="K23" s="365"/>
      <c r="L23" s="143"/>
      <c r="M23" s="143"/>
      <c r="N23" s="143"/>
      <c r="O23" s="142"/>
      <c r="P23" s="259"/>
      <c r="Q23" s="259"/>
    </row>
    <row r="24" spans="1:17" ht="15" customHeight="1" x14ac:dyDescent="0.35">
      <c r="A24" s="32" t="str">
        <f>'Complexity Template'!A25</f>
        <v>CP1 - Comment Period 1</v>
      </c>
      <c r="B24" s="75"/>
      <c r="C24" s="75"/>
      <c r="D24" s="361"/>
      <c r="E24" s="362"/>
      <c r="F24" s="42"/>
      <c r="G24" s="9" t="s">
        <v>191</v>
      </c>
      <c r="H24" s="13">
        <f>VLOOKUP(G24,'Lookup Lists'!E$3:F$39,2,FALSE)</f>
        <v>0</v>
      </c>
      <c r="I24" s="66">
        <v>6</v>
      </c>
      <c r="K24" s="365"/>
      <c r="L24" s="143"/>
      <c r="M24" s="143"/>
      <c r="N24" s="143"/>
      <c r="O24" s="142"/>
      <c r="P24" s="259"/>
      <c r="Q24" s="259"/>
    </row>
    <row r="25" spans="1:17" ht="15" customHeight="1" x14ac:dyDescent="0.35">
      <c r="A25" s="32" t="str">
        <f>'Complexity Template'!A26</f>
        <v>CP2 - Comment Period 2</v>
      </c>
      <c r="B25" s="75"/>
      <c r="C25" s="75"/>
      <c r="D25" s="361"/>
      <c r="E25" s="362"/>
      <c r="F25" s="42"/>
      <c r="G25" s="9" t="s">
        <v>191</v>
      </c>
      <c r="H25" s="13">
        <f>VLOOKUP(G25,'Lookup Lists'!E$3:F$39,2,FALSE)</f>
        <v>0</v>
      </c>
      <c r="I25" s="67">
        <v>7</v>
      </c>
      <c r="K25" s="365"/>
      <c r="L25" s="143"/>
      <c r="M25" s="143"/>
      <c r="N25" s="143"/>
      <c r="O25" s="142"/>
      <c r="P25" s="259"/>
      <c r="Q25" s="259"/>
    </row>
    <row r="26" spans="1:17" ht="15" customHeight="1" x14ac:dyDescent="0.35">
      <c r="A26" s="34" t="str">
        <f>'Complexity Template'!A27</f>
        <v>CIB - Com/Ballot 1 (Initial)</v>
      </c>
      <c r="B26" s="75">
        <v>43819</v>
      </c>
      <c r="C26" s="75">
        <v>43864</v>
      </c>
      <c r="D26" s="75">
        <f>+E23</f>
        <v>43761</v>
      </c>
      <c r="E26" s="83">
        <f>+D26+45</f>
        <v>43806</v>
      </c>
      <c r="F26" s="42">
        <f t="shared" ref="F26:F30" si="1">IF(D26-B26&gt;DATE(2007,1,1),0,D26-B26)</f>
        <v>-58</v>
      </c>
      <c r="G26" s="9" t="s">
        <v>191</v>
      </c>
      <c r="H26" s="13">
        <f>VLOOKUP(G26,'Lookup Lists'!E$3:F$39,2,FALSE)</f>
        <v>0</v>
      </c>
      <c r="I26" s="66">
        <v>8</v>
      </c>
      <c r="K26" s="374"/>
      <c r="L26" s="143"/>
      <c r="M26" s="142"/>
      <c r="N26" s="143"/>
      <c r="O26" s="142"/>
      <c r="P26" s="259"/>
      <c r="Q26" s="367"/>
    </row>
    <row r="27" spans="1:17" ht="15" customHeight="1" x14ac:dyDescent="0.35">
      <c r="A27" s="34" t="str">
        <f>'Complexity Template'!A28</f>
        <v xml:space="preserve">CAB - Com/Add Ballot 2 </v>
      </c>
      <c r="B27" s="75">
        <v>44049</v>
      </c>
      <c r="C27" s="75">
        <v>44095</v>
      </c>
      <c r="D27" s="75">
        <v>43867</v>
      </c>
      <c r="E27" s="83">
        <v>43912</v>
      </c>
      <c r="F27" s="42">
        <f t="shared" si="1"/>
        <v>-182</v>
      </c>
      <c r="G27" s="9" t="s">
        <v>191</v>
      </c>
      <c r="H27" s="13">
        <f>VLOOKUP(G27,'Lookup Lists'!E$3:F$39,2,FALSE)</f>
        <v>0</v>
      </c>
      <c r="I27" s="67">
        <v>9</v>
      </c>
      <c r="K27" s="374"/>
      <c r="L27" s="143"/>
      <c r="M27" s="142"/>
      <c r="N27" s="143"/>
      <c r="O27" s="142"/>
      <c r="P27" s="259"/>
      <c r="Q27" s="367"/>
    </row>
    <row r="28" spans="1:17" ht="15" customHeight="1" x14ac:dyDescent="0.35">
      <c r="A28" s="34" t="str">
        <f>'Complexity Template'!A29</f>
        <v>CAB - Com/Add Ballot 3</v>
      </c>
      <c r="B28" s="75">
        <v>44280</v>
      </c>
      <c r="C28" s="75">
        <v>44326</v>
      </c>
      <c r="D28" s="361"/>
      <c r="E28" s="362"/>
      <c r="F28" s="42"/>
      <c r="G28" s="9" t="s">
        <v>191</v>
      </c>
      <c r="H28" s="13">
        <f>VLOOKUP(G28,'Lookup Lists'!E$3:F$39,2,FALSE)</f>
        <v>0</v>
      </c>
      <c r="I28" s="66">
        <v>10</v>
      </c>
      <c r="K28" s="374"/>
      <c r="L28" s="143"/>
      <c r="M28" s="142"/>
      <c r="N28" s="143"/>
      <c r="O28" s="142"/>
      <c r="P28" s="259"/>
      <c r="Q28" s="259"/>
    </row>
    <row r="29" spans="1:17" ht="15" customHeight="1" x14ac:dyDescent="0.35">
      <c r="A29" s="34" t="str">
        <f>'Complexity Template'!A30</f>
        <v>CAB - Com/Add Ballot 4</v>
      </c>
      <c r="B29" s="75"/>
      <c r="C29" s="75"/>
      <c r="D29" s="361"/>
      <c r="E29" s="362"/>
      <c r="F29" s="42"/>
      <c r="G29" s="9" t="s">
        <v>191</v>
      </c>
      <c r="H29" s="13">
        <f>VLOOKUP(G29,'Lookup Lists'!E$3:F$39,2,FALSE)</f>
        <v>0</v>
      </c>
      <c r="I29" s="67">
        <v>11</v>
      </c>
      <c r="K29" s="374"/>
      <c r="L29" s="143"/>
      <c r="M29" s="142"/>
      <c r="N29" s="143"/>
      <c r="O29" s="142"/>
      <c r="P29" s="259"/>
      <c r="Q29" s="259"/>
    </row>
    <row r="30" spans="1:17" ht="15" customHeight="1" x14ac:dyDescent="0.35">
      <c r="A30" s="34" t="str">
        <f>'Complexity Template'!A31</f>
        <v>CAB - Com/Add Ballot 5</v>
      </c>
      <c r="B30" s="75"/>
      <c r="C30" s="75"/>
      <c r="D30" s="361"/>
      <c r="E30" s="362"/>
      <c r="F30" s="42">
        <f t="shared" si="1"/>
        <v>0</v>
      </c>
      <c r="G30" s="9" t="s">
        <v>191</v>
      </c>
      <c r="H30" s="13">
        <f>VLOOKUP(G30,'Lookup Lists'!E$3:F$39,2,FALSE)</f>
        <v>0</v>
      </c>
      <c r="I30" s="66">
        <v>12</v>
      </c>
      <c r="K30" s="374"/>
      <c r="L30" s="143"/>
      <c r="M30" s="142"/>
      <c r="N30" s="143"/>
      <c r="O30" s="142"/>
      <c r="P30" s="259"/>
      <c r="Q30" s="259"/>
    </row>
    <row r="31" spans="1:17" ht="14.25" customHeight="1" x14ac:dyDescent="0.35">
      <c r="A31" s="35" t="str">
        <f>'Complexity Template'!A32</f>
        <v>FB - Final Ballot</v>
      </c>
      <c r="B31" s="75">
        <v>44349</v>
      </c>
      <c r="C31" s="75">
        <v>44358</v>
      </c>
      <c r="D31" s="75">
        <v>43942</v>
      </c>
      <c r="E31" s="83">
        <v>43952</v>
      </c>
      <c r="F31" s="42"/>
      <c r="G31" s="9" t="s">
        <v>191</v>
      </c>
      <c r="H31" s="13">
        <f>VLOOKUP(G31,'Lookup Lists'!E$3:F$39,2,FALSE)</f>
        <v>0</v>
      </c>
      <c r="I31" s="67">
        <v>13</v>
      </c>
      <c r="K31" s="374"/>
      <c r="L31" s="143"/>
      <c r="M31" s="142"/>
      <c r="N31" s="143"/>
      <c r="O31" s="142"/>
      <c r="P31" s="259"/>
      <c r="Q31" s="259"/>
    </row>
    <row r="32" spans="1:17" ht="15" customHeight="1" x14ac:dyDescent="0.35">
      <c r="A32" s="36" t="str">
        <f>'Complexity Template'!A33</f>
        <v>PTB - Present to BOT</v>
      </c>
      <c r="B32" s="75">
        <v>44503</v>
      </c>
      <c r="C32" s="75">
        <v>44504</v>
      </c>
      <c r="D32" s="361"/>
      <c r="E32" s="362"/>
      <c r="F32" s="42"/>
      <c r="G32" s="9" t="s">
        <v>191</v>
      </c>
      <c r="H32" s="13">
        <f>VLOOKUP(G32,'Lookup Lists'!E$3:F$39,2,FALSE)</f>
        <v>0</v>
      </c>
      <c r="I32" s="66">
        <v>14</v>
      </c>
      <c r="K32" s="374"/>
      <c r="L32" s="143"/>
      <c r="M32" s="142"/>
      <c r="N32" s="143"/>
      <c r="O32" s="142"/>
      <c r="P32" s="259"/>
      <c r="Q32" s="259"/>
    </row>
    <row r="33" spans="1:17" ht="15" customHeight="1" x14ac:dyDescent="0.35">
      <c r="A33" s="37" t="str">
        <f>'Complexity Template'!A34</f>
        <v>Filing - Filing with Regulators</v>
      </c>
      <c r="B33" s="75">
        <v>44537</v>
      </c>
      <c r="C33" s="75">
        <v>44537</v>
      </c>
      <c r="D33" s="361"/>
      <c r="E33" s="362"/>
      <c r="F33" s="42"/>
      <c r="G33" s="9" t="s">
        <v>191</v>
      </c>
      <c r="H33" s="13">
        <f>VLOOKUP(G33,'Lookup Lists'!E$3:F$39,2,FALSE)</f>
        <v>0</v>
      </c>
      <c r="I33" s="67">
        <v>15</v>
      </c>
      <c r="K33" s="374"/>
      <c r="L33" s="143"/>
      <c r="M33" s="142"/>
      <c r="N33" s="143"/>
      <c r="O33" s="142"/>
      <c r="P33" s="259"/>
      <c r="Q33" s="259"/>
    </row>
    <row r="34" spans="1:17" ht="15" customHeight="1" thickBot="1" x14ac:dyDescent="0.4">
      <c r="A34" s="38">
        <f>'Complexity Template'!A35</f>
        <v>0</v>
      </c>
      <c r="B34" s="76"/>
      <c r="C34" s="76"/>
      <c r="D34" s="363"/>
      <c r="E34" s="364"/>
      <c r="F34" s="43"/>
      <c r="G34" s="164" t="s">
        <v>191</v>
      </c>
      <c r="H34" s="16">
        <f>VLOOKUP(G34,'Lookup Lists'!E$3:F$39,2,FALSE)</f>
        <v>0</v>
      </c>
      <c r="I34" s="68">
        <v>16</v>
      </c>
      <c r="K34" s="368"/>
      <c r="L34" s="143"/>
      <c r="M34" s="143"/>
      <c r="N34" s="143"/>
      <c r="O34" s="142"/>
      <c r="P34" s="259"/>
      <c r="Q34" s="259"/>
    </row>
    <row r="35" spans="1:17" ht="15" thickBot="1" x14ac:dyDescent="0.4">
      <c r="A35" s="607" t="s">
        <v>940</v>
      </c>
      <c r="B35" s="608"/>
      <c r="C35" s="608"/>
      <c r="D35" s="608"/>
      <c r="E35" s="608"/>
      <c r="F35" s="370">
        <f>IF(ISBLANK(C31)=FALSE,H35-C31,"Need FB Date")</f>
        <v>-226</v>
      </c>
      <c r="G35" s="371" t="s">
        <v>941</v>
      </c>
      <c r="H35" s="372">
        <f>D22+(E31-D22)+SUM(H19:H34)</f>
        <v>44132</v>
      </c>
    </row>
    <row r="36" spans="1:17" x14ac:dyDescent="0.35">
      <c r="A36" s="399"/>
      <c r="B36" s="399"/>
      <c r="C36" s="399"/>
      <c r="D36" s="399"/>
      <c r="E36" s="399"/>
      <c r="F36" s="400"/>
      <c r="G36" s="399"/>
      <c r="H36" s="63"/>
    </row>
    <row r="37" spans="1:17" ht="15" thickBot="1" x14ac:dyDescent="0.4">
      <c r="A37" s="26" t="s">
        <v>155</v>
      </c>
      <c r="F37" s="259"/>
      <c r="G37" s="259"/>
      <c r="H37" s="259"/>
    </row>
    <row r="38" spans="1:17" ht="15" thickBot="1" x14ac:dyDescent="0.4">
      <c r="A38" s="25" t="s">
        <v>156</v>
      </c>
      <c r="B38" s="422" t="s">
        <v>157</v>
      </c>
      <c r="C38" s="601" t="s">
        <v>158</v>
      </c>
      <c r="D38" s="601"/>
      <c r="E38" s="601"/>
      <c r="F38" s="601"/>
      <c r="G38" s="601"/>
      <c r="H38" s="602"/>
    </row>
    <row r="39" spans="1:17" x14ac:dyDescent="0.35">
      <c r="A39" s="290" t="s">
        <v>942</v>
      </c>
      <c r="B39" s="291">
        <v>43544</v>
      </c>
      <c r="C39" s="754" t="s">
        <v>971</v>
      </c>
      <c r="D39" s="754"/>
      <c r="E39" s="754"/>
      <c r="F39" s="754"/>
      <c r="G39" s="754"/>
      <c r="H39" s="755"/>
    </row>
    <row r="40" spans="1:17" x14ac:dyDescent="0.35">
      <c r="A40" s="157" t="s">
        <v>710</v>
      </c>
      <c r="B40" s="20">
        <v>43600</v>
      </c>
      <c r="C40" s="637" t="s">
        <v>972</v>
      </c>
      <c r="D40" s="637"/>
      <c r="E40" s="637"/>
      <c r="F40" s="637"/>
      <c r="G40" s="637"/>
      <c r="H40" s="638"/>
    </row>
    <row r="41" spans="1:17" x14ac:dyDescent="0.35">
      <c r="A41" s="157" t="s">
        <v>973</v>
      </c>
      <c r="B41" s="20">
        <v>43607</v>
      </c>
      <c r="C41" s="637" t="s">
        <v>974</v>
      </c>
      <c r="D41" s="637"/>
      <c r="E41" s="637"/>
      <c r="F41" s="637"/>
      <c r="G41" s="637"/>
      <c r="H41" s="638"/>
    </row>
    <row r="42" spans="1:17" x14ac:dyDescent="0.35">
      <c r="A42" s="157" t="s">
        <v>975</v>
      </c>
      <c r="B42" s="20">
        <v>43670</v>
      </c>
      <c r="C42" s="637" t="s">
        <v>976</v>
      </c>
      <c r="D42" s="637"/>
      <c r="E42" s="637"/>
      <c r="F42" s="637"/>
      <c r="G42" s="637"/>
      <c r="H42" s="638"/>
    </row>
    <row r="43" spans="1:17" x14ac:dyDescent="0.35">
      <c r="A43" s="157" t="s">
        <v>729</v>
      </c>
      <c r="B43" s="20">
        <v>43726</v>
      </c>
      <c r="C43" s="637" t="s">
        <v>791</v>
      </c>
      <c r="D43" s="637"/>
      <c r="E43" s="637"/>
      <c r="F43" s="637"/>
      <c r="G43" s="637"/>
      <c r="H43" s="638"/>
    </row>
    <row r="44" spans="1:17" x14ac:dyDescent="0.35">
      <c r="A44" s="157" t="s">
        <v>973</v>
      </c>
      <c r="B44" s="20">
        <v>43761</v>
      </c>
      <c r="C44" s="637" t="s">
        <v>977</v>
      </c>
      <c r="D44" s="637"/>
      <c r="E44" s="637"/>
      <c r="F44" s="637"/>
      <c r="G44" s="637"/>
      <c r="H44" s="638"/>
    </row>
    <row r="45" spans="1:17" x14ac:dyDescent="0.35">
      <c r="A45" s="157" t="s">
        <v>978</v>
      </c>
      <c r="B45" s="20">
        <v>43789</v>
      </c>
      <c r="C45" s="637" t="s">
        <v>979</v>
      </c>
      <c r="D45" s="637"/>
      <c r="E45" s="637"/>
      <c r="F45" s="637"/>
      <c r="G45" s="637"/>
      <c r="H45" s="638"/>
    </row>
    <row r="46" spans="1:17" x14ac:dyDescent="0.35">
      <c r="A46" s="157" t="s">
        <v>34</v>
      </c>
      <c r="B46" s="20">
        <v>43903</v>
      </c>
      <c r="C46" s="637" t="s">
        <v>951</v>
      </c>
      <c r="D46" s="637"/>
      <c r="E46" s="637"/>
      <c r="F46" s="637"/>
      <c r="G46" s="637"/>
      <c r="H46" s="638"/>
    </row>
    <row r="47" spans="1:17" ht="31.75" customHeight="1" x14ac:dyDescent="0.35">
      <c r="A47" s="393" t="s">
        <v>571</v>
      </c>
      <c r="B47" s="10">
        <v>43943</v>
      </c>
      <c r="C47" s="620" t="s">
        <v>572</v>
      </c>
      <c r="D47" s="620"/>
      <c r="E47" s="620"/>
      <c r="F47" s="620"/>
      <c r="G47" s="620"/>
      <c r="H47" s="621"/>
    </row>
    <row r="48" spans="1:17" ht="51" customHeight="1" thickBot="1" x14ac:dyDescent="0.4">
      <c r="A48" s="392" t="s">
        <v>980</v>
      </c>
      <c r="B48" s="14">
        <v>44048</v>
      </c>
      <c r="C48" s="794" t="s">
        <v>981</v>
      </c>
      <c r="D48" s="794"/>
      <c r="E48" s="794"/>
      <c r="F48" s="794"/>
      <c r="G48" s="794"/>
      <c r="H48" s="795"/>
    </row>
  </sheetData>
  <mergeCells count="26">
    <mergeCell ref="C48:H48"/>
    <mergeCell ref="C44:H44"/>
    <mergeCell ref="B13:G13"/>
    <mergeCell ref="C14:G14"/>
    <mergeCell ref="C38:H38"/>
    <mergeCell ref="C39:H39"/>
    <mergeCell ref="C40:H40"/>
    <mergeCell ref="C41:H41"/>
    <mergeCell ref="C42:H42"/>
    <mergeCell ref="C43:H43"/>
    <mergeCell ref="A35:E35"/>
    <mergeCell ref="C45:H45"/>
    <mergeCell ref="C46:H46"/>
    <mergeCell ref="C47:H47"/>
    <mergeCell ref="B12:G12"/>
    <mergeCell ref="B1:G1"/>
    <mergeCell ref="B2:G2"/>
    <mergeCell ref="B3:G3"/>
    <mergeCell ref="B4:G4"/>
    <mergeCell ref="B5:G5"/>
    <mergeCell ref="B6:G6"/>
    <mergeCell ref="B7:C7"/>
    <mergeCell ref="B8:G8"/>
    <mergeCell ref="C9:G9"/>
    <mergeCell ref="C10:G10"/>
    <mergeCell ref="B11:G11"/>
  </mergeCells>
  <conditionalFormatting sqref="B19:C19">
    <cfRule type="expression" dxfId="532" priority="21">
      <formula>AND($B19&lt;=NOW(),$C19&gt;=NOW())</formula>
    </cfRule>
  </conditionalFormatting>
  <conditionalFormatting sqref="B20:C20">
    <cfRule type="expression" dxfId="531" priority="29">
      <formula>AND($B22&lt;=NOW(),$C22&gt;=NOW())</formula>
    </cfRule>
  </conditionalFormatting>
  <conditionalFormatting sqref="B22:C22">
    <cfRule type="expression" dxfId="530" priority="28">
      <formula>AND($B18&lt;=NOW(),$C18&gt;=NOW())</formula>
    </cfRule>
  </conditionalFormatting>
  <conditionalFormatting sqref="B23:C23">
    <cfRule type="expression" dxfId="529" priority="24">
      <formula>AND($B20&lt;=NOW(),$C20&gt;=NOW())</formula>
    </cfRule>
  </conditionalFormatting>
  <conditionalFormatting sqref="B24:C24">
    <cfRule type="expression" dxfId="528" priority="31">
      <formula>AND(#REF!&lt;=NOW(),#REF!&gt;=NOW())</formula>
    </cfRule>
  </conditionalFormatting>
  <conditionalFormatting sqref="B25:C34">
    <cfRule type="expression" dxfId="527" priority="30">
      <formula>AND($B24&lt;=NOW(),$C24&gt;=NOW())</formula>
    </cfRule>
  </conditionalFormatting>
  <conditionalFormatting sqref="D19:E34">
    <cfRule type="expression" dxfId="526" priority="22">
      <formula>AND($D19&lt;=NOW(),$E19&gt;=NOW())</formula>
    </cfRule>
  </conditionalFormatting>
  <conditionalFormatting sqref="F19:F34">
    <cfRule type="cellIs" dxfId="525" priority="27" operator="greaterThan">
      <formula>-45</formula>
    </cfRule>
  </conditionalFormatting>
  <conditionalFormatting sqref="F19:F36">
    <cfRule type="cellIs" dxfId="524" priority="2" operator="lessThan">
      <formula>-90</formula>
    </cfRule>
    <cfRule type="cellIs" dxfId="523" priority="3" operator="lessThan">
      <formula>-45</formula>
    </cfRule>
  </conditionalFormatting>
  <conditionalFormatting sqref="F35:F36">
    <cfRule type="cellIs" dxfId="522" priority="1" operator="between">
      <formula>-45</formula>
      <formula>45</formula>
    </cfRule>
    <cfRule type="cellIs" dxfId="521" priority="4" operator="greaterThan">
      <formula>45</formula>
    </cfRule>
    <cfRule type="cellIs" dxfId="520" priority="5" operator="greaterThan">
      <formula>90</formula>
    </cfRule>
  </conditionalFormatting>
  <conditionalFormatting sqref="L19:M34">
    <cfRule type="expression" dxfId="519" priority="33">
      <formula>AND($B19&lt;=NOW(),$C19&gt;=NOW())</formula>
    </cfRule>
  </conditionalFormatting>
  <conditionalFormatting sqref="N19:O34">
    <cfRule type="expression" dxfId="518" priority="32">
      <formula>AND($D19&lt;=NOW(),$E19&gt;=NOW())</formula>
    </cfRule>
  </conditionalFormatting>
  <hyperlinks>
    <hyperlink ref="H1" location="Home!A1" display="Return to Home" xr:uid="{00000000-0004-0000-7400-000000000000}"/>
    <hyperlink ref="B12:G12" r:id="rId1" display="Jordan Mallory" xr:uid="{00000000-0004-0000-7400-000001000000}"/>
    <hyperlink ref="B2:G2" r:id="rId2" display="BES Cyber System Information Access Management" xr:uid="{00000000-0004-0000-7400-000002000000}"/>
    <hyperlink ref="B13:G13" r:id="rId3" display="Kirk Rosener (primary), Colby Bellville (secondary)" xr:uid="{00000000-0004-0000-7400-000003000000}"/>
    <hyperlink ref="A10" location="Footnote_2" display="Footnote_2" xr:uid="{00000000-0004-0000-7400-000004000000}"/>
    <hyperlink ref="A11" location="Footnote_5" display="Footnote_5" xr:uid="{00000000-0004-0000-7400-000005000000}"/>
    <hyperlink ref="A7" location="Footnotes!A1" display="Footnotes!A1" xr:uid="{00000000-0004-0000-7400-000006000000}"/>
  </hyperlinks>
  <pageMargins left="0.7" right="0.7" top="0.75" bottom="0.75" header="0.3" footer="0.3"/>
  <pageSetup orientation="landscape" horizontalDpi="90" verticalDpi="90" r:id="rId4"/>
  <headerFooter>
    <oddHeader>&amp;L&amp;F&amp;C&amp;A&amp;R&amp;"Calibri"&amp;10&amp;K000000 Limited Disclosure&amp;1#_x000D_</oddHeader>
    <oddFooter>&amp;LNERC (Public)_x000D_&amp;1#&amp;"Calibri"&amp;10&amp;K0000FF Limited Disclosure&amp;CPrinted on: &amp;D&amp;R&amp;P of &amp;N</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45" id="{036BCA17-98B9-41A6-8B57-7F66017960F7}">
            <xm:f>IF($B$20=Home!$I$5,$A$24,)</xm:f>
            <x14:dxf/>
          </x14:cfRule>
          <xm:sqref>I10:ABJ10</xm:sqref>
        </x14:conditionalFormatting>
      </x14:conditionalFormattings>
    </ext>
  </extLst>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6">
    <tabColor rgb="FFFF0000"/>
  </sheetPr>
  <dimension ref="A1:M44"/>
  <sheetViews>
    <sheetView showZeros="0" zoomScale="130" zoomScaleNormal="130" workbookViewId="0">
      <pane ySplit="1" topLeftCell="A2" activePane="bottomLeft" state="frozen"/>
      <selection activeCell="B4" sqref="B4:G4"/>
      <selection pane="bottomLeft" activeCell="H9" sqref="H9"/>
    </sheetView>
  </sheetViews>
  <sheetFormatPr defaultColWidth="8.81640625" defaultRowHeight="14.5" x14ac:dyDescent="0.35"/>
  <cols>
    <col min="1" max="1" width="28.453125" style="2" customWidth="1"/>
    <col min="2" max="2" width="14.453125" customWidth="1"/>
    <col min="3" max="3" width="13.81640625" customWidth="1"/>
    <col min="4" max="4" width="13.1796875" customWidth="1"/>
    <col min="5" max="5" width="11.453125" customWidth="1"/>
    <col min="6" max="6" width="12.453125" customWidth="1"/>
    <col min="7" max="7" width="19.453125" customWidth="1"/>
    <col min="8" max="8" width="10.453125" customWidth="1"/>
    <col min="9" max="9" width="3.453125" hidden="1" customWidth="1"/>
    <col min="10" max="10" width="19.453125" customWidth="1"/>
    <col min="11" max="12" width="10.453125" bestFit="1" customWidth="1"/>
  </cols>
  <sheetData>
    <row r="1" spans="1:13" s="7" customFormat="1" ht="18.5" x14ac:dyDescent="0.45">
      <c r="A1" s="27" t="str">
        <f>'Complexity Template'!A1</f>
        <v>Project</v>
      </c>
      <c r="B1" s="609" t="s">
        <v>982</v>
      </c>
      <c r="C1" s="610"/>
      <c r="D1" s="610"/>
      <c r="E1" s="610"/>
      <c r="F1" s="610"/>
      <c r="G1" s="610"/>
      <c r="H1" s="49" t="s">
        <v>178</v>
      </c>
    </row>
    <row r="2" spans="1:13" s="7" customFormat="1" ht="15" customHeight="1" x14ac:dyDescent="0.45">
      <c r="A2" s="3" t="str">
        <f>'Complexity Template'!A2</f>
        <v>Project Name</v>
      </c>
      <c r="B2" s="640" t="s">
        <v>983</v>
      </c>
      <c r="C2" s="640"/>
      <c r="D2" s="640"/>
      <c r="E2" s="640"/>
      <c r="F2" s="640"/>
      <c r="G2" s="640"/>
      <c r="H2" s="6"/>
    </row>
    <row r="3" spans="1:13" s="7" customFormat="1" ht="15" customHeight="1" x14ac:dyDescent="0.45">
      <c r="A3" s="3" t="str">
        <f>'Complexity Template'!A3</f>
        <v>Status</v>
      </c>
      <c r="B3" s="612" t="s">
        <v>328</v>
      </c>
      <c r="C3" s="612"/>
      <c r="D3" s="612"/>
      <c r="E3" s="612"/>
      <c r="F3" s="612"/>
      <c r="G3" s="612"/>
      <c r="H3" s="6"/>
    </row>
    <row r="4" spans="1:13" s="7" customFormat="1" ht="33.75" customHeight="1" x14ac:dyDescent="0.45">
      <c r="A4" s="3" t="str">
        <f>'Complexity Template'!A4</f>
        <v>Comments</v>
      </c>
      <c r="B4" s="663" t="s">
        <v>984</v>
      </c>
      <c r="C4" s="663"/>
      <c r="D4" s="663"/>
      <c r="E4" s="663"/>
      <c r="F4" s="663"/>
      <c r="G4" s="663"/>
      <c r="H4" s="6"/>
    </row>
    <row r="5" spans="1:13" x14ac:dyDescent="0.35">
      <c r="A5" s="3" t="str">
        <f>'Complexity Template'!A5</f>
        <v>Deliverable</v>
      </c>
      <c r="B5" s="632" t="s">
        <v>736</v>
      </c>
      <c r="C5" s="632"/>
      <c r="D5" s="632"/>
      <c r="E5" s="632"/>
      <c r="F5" s="632"/>
      <c r="G5" s="632"/>
      <c r="H5" s="323"/>
    </row>
    <row r="6" spans="1:13" x14ac:dyDescent="0.35">
      <c r="A6" s="3" t="str">
        <f>'Complexity Template'!A6</f>
        <v>Deadline</v>
      </c>
      <c r="B6" s="292">
        <v>44190</v>
      </c>
      <c r="C6" s="450"/>
      <c r="D6" s="450"/>
      <c r="E6" s="450"/>
      <c r="F6" s="293">
        <f ca="1">ROUNDDOWN(_xlfn.DAYS($B$6,NOW())/30,0)</f>
        <v>-52</v>
      </c>
      <c r="G6" s="277" t="s">
        <v>919</v>
      </c>
      <c r="H6" s="323"/>
    </row>
    <row r="7" spans="1:13" ht="63" customHeight="1" x14ac:dyDescent="0.35">
      <c r="A7" s="3" t="str">
        <f>'Complexity Template'!A7</f>
        <v>Priority in RSDP, click to see applicable Footnote</v>
      </c>
      <c r="B7" s="639">
        <v>0</v>
      </c>
      <c r="C7" s="639"/>
      <c r="D7" s="4" t="str">
        <f>'Complexity Template'!E7</f>
        <v>Priority (1-Low, 2-Med, 3-High )</v>
      </c>
      <c r="E7" s="323"/>
      <c r="F7" s="4" t="str">
        <f>'Complexity Template'!G7</f>
        <v>Reserved for Future Use</v>
      </c>
      <c r="G7" s="259">
        <v>0</v>
      </c>
      <c r="H7" s="323"/>
    </row>
    <row r="8" spans="1:13" x14ac:dyDescent="0.35">
      <c r="A8" s="3" t="str">
        <f>'Complexity Template'!A8</f>
        <v>Reserved for Future Use</v>
      </c>
      <c r="B8" s="639" t="s">
        <v>191</v>
      </c>
      <c r="C8" s="639"/>
      <c r="D8" s="639"/>
      <c r="E8" s="639"/>
      <c r="F8" s="639"/>
      <c r="G8" s="639"/>
      <c r="H8" s="323"/>
    </row>
    <row r="9" spans="1:13" ht="48.25" customHeight="1" x14ac:dyDescent="0.35">
      <c r="A9" s="3" t="str">
        <f>'Complexity Template'!A9</f>
        <v>Number of Directives</v>
      </c>
      <c r="B9" s="259">
        <v>1</v>
      </c>
      <c r="C9" s="632" t="s">
        <v>985</v>
      </c>
      <c r="D9" s="632"/>
      <c r="E9" s="632"/>
      <c r="F9" s="632"/>
      <c r="G9" s="632"/>
      <c r="H9" s="323"/>
    </row>
    <row r="10" spans="1:13" x14ac:dyDescent="0.35">
      <c r="A10" s="424" t="str">
        <f>'Complexity Template'!A10</f>
        <v>Reserved for Future Use</v>
      </c>
      <c r="B10" s="259">
        <v>0</v>
      </c>
      <c r="C10" s="632" t="s">
        <v>191</v>
      </c>
      <c r="D10" s="632"/>
      <c r="E10" s="632"/>
      <c r="F10" s="632"/>
      <c r="G10" s="632"/>
      <c r="H10" s="323"/>
    </row>
    <row r="11" spans="1:13" x14ac:dyDescent="0.35">
      <c r="A11" s="424" t="str">
        <f>'Complexity Template'!A11</f>
        <v>Reserved for Future Use</v>
      </c>
      <c r="B11" s="632" t="s">
        <v>191</v>
      </c>
      <c r="C11" s="632"/>
      <c r="D11" s="632"/>
      <c r="E11" s="632"/>
      <c r="F11" s="632"/>
      <c r="G11" s="632"/>
      <c r="H11" s="321"/>
      <c r="K11" s="1"/>
      <c r="L11" s="1"/>
      <c r="M11" s="1"/>
    </row>
    <row r="12" spans="1:13" ht="14.9" customHeight="1" x14ac:dyDescent="0.35">
      <c r="A12" s="3" t="str">
        <f>'Complexity Template'!A12</f>
        <v>Developer</v>
      </c>
      <c r="B12" s="673" t="s">
        <v>986</v>
      </c>
      <c r="C12" s="673"/>
      <c r="D12" s="673"/>
      <c r="E12" s="673"/>
      <c r="F12" s="673"/>
      <c r="G12" s="673"/>
      <c r="H12" s="321"/>
    </row>
    <row r="13" spans="1:13" x14ac:dyDescent="0.35">
      <c r="A13" s="3" t="str">
        <f>'Complexity Template'!A13</f>
        <v>PMOS Liaison</v>
      </c>
      <c r="B13" s="791" t="s">
        <v>987</v>
      </c>
      <c r="C13" s="791"/>
      <c r="D13" s="791"/>
      <c r="E13" s="791"/>
      <c r="F13" s="791"/>
      <c r="G13" s="791"/>
      <c r="H13" s="321"/>
    </row>
    <row r="14" spans="1:13" x14ac:dyDescent="0.35">
      <c r="A14" s="3" t="str">
        <f>'Complexity Template'!A14</f>
        <v>Affected Standards</v>
      </c>
      <c r="B14" s="259">
        <v>3</v>
      </c>
      <c r="C14" s="632" t="s">
        <v>736</v>
      </c>
      <c r="D14" s="632"/>
      <c r="E14" s="632"/>
      <c r="F14" s="632"/>
      <c r="G14" s="632"/>
      <c r="H14" s="323"/>
    </row>
    <row r="15" spans="1:13" x14ac:dyDescent="0.35">
      <c r="A15" s="3" t="str">
        <f>'Complexity Template'!A15</f>
        <v>Last Updated</v>
      </c>
      <c r="B15" s="239">
        <v>44204</v>
      </c>
      <c r="C15" s="323"/>
      <c r="D15" s="323"/>
      <c r="E15" s="323"/>
      <c r="F15" s="323"/>
      <c r="G15" s="323"/>
      <c r="H15" s="323"/>
    </row>
    <row r="16" spans="1:13" x14ac:dyDescent="0.35">
      <c r="A16" s="3">
        <f>'Complexity Template'!A16</f>
        <v>0</v>
      </c>
      <c r="B16" s="321"/>
      <c r="C16" s="323"/>
      <c r="D16" s="323"/>
      <c r="E16" s="323"/>
      <c r="F16" s="323"/>
      <c r="G16" s="323"/>
      <c r="H16" s="323"/>
    </row>
    <row r="17" spans="1:12" ht="15" thickBot="1" x14ac:dyDescent="0.4">
      <c r="A17" s="3">
        <f>'Complexity Template'!A17</f>
        <v>0</v>
      </c>
      <c r="B17" s="323"/>
      <c r="C17" s="323"/>
      <c r="D17" s="323"/>
      <c r="E17" s="323"/>
      <c r="F17" s="323"/>
      <c r="G17" s="323"/>
      <c r="H17" s="323"/>
    </row>
    <row r="18" spans="1:12" ht="44.75" customHeight="1" thickBot="1" x14ac:dyDescent="0.4">
      <c r="A18" s="46" t="str">
        <f>'Complexity Template'!A18</f>
        <v>Scheduling Dates</v>
      </c>
      <c r="B18" s="46" t="str">
        <f>'Complexity Template'!B18</f>
        <v>Projected
 or Actual
Start</v>
      </c>
      <c r="C18" s="46" t="str">
        <f>'Complexity Template'!C18</f>
        <v>Projected or Actual
End</v>
      </c>
      <c r="D18" s="46" t="str">
        <f>'Complexity Template'!E18</f>
        <v>Calculated Start</v>
      </c>
      <c r="E18" s="46" t="str">
        <f>'Complexity Template'!F18</f>
        <v>Calculated End</v>
      </c>
      <c r="F18" s="46" t="str">
        <f>'Complexity Template'!G18</f>
        <v xml:space="preserve">No. of Days
Ahead or (Behind) Schedule </v>
      </c>
      <c r="G18" s="46" t="str">
        <f>'Complexity Template'!H18</f>
        <v>Complexity Factor (CF) Impacts to Schedule (Start on 1st Row)</v>
      </c>
      <c r="H18" s="46" t="str">
        <f>'Complexity Template'!I18</f>
        <v>Time Impact</v>
      </c>
      <c r="I18" s="46" t="str">
        <f>'Complexity Template'!J18</f>
        <v>Index</v>
      </c>
      <c r="J18" s="4"/>
    </row>
    <row r="19" spans="1:12" x14ac:dyDescent="0.35">
      <c r="A19" s="71" t="str">
        <f>'Complexity Template'!A19</f>
        <v>AS1 - Additional SAR 1</v>
      </c>
      <c r="B19" s="72"/>
      <c r="C19" s="72"/>
      <c r="D19" s="361"/>
      <c r="E19" s="362"/>
      <c r="F19" s="369" t="str">
        <f>IF(ISBLANK(D19)=FALSE,IF(D19-B19&gt;DATE(2007,1,1),0,D19-B19),"")</f>
        <v/>
      </c>
      <c r="G19" s="317" t="s">
        <v>970</v>
      </c>
      <c r="H19" s="318">
        <f>VLOOKUP(G19,'Lookup Lists'!E$3:F$39,2,FALSE)</f>
        <v>90</v>
      </c>
      <c r="I19" s="65">
        <v>1</v>
      </c>
    </row>
    <row r="20" spans="1:12" x14ac:dyDescent="0.35">
      <c r="A20" s="31" t="str">
        <f>'Complexity Template'!A20</f>
        <v>AS2 - Additional SAR 2</v>
      </c>
      <c r="B20" s="17">
        <v>43648</v>
      </c>
      <c r="C20" s="17">
        <v>43678</v>
      </c>
      <c r="D20" s="361"/>
      <c r="E20" s="362"/>
      <c r="F20" s="42" t="str">
        <f t="shared" ref="F20:F34" si="0">IF(ISBLANK(D20)=FALSE,IF(D20-B20&gt;DATE(2007,1,1),0,D20-B20),"")</f>
        <v/>
      </c>
      <c r="G20" s="9" t="s">
        <v>191</v>
      </c>
      <c r="H20" s="13">
        <f>VLOOKUP(G20,'Lookup Lists'!E$3:F$39,2,FALSE)</f>
        <v>0</v>
      </c>
      <c r="I20" s="66">
        <v>2</v>
      </c>
    </row>
    <row r="21" spans="1:12" x14ac:dyDescent="0.35">
      <c r="A21" s="133" t="str">
        <f>'Complexity Template'!A21</f>
        <v>QR - Quality Review</v>
      </c>
      <c r="B21" s="10">
        <v>43936</v>
      </c>
      <c r="C21" s="17">
        <v>43943</v>
      </c>
      <c r="D21" s="361"/>
      <c r="E21" s="362"/>
      <c r="F21" s="42" t="str">
        <f t="shared" si="0"/>
        <v/>
      </c>
      <c r="G21" s="9" t="s">
        <v>191</v>
      </c>
      <c r="H21" s="13">
        <f>VLOOKUP(G21,'Lookup Lists'!E$3:F$39,2,FALSE)</f>
        <v>0</v>
      </c>
      <c r="I21" s="67">
        <v>3</v>
      </c>
    </row>
    <row r="22" spans="1:12" x14ac:dyDescent="0.35">
      <c r="A22" s="29" t="str">
        <f>'Complexity Template'!A22</f>
        <v>SP1 - SAR/PR/WP Posting 1</v>
      </c>
      <c r="B22" s="17">
        <v>43648</v>
      </c>
      <c r="C22" s="17">
        <v>43678</v>
      </c>
      <c r="D22" s="75">
        <v>43761</v>
      </c>
      <c r="E22" s="83">
        <f>+D22+30</f>
        <v>43791</v>
      </c>
      <c r="F22" s="42">
        <f t="shared" si="0"/>
        <v>113</v>
      </c>
      <c r="G22" s="9" t="s">
        <v>191</v>
      </c>
      <c r="H22" s="13">
        <f>VLOOKUP(G22,'Lookup Lists'!E$3:F$39,2,FALSE)</f>
        <v>0</v>
      </c>
      <c r="I22" s="66">
        <v>4</v>
      </c>
    </row>
    <row r="23" spans="1:12" x14ac:dyDescent="0.35">
      <c r="A23" s="345" t="str">
        <f>'Complexity Template'!A24</f>
        <v>SDT - Dev Time</v>
      </c>
      <c r="B23" s="10"/>
      <c r="C23" s="10"/>
      <c r="D23" s="344">
        <f>+E22+60</f>
        <v>43851</v>
      </c>
      <c r="E23" s="344">
        <f>+D23+($B$9*30)+($B$14*60)</f>
        <v>44061</v>
      </c>
      <c r="F23" s="42">
        <f t="shared" si="0"/>
        <v>0</v>
      </c>
      <c r="G23" s="9" t="s">
        <v>191</v>
      </c>
      <c r="H23" s="13">
        <f>VLOOKUP(G23,'Lookup Lists'!E$3:F$39,2,FALSE)</f>
        <v>0</v>
      </c>
      <c r="I23" s="67">
        <v>5</v>
      </c>
    </row>
    <row r="24" spans="1:12" x14ac:dyDescent="0.35">
      <c r="A24" s="32" t="str">
        <f>'Complexity Template'!A25</f>
        <v>CP1 - Comment Period 1</v>
      </c>
      <c r="B24" s="10"/>
      <c r="C24" s="10"/>
      <c r="D24" s="361"/>
      <c r="E24" s="362"/>
      <c r="F24" s="42" t="str">
        <f t="shared" si="0"/>
        <v/>
      </c>
      <c r="G24" s="9" t="s">
        <v>191</v>
      </c>
      <c r="H24" s="13">
        <f>VLOOKUP(G24,'Lookup Lists'!E$3:F$39,2,FALSE)</f>
        <v>0</v>
      </c>
      <c r="I24" s="66">
        <v>6</v>
      </c>
    </row>
    <row r="25" spans="1:12" x14ac:dyDescent="0.35">
      <c r="A25" s="32" t="str">
        <f>'Complexity Template'!A26</f>
        <v>CP2 - Comment Period 2</v>
      </c>
      <c r="B25" s="10"/>
      <c r="C25" s="10"/>
      <c r="D25" s="361"/>
      <c r="E25" s="362"/>
      <c r="F25" s="42" t="str">
        <f t="shared" si="0"/>
        <v/>
      </c>
      <c r="G25" s="9" t="s">
        <v>191</v>
      </c>
      <c r="H25" s="13">
        <f>VLOOKUP(G25,'Lookup Lists'!E$3:F$39,2,FALSE)</f>
        <v>0</v>
      </c>
      <c r="I25" s="67">
        <v>7</v>
      </c>
    </row>
    <row r="26" spans="1:12" x14ac:dyDescent="0.35">
      <c r="A26" s="34" t="str">
        <f>'Complexity Template'!A27</f>
        <v>CIB - Com/Ballot 1 (Initial)</v>
      </c>
      <c r="B26" s="10">
        <v>43857</v>
      </c>
      <c r="C26" s="10">
        <f>+B26+45</f>
        <v>43902</v>
      </c>
      <c r="D26" s="75">
        <f>+E23</f>
        <v>44061</v>
      </c>
      <c r="E26" s="83">
        <f>+D26+45</f>
        <v>44106</v>
      </c>
      <c r="F26" s="42">
        <f t="shared" si="0"/>
        <v>204</v>
      </c>
      <c r="G26" s="9" t="s">
        <v>191</v>
      </c>
      <c r="H26" s="13">
        <f>VLOOKUP(G26,'Lookup Lists'!E$3:F$39,2,FALSE)</f>
        <v>0</v>
      </c>
      <c r="I26" s="66">
        <v>8</v>
      </c>
    </row>
    <row r="27" spans="1:12" x14ac:dyDescent="0.35">
      <c r="A27" s="34" t="str">
        <f>'Complexity Template'!A28</f>
        <v xml:space="preserve">CAB - Com/Add Ballot 2 </v>
      </c>
      <c r="B27" s="10">
        <v>43959</v>
      </c>
      <c r="C27" s="10">
        <v>44004</v>
      </c>
      <c r="D27" s="75">
        <f>+E26+60</f>
        <v>44166</v>
      </c>
      <c r="E27" s="83">
        <f t="shared" ref="E27" si="1">+D27+45</f>
        <v>44211</v>
      </c>
      <c r="F27" s="42">
        <f t="shared" si="0"/>
        <v>207</v>
      </c>
      <c r="G27" s="9" t="s">
        <v>191</v>
      </c>
      <c r="H27" s="13">
        <f>VLOOKUP(G27,'Lookup Lists'!E$3:F$39,2,FALSE)</f>
        <v>0</v>
      </c>
      <c r="I27" s="67">
        <v>9</v>
      </c>
    </row>
    <row r="28" spans="1:12" x14ac:dyDescent="0.35">
      <c r="A28" s="34" t="str">
        <f>'Complexity Template'!A29</f>
        <v>CAB - Com/Add Ballot 3</v>
      </c>
      <c r="B28" s="10">
        <v>44040</v>
      </c>
      <c r="C28" s="10">
        <v>44084</v>
      </c>
      <c r="D28" s="361"/>
      <c r="E28" s="362"/>
      <c r="F28" s="42" t="str">
        <f t="shared" si="0"/>
        <v/>
      </c>
      <c r="G28" s="9" t="s">
        <v>191</v>
      </c>
      <c r="H28" s="13">
        <f>VLOOKUP(G28,'Lookup Lists'!E$3:F$39,2,FALSE)</f>
        <v>0</v>
      </c>
      <c r="I28" s="66">
        <v>10</v>
      </c>
    </row>
    <row r="29" spans="1:12" x14ac:dyDescent="0.35">
      <c r="A29" s="34" t="str">
        <f>'Complexity Template'!A30</f>
        <v>CAB - Com/Add Ballot 4</v>
      </c>
      <c r="B29" s="10"/>
      <c r="C29" s="10"/>
      <c r="D29" s="361"/>
      <c r="E29" s="362"/>
      <c r="F29" s="42" t="str">
        <f t="shared" si="0"/>
        <v/>
      </c>
      <c r="G29" s="9" t="s">
        <v>191</v>
      </c>
      <c r="H29" s="13">
        <f>VLOOKUP(G29,'Lookup Lists'!E$3:F$39,2,FALSE)</f>
        <v>0</v>
      </c>
      <c r="I29" s="67">
        <v>11</v>
      </c>
      <c r="K29" s="1"/>
      <c r="L29" s="1"/>
    </row>
    <row r="30" spans="1:12" x14ac:dyDescent="0.35">
      <c r="A30" s="34" t="str">
        <f>'Complexity Template'!A31</f>
        <v>CAB - Com/Add Ballot 5</v>
      </c>
      <c r="B30" s="10"/>
      <c r="C30" s="10"/>
      <c r="D30" s="361"/>
      <c r="E30" s="362"/>
      <c r="F30" s="42" t="str">
        <f t="shared" si="0"/>
        <v/>
      </c>
      <c r="G30" s="9" t="s">
        <v>191</v>
      </c>
      <c r="H30" s="13">
        <f>VLOOKUP(G30,'Lookup Lists'!E$3:F$39,2,FALSE)</f>
        <v>0</v>
      </c>
      <c r="I30" s="66">
        <v>12</v>
      </c>
    </row>
    <row r="31" spans="1:12" x14ac:dyDescent="0.35">
      <c r="A31" s="35" t="str">
        <f>'Complexity Template'!A32</f>
        <v>FB - Final Ballot</v>
      </c>
      <c r="B31" s="10">
        <v>44111</v>
      </c>
      <c r="C31" s="10">
        <v>44120</v>
      </c>
      <c r="D31" s="75">
        <f>+E27+30</f>
        <v>44241</v>
      </c>
      <c r="E31" s="83">
        <f>+D31+10</f>
        <v>44251</v>
      </c>
      <c r="F31" s="42">
        <f t="shared" si="0"/>
        <v>130</v>
      </c>
      <c r="G31" s="9" t="s">
        <v>191</v>
      </c>
      <c r="H31" s="13">
        <f>VLOOKUP(G31,'Lookup Lists'!E$3:F$39,2,FALSE)</f>
        <v>0</v>
      </c>
      <c r="I31" s="67">
        <v>13</v>
      </c>
    </row>
    <row r="32" spans="1:12" x14ac:dyDescent="0.35">
      <c r="A32" s="36" t="str">
        <f>'Complexity Template'!A33</f>
        <v>PTB - Present to BOT</v>
      </c>
      <c r="B32" s="10">
        <v>44139</v>
      </c>
      <c r="C32" s="10">
        <v>44140</v>
      </c>
      <c r="D32" s="361"/>
      <c r="E32" s="362"/>
      <c r="F32" s="42" t="str">
        <f t="shared" si="0"/>
        <v/>
      </c>
      <c r="G32" s="9" t="s">
        <v>191</v>
      </c>
      <c r="H32" s="13">
        <f>VLOOKUP(G32,'Lookup Lists'!E$3:F$39,2,FALSE)</f>
        <v>0</v>
      </c>
      <c r="I32" s="66">
        <v>14</v>
      </c>
    </row>
    <row r="33" spans="1:9" x14ac:dyDescent="0.35">
      <c r="A33" s="37" t="str">
        <f>'Complexity Template'!A34</f>
        <v>Filing - Filing with Regulators</v>
      </c>
      <c r="B33" s="10">
        <v>44191</v>
      </c>
      <c r="C33" s="10">
        <f>B33+3</f>
        <v>44194</v>
      </c>
      <c r="D33" s="361"/>
      <c r="E33" s="362"/>
      <c r="F33" s="42" t="str">
        <f t="shared" si="0"/>
        <v/>
      </c>
      <c r="G33" s="9" t="s">
        <v>191</v>
      </c>
      <c r="H33" s="13">
        <f>VLOOKUP(G33,'Lookup Lists'!E$3:F$39,2,FALSE)</f>
        <v>0</v>
      </c>
      <c r="I33" s="67">
        <v>15</v>
      </c>
    </row>
    <row r="34" spans="1:9" ht="15" thickBot="1" x14ac:dyDescent="0.4">
      <c r="A34" s="38">
        <f>'Complexity Template'!A35</f>
        <v>0</v>
      </c>
      <c r="B34" s="14"/>
      <c r="C34" s="14"/>
      <c r="D34" s="363"/>
      <c r="E34" s="364"/>
      <c r="F34" s="41" t="str">
        <f t="shared" si="0"/>
        <v/>
      </c>
      <c r="G34" s="164" t="s">
        <v>191</v>
      </c>
      <c r="H34" s="16">
        <f>VLOOKUP(G34,'Lookup Lists'!E$3:F$39,2,FALSE)</f>
        <v>0</v>
      </c>
      <c r="I34" s="68">
        <v>16</v>
      </c>
    </row>
    <row r="35" spans="1:9" ht="15" thickBot="1" x14ac:dyDescent="0.4">
      <c r="A35" s="607" t="s">
        <v>940</v>
      </c>
      <c r="B35" s="608"/>
      <c r="C35" s="608"/>
      <c r="D35" s="608"/>
      <c r="E35" s="608"/>
      <c r="F35" s="370">
        <f>IF(ISBLANK(C31)=FALSE,H35-C31,"Need FB Date")</f>
        <v>221</v>
      </c>
      <c r="G35" s="371" t="s">
        <v>941</v>
      </c>
      <c r="H35" s="372">
        <f>D22+(E31-D22)+SUM(H19:H34)</f>
        <v>44341</v>
      </c>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53" t="s">
        <v>942</v>
      </c>
      <c r="B38" s="311">
        <v>43642</v>
      </c>
      <c r="C38" s="786" t="s">
        <v>988</v>
      </c>
      <c r="D38" s="786"/>
      <c r="E38" s="786"/>
      <c r="F38" s="786"/>
      <c r="G38" s="786"/>
      <c r="H38" s="787"/>
    </row>
    <row r="39" spans="1:9" x14ac:dyDescent="0.35">
      <c r="A39" s="157" t="s">
        <v>888</v>
      </c>
      <c r="B39" s="20">
        <v>43656</v>
      </c>
      <c r="C39" s="637" t="s">
        <v>989</v>
      </c>
      <c r="D39" s="637"/>
      <c r="E39" s="637"/>
      <c r="F39" s="637"/>
      <c r="G39" s="637"/>
      <c r="H39" s="638"/>
    </row>
    <row r="40" spans="1:9" x14ac:dyDescent="0.35">
      <c r="A40" s="157" t="s">
        <v>990</v>
      </c>
      <c r="B40" s="20">
        <v>43684</v>
      </c>
      <c r="C40" s="637" t="s">
        <v>991</v>
      </c>
      <c r="D40" s="637"/>
      <c r="E40" s="637"/>
      <c r="F40" s="637"/>
      <c r="G40" s="637"/>
      <c r="H40" s="638"/>
    </row>
    <row r="41" spans="1:9" x14ac:dyDescent="0.35">
      <c r="A41" s="157" t="s">
        <v>990</v>
      </c>
      <c r="B41" s="20">
        <v>43726</v>
      </c>
      <c r="C41" s="637" t="s">
        <v>992</v>
      </c>
      <c r="D41" s="637"/>
      <c r="E41" s="637"/>
      <c r="F41" s="637"/>
      <c r="G41" s="637"/>
      <c r="H41" s="638"/>
    </row>
    <row r="42" spans="1:9" x14ac:dyDescent="0.35">
      <c r="A42" s="157" t="s">
        <v>993</v>
      </c>
      <c r="B42" s="20">
        <v>43761</v>
      </c>
      <c r="C42" s="637" t="s">
        <v>994</v>
      </c>
      <c r="D42" s="637"/>
      <c r="E42" s="637"/>
      <c r="F42" s="637"/>
      <c r="G42" s="637"/>
      <c r="H42" s="638"/>
    </row>
    <row r="43" spans="1:9" x14ac:dyDescent="0.35">
      <c r="A43" s="157" t="s">
        <v>34</v>
      </c>
      <c r="B43" s="20">
        <v>43903</v>
      </c>
      <c r="C43" s="637" t="s">
        <v>951</v>
      </c>
      <c r="D43" s="637"/>
      <c r="E43" s="637"/>
      <c r="F43" s="637"/>
      <c r="G43" s="637"/>
      <c r="H43" s="638"/>
    </row>
    <row r="44" spans="1:9" ht="33" customHeight="1" thickBot="1" x14ac:dyDescent="0.4">
      <c r="A44" s="392" t="s">
        <v>571</v>
      </c>
      <c r="B44" s="14">
        <v>43943</v>
      </c>
      <c r="C44" s="684" t="s">
        <v>572</v>
      </c>
      <c r="D44" s="684"/>
      <c r="E44" s="684"/>
      <c r="F44" s="684"/>
      <c r="G44" s="684"/>
      <c r="H44" s="685"/>
    </row>
  </sheetData>
  <mergeCells count="22">
    <mergeCell ref="B12:G12"/>
    <mergeCell ref="B1:G1"/>
    <mergeCell ref="B2:G2"/>
    <mergeCell ref="B3:G3"/>
    <mergeCell ref="B4:G4"/>
    <mergeCell ref="B5:G5"/>
    <mergeCell ref="B7:C7"/>
    <mergeCell ref="B8:G8"/>
    <mergeCell ref="C9:G9"/>
    <mergeCell ref="C10:G10"/>
    <mergeCell ref="B11:G11"/>
    <mergeCell ref="C44:H44"/>
    <mergeCell ref="B13:G13"/>
    <mergeCell ref="C14:G14"/>
    <mergeCell ref="C37:H37"/>
    <mergeCell ref="C39:H39"/>
    <mergeCell ref="C40:H40"/>
    <mergeCell ref="C41:H41"/>
    <mergeCell ref="C38:H38"/>
    <mergeCell ref="A35:E35"/>
    <mergeCell ref="C42:H42"/>
    <mergeCell ref="C43:H43"/>
  </mergeCells>
  <conditionalFormatting sqref="B19:C34">
    <cfRule type="expression" dxfId="517" priority="23">
      <formula>AND($B19&lt;=NOW(),$C19&gt;=NOW())</formula>
    </cfRule>
  </conditionalFormatting>
  <conditionalFormatting sqref="D19:E34">
    <cfRule type="expression" dxfId="516" priority="16">
      <formula>AND($D19&lt;=NOW(),$E19&gt;=NOW())</formula>
    </cfRule>
  </conditionalFormatting>
  <conditionalFormatting sqref="F19:F34">
    <cfRule type="cellIs" dxfId="515" priority="20" operator="greaterThan">
      <formula>-45</formula>
    </cfRule>
  </conditionalFormatting>
  <conditionalFormatting sqref="F19:F35">
    <cfRule type="cellIs" dxfId="514" priority="2" operator="lessThan">
      <formula>-90</formula>
    </cfRule>
    <cfRule type="cellIs" dxfId="513" priority="3" operator="lessThan">
      <formula>-45</formula>
    </cfRule>
  </conditionalFormatting>
  <conditionalFormatting sqref="F35">
    <cfRule type="cellIs" dxfId="512" priority="1" operator="between">
      <formula>-45</formula>
      <formula>45</formula>
    </cfRule>
    <cfRule type="cellIs" dxfId="511" priority="4" operator="greaterThan">
      <formula>45</formula>
    </cfRule>
    <cfRule type="cellIs" dxfId="510" priority="5" operator="greaterThan">
      <formula>90</formula>
    </cfRule>
  </conditionalFormatting>
  <hyperlinks>
    <hyperlink ref="H1" location="Home!A1" display="Return to Home" xr:uid="{00000000-0004-0000-7500-000000000000}"/>
    <hyperlink ref="B2:G2" r:id="rId1" display="Project 2019-03 Cyber Security Supply Chain Risks" xr:uid="{00000000-0004-0000-7500-000001000000}"/>
    <hyperlink ref="B12:G12" r:id="rId2" display="Alison Oswald" xr:uid="{00000000-0004-0000-7500-000002000000}"/>
    <hyperlink ref="B13:G13" r:id="rId3" display="Masuncha Bussey (primary), Kirk Rosener (secondary) and Linda Lynch (tertiary)" xr:uid="{00000000-0004-0000-7500-000003000000}"/>
    <hyperlink ref="A10" location="Footnote_2" display="Footnote_2" xr:uid="{00000000-0004-0000-7500-000004000000}"/>
    <hyperlink ref="A11" location="Footnote_5" display="Footnote_5" xr:uid="{00000000-0004-0000-7500-000005000000}"/>
  </hyperlinks>
  <pageMargins left="0.7" right="0.7" top="0.75" bottom="0.75" header="0.3" footer="0.3"/>
  <pageSetup orientation="landscape" horizontalDpi="1200" verticalDpi="1200" r:id="rId4"/>
  <headerFooter>
    <oddHeader>&amp;L&amp;F&amp;C&amp;A&amp;R&amp;"Calibri"&amp;10&amp;K000000 Limited Disclosure&amp;1#_x000D_</oddHeader>
    <oddFooter>&amp;LNERC (Public)_x000D_&amp;1#&amp;"Calibri"&amp;10&amp;K0000FF Limited Disclosure&amp;CPrinted on: &amp;D&amp;R&amp;P of &amp;N</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31" id="{1C00BF9D-D4CA-4A7A-B9B9-49597011231E}">
            <xm:f>IF($B$20=Home!$I$5,$A$24,)</xm:f>
            <x14:dxf/>
          </x14:cfRule>
          <xm:sqref>I10:ABK10</xm:sqref>
        </x14:conditionalFormatting>
      </x14:conditionalFormattings>
    </ext>
  </extLst>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7">
    <tabColor rgb="FF0070C0"/>
  </sheetPr>
  <dimension ref="A1:P50"/>
  <sheetViews>
    <sheetView showZeros="0" zoomScale="110" zoomScaleNormal="110" workbookViewId="0">
      <pane ySplit="1" topLeftCell="A2" activePane="bottomLeft" state="frozen"/>
      <selection pane="bottomLeft" activeCell="B16" sqref="B16"/>
    </sheetView>
  </sheetViews>
  <sheetFormatPr defaultColWidth="8.81640625" defaultRowHeight="14.5" x14ac:dyDescent="0.35"/>
  <cols>
    <col min="1" max="1" width="28.453125" style="106" customWidth="1"/>
    <col min="2" max="2" width="12.453125" style="91" customWidth="1"/>
    <col min="3" max="4" width="14.81640625" style="91" customWidth="1"/>
    <col min="5" max="5" width="12" style="91" customWidth="1"/>
    <col min="6" max="6" width="12.453125" style="91" customWidth="1"/>
    <col min="7" max="7" width="11.453125" style="91" customWidth="1"/>
    <col min="8" max="8" width="22.1796875" style="91" customWidth="1"/>
    <col min="9" max="9" width="10.453125" style="91" customWidth="1"/>
    <col min="10" max="10" width="3.453125" style="91" hidden="1" customWidth="1"/>
    <col min="11" max="11" width="19.453125" style="91" customWidth="1"/>
    <col min="12" max="13" width="10.453125" style="91" bestFit="1" customWidth="1"/>
    <col min="14" max="15" width="8.81640625" style="91"/>
    <col min="16" max="16" width="76.453125" style="91" customWidth="1"/>
    <col min="17" max="16384" width="8.81640625" style="91"/>
  </cols>
  <sheetData>
    <row r="1" spans="1:16" s="463" customFormat="1" ht="18.5" x14ac:dyDescent="0.45">
      <c r="A1" s="27" t="str">
        <f>'Complexity Template'!A1</f>
        <v>Project</v>
      </c>
      <c r="B1" s="609" t="s">
        <v>130</v>
      </c>
      <c r="C1" s="610"/>
      <c r="D1" s="610"/>
      <c r="E1" s="610"/>
      <c r="F1" s="610"/>
      <c r="G1" s="610"/>
      <c r="H1" s="610"/>
      <c r="I1" s="165" t="s">
        <v>178</v>
      </c>
    </row>
    <row r="2" spans="1:16" s="463" customFormat="1" ht="15" customHeight="1" x14ac:dyDescent="0.45">
      <c r="A2" s="3" t="str">
        <f>'Complexity Template'!A2</f>
        <v>Project Name</v>
      </c>
      <c r="B2" s="797" t="s">
        <v>995</v>
      </c>
      <c r="C2" s="797"/>
      <c r="D2" s="797"/>
      <c r="E2" s="797"/>
      <c r="F2" s="797"/>
      <c r="G2" s="797"/>
      <c r="H2" s="797"/>
      <c r="I2" s="464"/>
    </row>
    <row r="3" spans="1:16" s="463" customFormat="1" ht="15" customHeight="1" x14ac:dyDescent="0.45">
      <c r="A3" s="3" t="str">
        <f>'Complexity Template'!A3</f>
        <v>Status</v>
      </c>
      <c r="B3" s="612" t="s">
        <v>1074</v>
      </c>
      <c r="C3" s="612"/>
      <c r="D3" s="612"/>
      <c r="E3" s="612"/>
      <c r="F3" s="612"/>
      <c r="G3" s="612"/>
      <c r="H3" s="612"/>
      <c r="I3" s="464"/>
    </row>
    <row r="4" spans="1:16" s="463" customFormat="1" ht="117.75" customHeight="1" x14ac:dyDescent="0.45">
      <c r="A4" s="3" t="str">
        <f>'Complexity Template'!A4</f>
        <v>Comments</v>
      </c>
      <c r="B4" s="600" t="s">
        <v>1509</v>
      </c>
      <c r="C4" s="600"/>
      <c r="D4" s="600"/>
      <c r="E4" s="600"/>
      <c r="F4" s="600"/>
      <c r="G4" s="600"/>
      <c r="H4" s="600"/>
      <c r="I4" s="464"/>
      <c r="K4" s="487"/>
    </row>
    <row r="5" spans="1:16" x14ac:dyDescent="0.35">
      <c r="A5" s="3" t="str">
        <f>'Complexity Template'!A5</f>
        <v>Deliverable</v>
      </c>
      <c r="B5" s="600" t="s">
        <v>301</v>
      </c>
      <c r="C5" s="600"/>
      <c r="D5" s="600"/>
      <c r="E5" s="600"/>
      <c r="F5" s="600"/>
      <c r="G5" s="600"/>
      <c r="H5" s="600"/>
      <c r="I5" s="459"/>
    </row>
    <row r="6" spans="1:16" x14ac:dyDescent="0.35">
      <c r="A6" s="3" t="str">
        <f>'Complexity Template'!A6</f>
        <v>Deadline</v>
      </c>
      <c r="B6" s="796"/>
      <c r="C6" s="796"/>
      <c r="D6" s="796"/>
      <c r="E6" s="796"/>
      <c r="F6" s="495"/>
      <c r="G6" s="496" t="str">
        <f ca="1">IF(ISBLANK($B$6)=FALSE,ROUNDDOWN(_xlfn.DAYS($B$6,NOW())/30,0),"None")</f>
        <v>None</v>
      </c>
      <c r="H6" s="496" t="str">
        <f>'Complexity Template'!H6</f>
        <v>Months to deadline</v>
      </c>
      <c r="I6" s="459"/>
    </row>
    <row r="7" spans="1:16" ht="63" customHeight="1" x14ac:dyDescent="0.35">
      <c r="A7" s="167" t="str">
        <f>'Template Old'!A7</f>
        <v>Priority in RSDP, click to see applicable Footnote</v>
      </c>
      <c r="B7" s="599" t="s">
        <v>996</v>
      </c>
      <c r="C7" s="599"/>
      <c r="D7" s="459"/>
      <c r="E7" s="4" t="str">
        <f>'Complexity Template'!E7</f>
        <v>Priority (1-Low, 2-Med, 3-High )</v>
      </c>
      <c r="F7" s="459">
        <v>1</v>
      </c>
      <c r="G7" s="4" t="str">
        <f>'Complexity Template'!G7</f>
        <v>Reserved for Future Use</v>
      </c>
      <c r="H7" s="460">
        <v>0</v>
      </c>
      <c r="I7" s="459"/>
      <c r="K7" s="459"/>
      <c r="L7" s="459"/>
      <c r="M7" s="459"/>
      <c r="N7" s="459"/>
      <c r="O7" s="459"/>
      <c r="P7" s="459"/>
    </row>
    <row r="8" spans="1:16" x14ac:dyDescent="0.35">
      <c r="A8" s="3" t="str">
        <f>'Complexity Template'!A8</f>
        <v>Reserved for Future Use</v>
      </c>
      <c r="B8" s="599" t="s">
        <v>191</v>
      </c>
      <c r="C8" s="599"/>
      <c r="D8" s="599"/>
      <c r="E8" s="599"/>
      <c r="F8" s="599"/>
      <c r="G8" s="599"/>
      <c r="H8" s="599"/>
      <c r="I8" s="459"/>
    </row>
    <row r="9" spans="1:16" x14ac:dyDescent="0.35">
      <c r="A9" s="3" t="str">
        <f>'Complexity Template'!A9</f>
        <v>Number of Directives</v>
      </c>
      <c r="B9" s="460">
        <v>0</v>
      </c>
      <c r="C9" s="599" t="s">
        <v>191</v>
      </c>
      <c r="D9" s="599"/>
      <c r="E9" s="599"/>
      <c r="F9" s="599"/>
      <c r="G9" s="599"/>
      <c r="H9" s="599"/>
      <c r="I9" s="459"/>
    </row>
    <row r="10" spans="1:16" x14ac:dyDescent="0.35">
      <c r="A10" s="3" t="str">
        <f>'Complexity Template'!A10</f>
        <v>Reserved for Future Use</v>
      </c>
      <c r="B10" s="460">
        <v>0</v>
      </c>
      <c r="C10" s="599" t="s">
        <v>191</v>
      </c>
      <c r="D10" s="599"/>
      <c r="E10" s="599"/>
      <c r="F10" s="599"/>
      <c r="G10" s="599"/>
      <c r="H10" s="599"/>
      <c r="I10" s="459"/>
    </row>
    <row r="11" spans="1:16" x14ac:dyDescent="0.35">
      <c r="A11" s="3" t="str">
        <f>'Complexity Template'!A11</f>
        <v>Reserved for Future Use</v>
      </c>
      <c r="B11" s="600" t="s">
        <v>191</v>
      </c>
      <c r="C11" s="600"/>
      <c r="D11" s="600"/>
      <c r="E11" s="600"/>
      <c r="F11" s="600"/>
      <c r="G11" s="600"/>
      <c r="H11" s="600"/>
      <c r="I11" s="451"/>
    </row>
    <row r="12" spans="1:16" ht="14.9" customHeight="1" x14ac:dyDescent="0.35">
      <c r="A12" s="3" t="str">
        <f>'Complexity Template'!A12</f>
        <v>Developer</v>
      </c>
      <c r="B12" s="673" t="s">
        <v>1412</v>
      </c>
      <c r="C12" s="673"/>
      <c r="D12" s="673"/>
      <c r="E12" s="673"/>
      <c r="F12" s="673"/>
      <c r="G12" s="673"/>
      <c r="H12" s="673"/>
      <c r="I12" s="451"/>
    </row>
    <row r="13" spans="1:16" x14ac:dyDescent="0.35">
      <c r="A13" s="3" t="str">
        <f>'Complexity Template'!A13</f>
        <v>PMOS Liaison</v>
      </c>
      <c r="B13" s="673" t="s">
        <v>1320</v>
      </c>
      <c r="C13" s="673"/>
      <c r="D13" s="673"/>
      <c r="E13" s="673"/>
      <c r="F13" s="673"/>
      <c r="G13" s="673"/>
      <c r="H13" s="673"/>
      <c r="I13" s="451"/>
    </row>
    <row r="14" spans="1:16" ht="29.15" customHeight="1" x14ac:dyDescent="0.35">
      <c r="A14" s="3" t="str">
        <f>'Complexity Template'!A14</f>
        <v>Affected Standards</v>
      </c>
      <c r="B14" s="460">
        <v>1</v>
      </c>
      <c r="C14" s="600" t="s">
        <v>997</v>
      </c>
      <c r="D14" s="600"/>
      <c r="E14" s="600"/>
      <c r="F14" s="600"/>
      <c r="G14" s="600"/>
      <c r="H14" s="600"/>
      <c r="I14" s="459"/>
    </row>
    <row r="15" spans="1:16" x14ac:dyDescent="0.35">
      <c r="A15" s="3" t="str">
        <f>'Complexity Template'!A15</f>
        <v>Last Updated</v>
      </c>
      <c r="B15" s="239">
        <v>45762</v>
      </c>
      <c r="C15" s="459"/>
      <c r="D15" s="459"/>
      <c r="E15" s="459"/>
      <c r="F15" s="459"/>
      <c r="G15" s="459"/>
      <c r="H15" s="459"/>
      <c r="I15" s="459"/>
    </row>
    <row r="16" spans="1:16" x14ac:dyDescent="0.35">
      <c r="A16" s="3">
        <f>'Complexity Template'!A16</f>
        <v>0</v>
      </c>
      <c r="B16" s="451"/>
      <c r="C16" s="459"/>
      <c r="D16" s="459"/>
      <c r="E16" s="459"/>
      <c r="F16" s="459"/>
      <c r="G16" s="459"/>
      <c r="H16" s="459"/>
      <c r="I16" s="459"/>
    </row>
    <row r="17" spans="1:12" ht="15" thickBot="1" x14ac:dyDescent="0.4">
      <c r="A17" s="3">
        <f>'Complexity Template'!A17</f>
        <v>0</v>
      </c>
      <c r="B17" s="459"/>
      <c r="C17" s="459"/>
      <c r="D17" s="459"/>
      <c r="E17" s="459"/>
      <c r="F17" s="459"/>
      <c r="G17" s="459"/>
      <c r="H17" s="459"/>
      <c r="I17" s="459"/>
    </row>
    <row r="18" spans="1:12" ht="57.75" customHeight="1" thickBot="1" x14ac:dyDescent="0.4">
      <c r="A18" s="46" t="str">
        <f>'Complexity Template'!A18</f>
        <v>Scheduling Dates</v>
      </c>
      <c r="B18" s="46" t="str">
        <f>'Complexity Template'!B18</f>
        <v>Projected
 or Actual
Start</v>
      </c>
      <c r="C18" s="46" t="str">
        <f>'Complexity Template'!C18</f>
        <v>Projected or Actual
End</v>
      </c>
      <c r="D18" s="46" t="s">
        <v>1436</v>
      </c>
      <c r="E18" s="46" t="str">
        <f>'Complexity Template'!E18</f>
        <v>Calculated Start</v>
      </c>
      <c r="F18" s="46" t="str">
        <f>'Complexity Template'!F18</f>
        <v>Calculated End</v>
      </c>
      <c r="G18" s="46" t="str">
        <f>'Complexity Template'!G18</f>
        <v xml:space="preserve">No. of Days
Ahead or (Behind) Schedule </v>
      </c>
      <c r="H18" s="46" t="str">
        <f>'Complexity Template'!H18</f>
        <v>Complexity Factor (CF) Impacts to Schedule (Start on 1st Row)</v>
      </c>
      <c r="I18" s="46" t="str">
        <f>'Complexity Template'!I18</f>
        <v>Time Impact</v>
      </c>
      <c r="J18" s="486" t="str">
        <f>'Complexity Template'!J18</f>
        <v>Index</v>
      </c>
      <c r="K18" s="467"/>
      <c r="L18" s="488"/>
    </row>
    <row r="19" spans="1:12" ht="15.5" x14ac:dyDescent="0.35">
      <c r="A19" s="71" t="str">
        <f>'Complexity Template'!A19</f>
        <v>AS1 - Additional SAR 1</v>
      </c>
      <c r="B19" s="316">
        <v>43984</v>
      </c>
      <c r="C19" s="316">
        <v>44020</v>
      </c>
      <c r="D19" s="452"/>
      <c r="E19" s="452"/>
      <c r="F19" s="453"/>
      <c r="G19" s="369" t="str">
        <f>IF(ISBLANK(E19)=FALSE,IF(E19-B19&gt;DATE(2007,1,1),0,E19-B19),"")</f>
        <v/>
      </c>
      <c r="H19" s="110" t="s">
        <v>970</v>
      </c>
      <c r="I19" s="111">
        <f>VLOOKUP(H19,'Lookup Lists'!E$3:F$39,2,FALSE)</f>
        <v>90</v>
      </c>
      <c r="J19" s="489">
        <v>1</v>
      </c>
      <c r="L19" s="488"/>
    </row>
    <row r="20" spans="1:12" ht="15.5" x14ac:dyDescent="0.35">
      <c r="A20" s="31" t="str">
        <f>'Complexity Template'!A20</f>
        <v>AS2 - Additional SAR 2</v>
      </c>
      <c r="B20" s="75">
        <v>44210</v>
      </c>
      <c r="C20" s="83">
        <v>44239</v>
      </c>
      <c r="D20" s="452"/>
      <c r="E20" s="452"/>
      <c r="F20" s="453"/>
      <c r="G20" s="42" t="str">
        <f t="shared" ref="G20:G34" si="0">IF(ISBLANK(E20)=FALSE,IF(E20-B20&gt;DATE(2007,1,1),0,E20-B20),"")</f>
        <v/>
      </c>
      <c r="H20" s="442" t="s">
        <v>970</v>
      </c>
      <c r="I20" s="443">
        <f>VLOOKUP(H20,'Lookup Lists'!E$3:F$39,2,FALSE)</f>
        <v>90</v>
      </c>
      <c r="J20" s="490">
        <v>2</v>
      </c>
      <c r="L20" s="488"/>
    </row>
    <row r="21" spans="1:12" ht="15.5" x14ac:dyDescent="0.35">
      <c r="A21" s="133" t="str">
        <f>'Complexity Template'!A21</f>
        <v>QR - Quality Review</v>
      </c>
      <c r="B21" s="75"/>
      <c r="C21" s="83"/>
      <c r="D21" s="452"/>
      <c r="E21" s="452"/>
      <c r="F21" s="453"/>
      <c r="G21" s="42" t="str">
        <f t="shared" si="0"/>
        <v/>
      </c>
      <c r="H21" s="442" t="s">
        <v>1019</v>
      </c>
      <c r="I21" s="443">
        <f>VLOOKUP(H21,'Lookup Lists'!E$3:F$39,2,FALSE)</f>
        <v>60</v>
      </c>
      <c r="J21" s="491">
        <v>3</v>
      </c>
      <c r="L21" s="488"/>
    </row>
    <row r="22" spans="1:12" ht="15.5" x14ac:dyDescent="0.35">
      <c r="A22" s="29" t="str">
        <f>'Complexity Template'!A22</f>
        <v>SP1 - SAR/PR/WP Posting 1</v>
      </c>
      <c r="B22" s="75">
        <v>43676</v>
      </c>
      <c r="C22" s="83">
        <v>43705</v>
      </c>
      <c r="D22" s="452"/>
      <c r="E22" s="75">
        <v>43676</v>
      </c>
      <c r="F22" s="8">
        <f>+E22+30</f>
        <v>43706</v>
      </c>
      <c r="G22" s="42">
        <f t="shared" si="0"/>
        <v>0</v>
      </c>
      <c r="H22" s="442" t="s">
        <v>1019</v>
      </c>
      <c r="I22" s="443">
        <f>VLOOKUP(H22,'Lookup Lists'!E$3:F$39,2,FALSE)</f>
        <v>60</v>
      </c>
      <c r="J22" s="490">
        <v>4</v>
      </c>
      <c r="L22" s="488"/>
    </row>
    <row r="23" spans="1:12" x14ac:dyDescent="0.35">
      <c r="A23" s="29" t="s">
        <v>1417</v>
      </c>
      <c r="B23" s="347"/>
      <c r="C23" s="83"/>
      <c r="D23" s="452"/>
      <c r="E23" s="75">
        <f>F22+60</f>
        <v>43766</v>
      </c>
      <c r="F23" s="8">
        <f>E23+60</f>
        <v>43826</v>
      </c>
      <c r="G23" s="42"/>
      <c r="H23" s="442" t="s">
        <v>1094</v>
      </c>
      <c r="I23" s="443">
        <f>VLOOKUP(H23,'Lookup Lists'!E$3:F$39,2,FALSE)</f>
        <v>90</v>
      </c>
      <c r="J23" s="470">
        <v>5</v>
      </c>
    </row>
    <row r="24" spans="1:12" ht="15.5" x14ac:dyDescent="0.35">
      <c r="A24" s="345" t="str">
        <f>'Complexity Template'!A24</f>
        <v>SDT - Dev Time</v>
      </c>
      <c r="B24" s="75"/>
      <c r="C24" s="75"/>
      <c r="D24" s="452"/>
      <c r="E24" s="454">
        <f>+F23+60</f>
        <v>43886</v>
      </c>
      <c r="F24" s="454">
        <f>+E24+($B$9*30)+($B$14*60)</f>
        <v>43946</v>
      </c>
      <c r="G24" s="42">
        <f t="shared" si="0"/>
        <v>0</v>
      </c>
      <c r="H24" s="442" t="s">
        <v>1019</v>
      </c>
      <c r="I24" s="443">
        <f>VLOOKUP(H24,'Lookup Lists'!E$3:F$39,2,FALSE)</f>
        <v>60</v>
      </c>
      <c r="J24" s="491">
        <v>5</v>
      </c>
      <c r="L24" s="488"/>
    </row>
    <row r="25" spans="1:12" ht="15.5" x14ac:dyDescent="0.35">
      <c r="A25" s="32" t="str">
        <f>'Complexity Template'!A25</f>
        <v>CP1 - Comment Period 1</v>
      </c>
      <c r="B25" s="75"/>
      <c r="C25" s="75"/>
      <c r="D25" s="452"/>
      <c r="E25" s="452"/>
      <c r="F25" s="453"/>
      <c r="G25" s="42" t="str">
        <f>IF(ISBLANK(E25)=FALSE,IF(E25-B25&gt;DATE(2007,1,1),0,E25-B25),"")</f>
        <v/>
      </c>
      <c r="H25" s="442" t="s">
        <v>1040</v>
      </c>
      <c r="I25" s="443">
        <f>VLOOKUP(H25,'Lookup Lists'!E$3:F$39,2,FALSE)</f>
        <v>180</v>
      </c>
      <c r="J25" s="490">
        <v>6</v>
      </c>
      <c r="L25" s="488"/>
    </row>
    <row r="26" spans="1:12" ht="15.5" x14ac:dyDescent="0.35">
      <c r="A26" s="32" t="str">
        <f>'Complexity Template'!A26</f>
        <v>CP2 - Comment Period 2</v>
      </c>
      <c r="B26" s="75"/>
      <c r="C26" s="75"/>
      <c r="D26" s="452"/>
      <c r="E26" s="452"/>
      <c r="F26" s="453"/>
      <c r="G26" s="42" t="str">
        <f>IF(ISBLANK(E26)=FALSE,IF(E26-B26&gt;DATE(2007,1,1),0,E26-B26),"")</f>
        <v/>
      </c>
      <c r="H26" s="442" t="s">
        <v>969</v>
      </c>
      <c r="I26" s="443">
        <f>VLOOKUP(H26,'Lookup Lists'!E$3:F$39,2,FALSE)</f>
        <v>60</v>
      </c>
      <c r="J26" s="491">
        <v>7</v>
      </c>
      <c r="L26" s="488"/>
    </row>
    <row r="27" spans="1:12" ht="15.5" x14ac:dyDescent="0.35">
      <c r="A27" s="34" t="str">
        <f>'Complexity Template'!A27</f>
        <v>CIB - Com/Ballot 1 (Initial)</v>
      </c>
      <c r="B27" s="75">
        <v>45071</v>
      </c>
      <c r="C27" s="75">
        <v>45117</v>
      </c>
      <c r="D27" s="576" t="s">
        <v>1437</v>
      </c>
      <c r="E27" s="10">
        <v>45071</v>
      </c>
      <c r="F27" s="10">
        <v>45117</v>
      </c>
      <c r="G27" s="42">
        <f>IF(ISBLANK(E27)=FALSE,IF(E27-B27&gt;DATE(2007,1,1),0,E27-B27),"")</f>
        <v>0</v>
      </c>
      <c r="H27" s="442" t="s">
        <v>1086</v>
      </c>
      <c r="I27" s="443">
        <f>VLOOKUP(H27,'Lookup Lists'!E$3:F$39,2,FALSE)</f>
        <v>60</v>
      </c>
      <c r="J27" s="490">
        <v>8</v>
      </c>
      <c r="L27" s="488"/>
    </row>
    <row r="28" spans="1:12" x14ac:dyDescent="0.35">
      <c r="A28" s="34" t="str">
        <f>'Complexity Template'!A28</f>
        <v xml:space="preserve">CAB - Com/Add Ballot 2 </v>
      </c>
      <c r="B28" s="75">
        <v>45293</v>
      </c>
      <c r="C28" s="75">
        <v>45337</v>
      </c>
      <c r="D28" s="576" t="s">
        <v>1437</v>
      </c>
      <c r="E28" s="10"/>
      <c r="F28" s="10"/>
      <c r="G28" s="42" t="str">
        <f>IF(ISBLANK(E28)=FALSE,IF(E28-B28&gt;DATE(2007,1,1),0,E28-B28),"")</f>
        <v/>
      </c>
      <c r="H28" s="442" t="s">
        <v>1082</v>
      </c>
      <c r="I28" s="443">
        <f>VLOOKUP(H28,'Lookup Lists'!E$3:F$39,2,FALSE)</f>
        <v>7</v>
      </c>
      <c r="J28" s="491">
        <v>9</v>
      </c>
    </row>
    <row r="29" spans="1:12" x14ac:dyDescent="0.35">
      <c r="A29" s="34" t="str">
        <f>'Complexity Template'!A29</f>
        <v>CAB - Com/Add Ballot 3</v>
      </c>
      <c r="B29" s="75"/>
      <c r="C29" s="75"/>
      <c r="D29" s="576" t="s">
        <v>1437</v>
      </c>
      <c r="E29" s="452"/>
      <c r="F29" s="453"/>
      <c r="G29" s="42" t="str">
        <f t="shared" si="0"/>
        <v/>
      </c>
      <c r="H29" s="442" t="s">
        <v>1056</v>
      </c>
      <c r="I29" s="443">
        <f>VLOOKUP(H29,'Lookup Lists'!E$3:F$39,2,FALSE)</f>
        <v>30</v>
      </c>
      <c r="J29" s="490">
        <v>10</v>
      </c>
    </row>
    <row r="30" spans="1:12" x14ac:dyDescent="0.35">
      <c r="A30" s="34" t="str">
        <f>'Complexity Template'!A30</f>
        <v>CAB - Com/Add Ballot 4</v>
      </c>
      <c r="B30" s="75"/>
      <c r="C30" s="75"/>
      <c r="D30" s="576" t="s">
        <v>1437</v>
      </c>
      <c r="E30" s="452"/>
      <c r="F30" s="453"/>
      <c r="G30" s="42" t="str">
        <f t="shared" si="0"/>
        <v/>
      </c>
      <c r="H30" s="442" t="s">
        <v>970</v>
      </c>
      <c r="I30" s="443">
        <f>VLOOKUP(H30,'Lookup Lists'!E$3:F$39,2,FALSE)</f>
        <v>90</v>
      </c>
      <c r="J30" s="491">
        <v>11</v>
      </c>
    </row>
    <row r="31" spans="1:12" x14ac:dyDescent="0.35">
      <c r="A31" s="34" t="str">
        <f>'Complexity Template'!A31</f>
        <v>CAB - Com/Add Ballot 5</v>
      </c>
      <c r="B31" s="75"/>
      <c r="C31" s="75"/>
      <c r="D31" s="576" t="s">
        <v>1437</v>
      </c>
      <c r="E31" s="452"/>
      <c r="F31" s="453"/>
      <c r="G31" s="42" t="str">
        <f t="shared" si="0"/>
        <v/>
      </c>
      <c r="H31" s="442" t="s">
        <v>1066</v>
      </c>
      <c r="I31" s="443">
        <f>VLOOKUP(H31,'Lookup Lists'!E$3:F$39,2,FALSE)</f>
        <v>90</v>
      </c>
      <c r="J31" s="490">
        <v>12</v>
      </c>
    </row>
    <row r="32" spans="1:12" x14ac:dyDescent="0.35">
      <c r="A32" s="35" t="str">
        <f>'Complexity Template'!A32</f>
        <v>FB - Final Ballot</v>
      </c>
      <c r="B32" s="75">
        <v>45386</v>
      </c>
      <c r="C32" s="75">
        <v>45396</v>
      </c>
      <c r="D32" s="576" t="s">
        <v>1437</v>
      </c>
      <c r="E32" s="10">
        <v>45173</v>
      </c>
      <c r="F32" s="10">
        <f>+E32+10</f>
        <v>45183</v>
      </c>
      <c r="G32" s="42">
        <f t="shared" si="0"/>
        <v>-213</v>
      </c>
      <c r="H32" s="442" t="s">
        <v>1075</v>
      </c>
      <c r="I32" s="443">
        <f>VLOOKUP(H32,'Lookup Lists'!E$3:F$39,2,FALSE)</f>
        <v>90</v>
      </c>
      <c r="J32" s="491">
        <v>13</v>
      </c>
    </row>
    <row r="33" spans="1:10" x14ac:dyDescent="0.35">
      <c r="A33" s="36" t="str">
        <f>'Complexity Template'!A33</f>
        <v>PTB - Present to BOT</v>
      </c>
      <c r="B33" s="75"/>
      <c r="C33" s="75"/>
      <c r="D33" s="452"/>
      <c r="E33" s="452"/>
      <c r="F33" s="453"/>
      <c r="G33" s="42" t="str">
        <f t="shared" si="0"/>
        <v/>
      </c>
      <c r="H33" s="442"/>
      <c r="I33" s="443"/>
      <c r="J33" s="490">
        <v>14</v>
      </c>
    </row>
    <row r="34" spans="1:10" x14ac:dyDescent="0.35">
      <c r="A34" s="37" t="str">
        <f>'Complexity Template'!A34</f>
        <v>Filing - Filing with Regulators</v>
      </c>
      <c r="B34" s="75"/>
      <c r="C34" s="75"/>
      <c r="D34" s="452"/>
      <c r="E34" s="452"/>
      <c r="F34" s="453"/>
      <c r="G34" s="42" t="str">
        <f t="shared" si="0"/>
        <v/>
      </c>
      <c r="H34" s="442" t="s">
        <v>191</v>
      </c>
      <c r="I34" s="443">
        <f>VLOOKUP(H34,'Lookup Lists'!E$3:F$39,2,FALSE)</f>
        <v>0</v>
      </c>
      <c r="J34" s="491">
        <v>15</v>
      </c>
    </row>
    <row r="35" spans="1:10" ht="15" thickBot="1" x14ac:dyDescent="0.4">
      <c r="A35" s="38">
        <f>'Complexity Template'!A35</f>
        <v>0</v>
      </c>
      <c r="B35" s="76"/>
      <c r="C35" s="76"/>
      <c r="D35" s="452"/>
      <c r="E35" s="14"/>
      <c r="F35" s="15"/>
      <c r="G35" s="43">
        <f t="shared" ref="G35" si="1">IF(E35-B35&gt;DATE(2007,1,1),0,E35-B35)</f>
        <v>0</v>
      </c>
      <c r="H35" s="82" t="s">
        <v>191</v>
      </c>
      <c r="I35" s="88"/>
      <c r="J35" s="492">
        <v>16</v>
      </c>
    </row>
    <row r="36" spans="1:10" ht="15" thickBot="1" x14ac:dyDescent="0.4">
      <c r="A36" s="607" t="s">
        <v>940</v>
      </c>
      <c r="B36" s="608"/>
      <c r="C36" s="608"/>
      <c r="D36" s="608"/>
      <c r="E36" s="608"/>
      <c r="F36" s="608"/>
      <c r="G36" s="370">
        <f>IF(ISBLANK(C32)=FALSE,I36-C32,"Need FB Date")</f>
        <v>844</v>
      </c>
      <c r="H36" s="371" t="s">
        <v>941</v>
      </c>
      <c r="I36" s="372">
        <f>E22+(F32-E22)+SUM(I19:I35)</f>
        <v>46240</v>
      </c>
    </row>
    <row r="37" spans="1:10" ht="15" thickBot="1" x14ac:dyDescent="0.4">
      <c r="A37" s="478" t="s">
        <v>155</v>
      </c>
      <c r="G37" s="460"/>
      <c r="H37" s="460"/>
      <c r="I37" s="460"/>
    </row>
    <row r="38" spans="1:10" ht="15" thickBot="1" x14ac:dyDescent="0.4">
      <c r="A38" s="535" t="s">
        <v>156</v>
      </c>
      <c r="B38" s="534" t="s">
        <v>157</v>
      </c>
      <c r="C38" s="800" t="s">
        <v>158</v>
      </c>
      <c r="D38" s="800"/>
      <c r="E38" s="800"/>
      <c r="F38" s="800"/>
      <c r="G38" s="800"/>
      <c r="H38" s="800"/>
      <c r="I38" s="801"/>
    </row>
    <row r="39" spans="1:10" ht="31.75" customHeight="1" x14ac:dyDescent="0.35">
      <c r="A39" s="493" t="s">
        <v>998</v>
      </c>
      <c r="B39" s="461">
        <v>43642</v>
      </c>
      <c r="C39" s="802" t="s">
        <v>999</v>
      </c>
      <c r="D39" s="802"/>
      <c r="E39" s="802"/>
      <c r="F39" s="802"/>
      <c r="G39" s="802"/>
      <c r="H39" s="802"/>
      <c r="I39" s="803"/>
    </row>
    <row r="40" spans="1:10" x14ac:dyDescent="0.35">
      <c r="A40" s="101" t="s">
        <v>990</v>
      </c>
      <c r="B40" s="99">
        <v>43684</v>
      </c>
      <c r="C40" s="605" t="s">
        <v>1000</v>
      </c>
      <c r="D40" s="605"/>
      <c r="E40" s="605"/>
      <c r="F40" s="605"/>
      <c r="G40" s="605"/>
      <c r="H40" s="605"/>
      <c r="I40" s="606"/>
    </row>
    <row r="41" spans="1:10" x14ac:dyDescent="0.35">
      <c r="A41" s="101" t="s">
        <v>1001</v>
      </c>
      <c r="B41" s="99">
        <v>43789</v>
      </c>
      <c r="C41" s="605" t="s">
        <v>1002</v>
      </c>
      <c r="D41" s="605"/>
      <c r="E41" s="605"/>
      <c r="F41" s="605"/>
      <c r="G41" s="605"/>
      <c r="H41" s="605"/>
      <c r="I41" s="606"/>
    </row>
    <row r="42" spans="1:10" x14ac:dyDescent="0.35">
      <c r="A42" s="101" t="s">
        <v>34</v>
      </c>
      <c r="B42" s="99">
        <v>43903</v>
      </c>
      <c r="C42" s="605" t="s">
        <v>951</v>
      </c>
      <c r="D42" s="605"/>
      <c r="E42" s="605"/>
      <c r="F42" s="605"/>
      <c r="G42" s="605"/>
      <c r="H42" s="605"/>
      <c r="I42" s="606"/>
    </row>
    <row r="43" spans="1:10" x14ac:dyDescent="0.35">
      <c r="A43" s="101" t="s">
        <v>25</v>
      </c>
      <c r="B43" s="99">
        <v>43908</v>
      </c>
      <c r="C43" s="605" t="s">
        <v>1003</v>
      </c>
      <c r="D43" s="605"/>
      <c r="E43" s="605"/>
      <c r="F43" s="605"/>
      <c r="G43" s="605"/>
      <c r="H43" s="605"/>
      <c r="I43" s="606"/>
    </row>
    <row r="44" spans="1:10" ht="33" customHeight="1" x14ac:dyDescent="0.35">
      <c r="A44" s="481" t="s">
        <v>571</v>
      </c>
      <c r="B44" s="75">
        <v>43943</v>
      </c>
      <c r="C44" s="646" t="s">
        <v>572</v>
      </c>
      <c r="D44" s="646"/>
      <c r="E44" s="646"/>
      <c r="F44" s="646"/>
      <c r="G44" s="646"/>
      <c r="H44" s="646"/>
      <c r="I44" s="647"/>
    </row>
    <row r="45" spans="1:10" x14ac:dyDescent="0.35">
      <c r="A45" s="101" t="s">
        <v>1082</v>
      </c>
      <c r="B45" s="99">
        <v>44652</v>
      </c>
      <c r="C45" s="756" t="s">
        <v>1277</v>
      </c>
      <c r="D45" s="756"/>
      <c r="E45" s="756"/>
      <c r="F45" s="756"/>
      <c r="G45" s="756"/>
      <c r="H45" s="756"/>
      <c r="I45" s="757"/>
    </row>
    <row r="46" spans="1:10" x14ac:dyDescent="0.35">
      <c r="A46" s="101" t="s">
        <v>1223</v>
      </c>
      <c r="B46" s="99">
        <v>44652</v>
      </c>
      <c r="C46" s="707" t="s">
        <v>1280</v>
      </c>
      <c r="D46" s="707"/>
      <c r="E46" s="707"/>
      <c r="F46" s="707"/>
      <c r="G46" s="707"/>
      <c r="H46" s="707"/>
      <c r="I46" s="708"/>
    </row>
    <row r="47" spans="1:10" ht="15" customHeight="1" x14ac:dyDescent="0.35">
      <c r="A47" s="522" t="s">
        <v>1056</v>
      </c>
      <c r="B47" s="99">
        <v>44652</v>
      </c>
      <c r="C47" s="707" t="s">
        <v>1281</v>
      </c>
      <c r="D47" s="707"/>
      <c r="E47" s="707"/>
      <c r="F47" s="707"/>
      <c r="G47" s="707"/>
      <c r="H47" s="707"/>
      <c r="I47" s="708"/>
    </row>
    <row r="48" spans="1:10" ht="15" thickBot="1" x14ac:dyDescent="0.4">
      <c r="A48" s="102" t="s">
        <v>1418</v>
      </c>
      <c r="B48" s="147">
        <v>44991</v>
      </c>
      <c r="C48" s="798" t="s">
        <v>1324</v>
      </c>
      <c r="D48" s="798"/>
      <c r="E48" s="798"/>
      <c r="F48" s="798"/>
      <c r="G48" s="798"/>
      <c r="H48" s="798"/>
      <c r="I48" s="799"/>
    </row>
    <row r="49" spans="1:9" x14ac:dyDescent="0.35">
      <c r="A49" s="539"/>
      <c r="B49" s="468"/>
      <c r="C49" s="521"/>
      <c r="D49" s="521"/>
      <c r="E49" s="521"/>
      <c r="F49" s="521"/>
      <c r="G49" s="521"/>
      <c r="H49" s="521"/>
      <c r="I49" s="521"/>
    </row>
    <row r="50" spans="1:9" x14ac:dyDescent="0.35">
      <c r="C50" s="524"/>
      <c r="D50" s="539"/>
    </row>
  </sheetData>
  <mergeCells count="26">
    <mergeCell ref="B13:H13"/>
    <mergeCell ref="C14:H14"/>
    <mergeCell ref="C47:I47"/>
    <mergeCell ref="C41:I41"/>
    <mergeCell ref="C48:I48"/>
    <mergeCell ref="C44:I44"/>
    <mergeCell ref="A36:F36"/>
    <mergeCell ref="C42:I42"/>
    <mergeCell ref="C43:I43"/>
    <mergeCell ref="C45:I45"/>
    <mergeCell ref="C46:I46"/>
    <mergeCell ref="C38:I38"/>
    <mergeCell ref="C39:I39"/>
    <mergeCell ref="C40:I40"/>
    <mergeCell ref="B6:E6"/>
    <mergeCell ref="B1:H1"/>
    <mergeCell ref="B2:H2"/>
    <mergeCell ref="B3:H3"/>
    <mergeCell ref="B4:H4"/>
    <mergeCell ref="B5:H5"/>
    <mergeCell ref="B12:H12"/>
    <mergeCell ref="B11:H11"/>
    <mergeCell ref="B7:C7"/>
    <mergeCell ref="B8:H8"/>
    <mergeCell ref="C9:H9"/>
    <mergeCell ref="C10:H10"/>
  </mergeCells>
  <conditionalFormatting sqref="B19:C22 B24:C35">
    <cfRule type="expression" dxfId="509" priority="30">
      <formula>AND($E19&lt;=NOW(),$F19&gt;=NOW())</formula>
    </cfRule>
  </conditionalFormatting>
  <conditionalFormatting sqref="B23:C23">
    <cfRule type="expression" dxfId="508" priority="11">
      <formula>AND($B19&lt;=NOW(),$C19&gt;=NOW())</formula>
    </cfRule>
  </conditionalFormatting>
  <conditionalFormatting sqref="D19:D26 D33:D35">
    <cfRule type="expression" dxfId="507" priority="3">
      <formula>AND($F19&lt;=NOW(),$G19&gt;=NOW())</formula>
    </cfRule>
  </conditionalFormatting>
  <conditionalFormatting sqref="D20">
    <cfRule type="expression" dxfId="506" priority="5">
      <formula>AND($B22&lt;=NOW(),$C22&gt;=NOW())</formula>
    </cfRule>
  </conditionalFormatting>
  <conditionalFormatting sqref="D22:D24">
    <cfRule type="expression" dxfId="505" priority="4">
      <formula>AND($B18&lt;=NOW(),$C18&gt;=NOW())</formula>
    </cfRule>
  </conditionalFormatting>
  <conditionalFormatting sqref="D25">
    <cfRule type="expression" dxfId="504" priority="6">
      <formula>AND(#REF!&lt;=NOW(),#REF!&gt;=NOW())</formula>
    </cfRule>
  </conditionalFormatting>
  <conditionalFormatting sqref="D27:D32">
    <cfRule type="cellIs" dxfId="503" priority="1" operator="between">
      <formula>0.6667</formula>
      <formula>1</formula>
    </cfRule>
    <cfRule type="cellIs" dxfId="502" priority="2" operator="between">
      <formula>0.6666</formula>
      <formula>0</formula>
    </cfRule>
  </conditionalFormatting>
  <conditionalFormatting sqref="E19:F35">
    <cfRule type="expression" dxfId="501" priority="7">
      <formula>AND($E19&lt;=NOW(),$F19&gt;=NOW())</formula>
    </cfRule>
  </conditionalFormatting>
  <conditionalFormatting sqref="G19:G35">
    <cfRule type="cellIs" dxfId="500" priority="10" operator="greaterThan">
      <formula>-45</formula>
    </cfRule>
  </conditionalFormatting>
  <conditionalFormatting sqref="G19:G36">
    <cfRule type="cellIs" dxfId="499" priority="8" operator="lessThan">
      <formula>-90</formula>
    </cfRule>
    <cfRule type="cellIs" dxfId="498" priority="9" operator="lessThan">
      <formula>-45</formula>
    </cfRule>
  </conditionalFormatting>
  <conditionalFormatting sqref="G36">
    <cfRule type="cellIs" dxfId="497" priority="15" operator="between">
      <formula>-45</formula>
      <formula>45</formula>
    </cfRule>
    <cfRule type="cellIs" dxfId="496" priority="18" operator="greaterThan">
      <formula>45</formula>
    </cfRule>
    <cfRule type="cellIs" dxfId="495" priority="19" operator="greaterThan">
      <formula>90</formula>
    </cfRule>
  </conditionalFormatting>
  <dataValidations count="2">
    <dataValidation type="list" allowBlank="1" showInputMessage="1" showErrorMessage="1" sqref="H19:H35" xr:uid="{00000000-0002-0000-7600-000000000000}">
      <formula1>Complexity_Factor</formula1>
    </dataValidation>
    <dataValidation type="list" allowBlank="1" showInputMessage="1" showErrorMessage="1" sqref="B3:H3" xr:uid="{00000000-0002-0000-7600-000001000000}">
      <formula1>Status</formula1>
    </dataValidation>
  </dataValidations>
  <hyperlinks>
    <hyperlink ref="I1" location="Home!A1" display="Return to Home" xr:uid="{00000000-0004-0000-7600-000000000000}"/>
    <hyperlink ref="B2:H2" r:id="rId1" display="Modifications to PRC-005-6 " xr:uid="{00000000-0004-0000-7600-000001000000}"/>
    <hyperlink ref="B13:H13" r:id="rId2" display="Joseph Gatten (primary), Sarah Habriga (backup)" xr:uid="{00000000-0004-0000-7600-000002000000}"/>
    <hyperlink ref="B12:H12" r:id="rId3" display="Elsa Prince" xr:uid="{00000000-0004-0000-7600-000003000000}"/>
    <hyperlink ref="A7" location="Footnotes!A1" display="Footnotes!A1" xr:uid="{00000000-0004-0000-7600-000004000000}"/>
  </hyperlinks>
  <pageMargins left="0.7" right="0.7" top="0.75" bottom="0.75" header="0.3" footer="0.3"/>
  <pageSetup orientation="landscape" horizontalDpi="1200" verticalDpi="1200" r:id="rId4"/>
  <headerFooter>
    <oddHeader>&amp;L&amp;F&amp;C&amp;A&amp;R&amp;"Calibri"&amp;10&amp;K000000 Limited Disclosure&amp;1#_x000D_</oddHeader>
    <oddFooter>&amp;LNERC (Public)_x000D_&amp;1#&amp;"Calibri"&amp;10&amp;K0000FF Limited Disclosure&amp;CPrinted on: &amp;D&amp;R&amp;P of &amp;N</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44" id="{9916DC98-D8E4-4C0B-942D-BD13CF7678CD}">
            <xm:f>IF($B$20=Home!$I$5,$A$25,)</xm:f>
            <x14:dxf/>
          </x14:cfRule>
          <xm:sqref>J10 Q10:ABL10</xm:sqref>
        </x14:conditionalFormatting>
      </x14:conditionalFormattings>
    </ext>
  </extLst>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18">
    <tabColor rgb="FFFF0000"/>
  </sheetPr>
  <dimension ref="A1:M43"/>
  <sheetViews>
    <sheetView showZeros="0" zoomScaleNormal="100" workbookViewId="0">
      <pane ySplit="1" topLeftCell="A8" activePane="bottomLeft" state="frozen"/>
      <selection pane="bottomLeft" activeCell="G19" sqref="G19:G33"/>
    </sheetView>
  </sheetViews>
  <sheetFormatPr defaultColWidth="8.81640625" defaultRowHeight="14.5" x14ac:dyDescent="0.35"/>
  <cols>
    <col min="1" max="1" width="28.453125" style="2" customWidth="1"/>
    <col min="2" max="2" width="12.453125" customWidth="1"/>
    <col min="3" max="3" width="11.81640625" customWidth="1"/>
    <col min="4" max="4" width="12.453125" customWidth="1"/>
    <col min="5" max="5" width="11.81640625" customWidth="1"/>
    <col min="6" max="6" width="11.453125" customWidth="1"/>
    <col min="7" max="7" width="19.453125" customWidth="1"/>
    <col min="8" max="8" width="11.453125" customWidth="1"/>
    <col min="9" max="9" width="8.81640625" hidden="1" customWidth="1"/>
    <col min="10" max="10" width="19.453125" customWidth="1"/>
    <col min="11" max="12" width="10.453125" bestFit="1" customWidth="1"/>
  </cols>
  <sheetData>
    <row r="1" spans="1:13" s="7" customFormat="1" ht="18.5" x14ac:dyDescent="0.45">
      <c r="A1" s="27" t="str">
        <f>'Complexity Template'!A1</f>
        <v>Project</v>
      </c>
      <c r="B1" s="609" t="s">
        <v>57</v>
      </c>
      <c r="C1" s="610"/>
      <c r="D1" s="610"/>
      <c r="E1" s="610"/>
      <c r="F1" s="610"/>
      <c r="G1" s="610"/>
      <c r="H1" s="49" t="s">
        <v>178</v>
      </c>
    </row>
    <row r="2" spans="1:13" s="7" customFormat="1" ht="15" customHeight="1" x14ac:dyDescent="0.45">
      <c r="A2" s="3" t="str">
        <f>'Complexity Template'!A2</f>
        <v>Project Name</v>
      </c>
      <c r="B2" s="631" t="s">
        <v>1004</v>
      </c>
      <c r="C2" s="631"/>
      <c r="D2" s="631"/>
      <c r="E2" s="631"/>
      <c r="F2" s="631"/>
      <c r="G2" s="631"/>
      <c r="H2" s="6"/>
    </row>
    <row r="3" spans="1:13" s="7" customFormat="1" ht="15" customHeight="1" x14ac:dyDescent="0.45">
      <c r="A3" s="3" t="str">
        <f>'Complexity Template'!A3</f>
        <v>Status</v>
      </c>
      <c r="B3" s="612" t="s">
        <v>328</v>
      </c>
      <c r="C3" s="612"/>
      <c r="D3" s="612"/>
      <c r="E3" s="612"/>
      <c r="F3" s="612"/>
      <c r="G3" s="612"/>
      <c r="H3" s="6"/>
    </row>
    <row r="4" spans="1:13" s="7" customFormat="1" ht="50.15" customHeight="1" x14ac:dyDescent="0.45">
      <c r="A4" s="3" t="str">
        <f>'Complexity Template'!A4</f>
        <v>Comments</v>
      </c>
      <c r="B4" s="806" t="s">
        <v>1005</v>
      </c>
      <c r="C4" s="600"/>
      <c r="D4" s="600"/>
      <c r="E4" s="600"/>
      <c r="F4" s="600"/>
      <c r="G4" s="600"/>
      <c r="H4" s="6"/>
    </row>
    <row r="5" spans="1:13" x14ac:dyDescent="0.35">
      <c r="A5" s="3" t="str">
        <f>'Complexity Template'!A5</f>
        <v>Deliverable</v>
      </c>
      <c r="B5" s="632" t="s">
        <v>1006</v>
      </c>
      <c r="C5" s="632"/>
      <c r="D5" s="632"/>
      <c r="E5" s="632"/>
      <c r="F5" s="632"/>
      <c r="G5" s="632"/>
      <c r="H5" s="323"/>
    </row>
    <row r="6" spans="1:13" x14ac:dyDescent="0.35">
      <c r="A6" s="3" t="str">
        <f>'Complexity Template'!A6</f>
        <v>Deadline</v>
      </c>
      <c r="B6" s="448"/>
      <c r="C6" s="323"/>
      <c r="D6" s="323"/>
      <c r="E6" s="323"/>
      <c r="F6" s="293"/>
      <c r="G6" s="277"/>
      <c r="H6" s="323"/>
    </row>
    <row r="7" spans="1:13" ht="63" customHeight="1" x14ac:dyDescent="0.35">
      <c r="A7" s="167" t="str">
        <f>'Template Old'!A7</f>
        <v>Priority in RSDP, click to see applicable Footnote</v>
      </c>
      <c r="B7" s="639"/>
      <c r="C7" s="639"/>
      <c r="D7" s="4" t="str">
        <f>'Complexity Template'!E7</f>
        <v>Priority (1-Low, 2-Med, 3-High )</v>
      </c>
      <c r="E7" s="323"/>
      <c r="F7" s="4" t="str">
        <f>'Complexity Template'!G7</f>
        <v>Reserved for Future Use</v>
      </c>
      <c r="G7" s="259">
        <v>0</v>
      </c>
      <c r="H7" s="323"/>
    </row>
    <row r="8" spans="1:13" x14ac:dyDescent="0.35">
      <c r="A8" s="3" t="str">
        <f>'Complexity Template'!A8</f>
        <v>Reserved for Future Use</v>
      </c>
      <c r="B8" s="639" t="s">
        <v>191</v>
      </c>
      <c r="C8" s="639"/>
      <c r="D8" s="639"/>
      <c r="E8" s="639"/>
      <c r="F8" s="639"/>
      <c r="G8" s="639"/>
      <c r="H8" s="323"/>
    </row>
    <row r="9" spans="1:13" x14ac:dyDescent="0.35">
      <c r="A9" s="3" t="str">
        <f>'Complexity Template'!A9</f>
        <v>Number of Directives</v>
      </c>
      <c r="B9" s="259">
        <v>0</v>
      </c>
      <c r="C9" s="639" t="s">
        <v>191</v>
      </c>
      <c r="D9" s="639"/>
      <c r="E9" s="639"/>
      <c r="F9" s="639"/>
      <c r="G9" s="639"/>
      <c r="H9" s="323"/>
    </row>
    <row r="10" spans="1:13" x14ac:dyDescent="0.35">
      <c r="A10" s="424" t="str">
        <f>'Complexity Template'!A10</f>
        <v>Reserved for Future Use</v>
      </c>
      <c r="B10" s="259">
        <v>0</v>
      </c>
      <c r="C10" s="639" t="s">
        <v>191</v>
      </c>
      <c r="D10" s="639"/>
      <c r="E10" s="639"/>
      <c r="F10" s="639"/>
      <c r="G10" s="639"/>
      <c r="H10" s="323"/>
    </row>
    <row r="11" spans="1:13" x14ac:dyDescent="0.35">
      <c r="A11" s="424" t="str">
        <f>'Complexity Template'!A11</f>
        <v>Reserved for Future Use</v>
      </c>
      <c r="B11" s="632" t="s">
        <v>191</v>
      </c>
      <c r="C11" s="632"/>
      <c r="D11" s="632"/>
      <c r="E11" s="632"/>
      <c r="F11" s="632"/>
      <c r="G11" s="632"/>
      <c r="H11" s="321"/>
      <c r="K11" s="1"/>
      <c r="L11" s="1"/>
      <c r="M11" s="1"/>
    </row>
    <row r="12" spans="1:13" ht="14.9" customHeight="1" x14ac:dyDescent="0.35">
      <c r="A12" s="3" t="str">
        <f>'Complexity Template'!A12</f>
        <v>Developer</v>
      </c>
      <c r="B12" s="673" t="s">
        <v>872</v>
      </c>
      <c r="C12" s="673"/>
      <c r="D12" s="673"/>
      <c r="E12" s="673"/>
      <c r="F12" s="673"/>
      <c r="G12" s="673"/>
      <c r="H12" s="321"/>
    </row>
    <row r="13" spans="1:13" ht="14.9" customHeight="1" x14ac:dyDescent="0.35">
      <c r="A13" s="3" t="str">
        <f>'Complexity Template'!A13</f>
        <v>PMOS Liaison</v>
      </c>
      <c r="B13" s="732" t="s">
        <v>1007</v>
      </c>
      <c r="C13" s="732"/>
      <c r="D13" s="732"/>
      <c r="E13" s="732"/>
      <c r="F13" s="732"/>
      <c r="G13" s="732"/>
      <c r="H13" s="321"/>
    </row>
    <row r="14" spans="1:13" x14ac:dyDescent="0.35">
      <c r="A14" s="3" t="str">
        <f>'Complexity Template'!A14</f>
        <v>Affected Standards</v>
      </c>
      <c r="B14" s="259">
        <v>1</v>
      </c>
      <c r="C14" s="632" t="s">
        <v>1006</v>
      </c>
      <c r="D14" s="632"/>
      <c r="E14" s="632"/>
      <c r="F14" s="632"/>
      <c r="G14" s="632"/>
      <c r="H14" s="323"/>
    </row>
    <row r="15" spans="1:13" x14ac:dyDescent="0.35">
      <c r="A15" s="3" t="str">
        <f>'Complexity Template'!A15</f>
        <v>Last Updated</v>
      </c>
      <c r="B15" s="239">
        <v>44487</v>
      </c>
      <c r="C15" s="323"/>
      <c r="D15" s="323"/>
      <c r="E15" s="323"/>
      <c r="F15" s="323"/>
      <c r="G15" s="323"/>
      <c r="H15" s="323"/>
    </row>
    <row r="16" spans="1:13" x14ac:dyDescent="0.35">
      <c r="A16" s="3">
        <f>'Complexity Template'!A16</f>
        <v>0</v>
      </c>
      <c r="B16" s="321"/>
      <c r="C16" s="323"/>
      <c r="D16" s="323"/>
      <c r="E16" s="323"/>
      <c r="F16" s="323"/>
      <c r="G16" s="323"/>
      <c r="H16" s="323"/>
    </row>
    <row r="17" spans="1:10" ht="15" thickBot="1" x14ac:dyDescent="0.4">
      <c r="A17" s="3">
        <f>'Complexity Template'!A17</f>
        <v>0</v>
      </c>
      <c r="B17" s="323"/>
      <c r="C17" s="323"/>
      <c r="D17" s="323"/>
      <c r="E17" s="323"/>
      <c r="F17" s="323"/>
      <c r="G17" s="323"/>
      <c r="H17" s="323"/>
    </row>
    <row r="18" spans="1:10" ht="44.75" customHeight="1" thickBot="1" x14ac:dyDescent="0.4">
      <c r="A18" s="46" t="str">
        <f>'Complexity Template'!A18</f>
        <v>Scheduling Dates</v>
      </c>
      <c r="B18" s="46" t="str">
        <f>'Complexity Template'!B18</f>
        <v>Projected
 or Actual
Start</v>
      </c>
      <c r="C18" s="46" t="str">
        <f>'Complexity Template'!C18</f>
        <v>Projected or Actual
End</v>
      </c>
      <c r="D18" s="46" t="str">
        <f>'Complexity Template'!E18</f>
        <v>Calculated Start</v>
      </c>
      <c r="E18" s="46" t="str">
        <f>'Complexity Template'!F18</f>
        <v>Calculated End</v>
      </c>
      <c r="F18" s="46" t="str">
        <f>'Complexity Template'!G18</f>
        <v xml:space="preserve">No. of Days
Ahead or (Behind) Schedule </v>
      </c>
      <c r="G18" s="46" t="str">
        <f>'Complexity Template'!H18</f>
        <v>Complexity Factor (CF) Impacts to Schedule (Start on 1st Row)</v>
      </c>
      <c r="H18" s="46" t="str">
        <f>'Complexity Template'!I18</f>
        <v>Time Impact</v>
      </c>
      <c r="I18" s="46" t="str">
        <f>'Complexity Template'!J18</f>
        <v>Index</v>
      </c>
      <c r="J18" s="4"/>
    </row>
    <row r="19" spans="1:10" x14ac:dyDescent="0.35">
      <c r="A19" s="71" t="str">
        <f>'Complexity Template'!A19</f>
        <v>AS1 - Additional SAR 1</v>
      </c>
      <c r="B19" s="316"/>
      <c r="C19" s="316"/>
      <c r="D19" s="361"/>
      <c r="E19" s="362"/>
      <c r="F19" s="369" t="str">
        <f>IF(ISBLANK(D19)=FALSE,IF(D19-B19&gt;DATE(2007,1,1),0,D19-B19),"")</f>
        <v/>
      </c>
      <c r="G19" s="317" t="s">
        <v>970</v>
      </c>
      <c r="H19" s="318">
        <f>VLOOKUP(G19,'Lookup Lists'!E$3:F$39,2,FALSE)</f>
        <v>90</v>
      </c>
      <c r="I19" s="65">
        <v>1</v>
      </c>
    </row>
    <row r="20" spans="1:10" x14ac:dyDescent="0.35">
      <c r="A20" s="31" t="str">
        <f>'Complexity Template'!A20</f>
        <v>AS2 - Additional SAR 2</v>
      </c>
      <c r="B20" s="75"/>
      <c r="C20" s="83"/>
      <c r="D20" s="361"/>
      <c r="E20" s="362"/>
      <c r="F20" s="42" t="str">
        <f t="shared" ref="F20:F34" si="0">IF(ISBLANK(D20)=FALSE,IF(D20-B20&gt;DATE(2007,1,1),0,D20-B20),"")</f>
        <v/>
      </c>
      <c r="G20" s="9" t="s">
        <v>191</v>
      </c>
      <c r="H20" s="13">
        <f>VLOOKUP(G20,'Lookup Lists'!E$3:F$39,2,FALSE)</f>
        <v>0</v>
      </c>
      <c r="I20" s="66">
        <v>2</v>
      </c>
    </row>
    <row r="21" spans="1:10" x14ac:dyDescent="0.35">
      <c r="A21" s="133" t="str">
        <f>'Complexity Template'!A21</f>
        <v>QR - Quality Review</v>
      </c>
      <c r="B21" s="75"/>
      <c r="C21" s="83"/>
      <c r="D21" s="361"/>
      <c r="E21" s="362"/>
      <c r="F21" s="42" t="str">
        <f t="shared" si="0"/>
        <v/>
      </c>
      <c r="G21" s="9" t="s">
        <v>191</v>
      </c>
      <c r="H21" s="13">
        <f>VLOOKUP(G21,'Lookup Lists'!E$3:F$39,2,FALSE)</f>
        <v>0</v>
      </c>
      <c r="I21" s="67">
        <v>3</v>
      </c>
    </row>
    <row r="22" spans="1:10" x14ac:dyDescent="0.35">
      <c r="A22" s="29" t="str">
        <f>'Complexity Template'!A22</f>
        <v>SP1 - SAR/PR/WP Posting 1</v>
      </c>
      <c r="B22" s="75">
        <v>43678</v>
      </c>
      <c r="C22" s="83">
        <v>43707</v>
      </c>
      <c r="D22" s="75">
        <v>43678</v>
      </c>
      <c r="E22" s="83">
        <f>+D22+30</f>
        <v>43708</v>
      </c>
      <c r="F22" s="42">
        <f t="shared" si="0"/>
        <v>0</v>
      </c>
      <c r="G22" s="9" t="s">
        <v>191</v>
      </c>
      <c r="H22" s="13">
        <f>VLOOKUP(G22,'Lookup Lists'!E$3:F$39,2,FALSE)</f>
        <v>0</v>
      </c>
      <c r="I22" s="66">
        <v>4</v>
      </c>
    </row>
    <row r="23" spans="1:10" x14ac:dyDescent="0.35">
      <c r="A23" s="345" t="str">
        <f>'Complexity Template'!A24</f>
        <v>SDT - Dev Time</v>
      </c>
      <c r="B23" s="75"/>
      <c r="C23" s="75"/>
      <c r="D23" s="344">
        <f>+E22+60</f>
        <v>43768</v>
      </c>
      <c r="E23" s="344">
        <f>+D23+($B$9*30)+($B$14*60)</f>
        <v>43828</v>
      </c>
      <c r="F23" s="42">
        <f t="shared" si="0"/>
        <v>0</v>
      </c>
      <c r="G23" s="9" t="s">
        <v>191</v>
      </c>
      <c r="H23" s="13">
        <f>VLOOKUP(G23,'Lookup Lists'!E$3:F$39,2,FALSE)</f>
        <v>0</v>
      </c>
      <c r="I23" s="67">
        <v>5</v>
      </c>
    </row>
    <row r="24" spans="1:10" x14ac:dyDescent="0.35">
      <c r="A24" s="32" t="str">
        <f>'Complexity Template'!A25</f>
        <v>CP1 - Comment Period 1</v>
      </c>
      <c r="B24" s="75"/>
      <c r="C24" s="75"/>
      <c r="D24" s="361"/>
      <c r="E24" s="362"/>
      <c r="F24" s="42" t="str">
        <f t="shared" si="0"/>
        <v/>
      </c>
      <c r="G24" s="9" t="s">
        <v>191</v>
      </c>
      <c r="H24" s="13">
        <f>VLOOKUP(G24,'Lookup Lists'!E$3:F$39,2,FALSE)</f>
        <v>0</v>
      </c>
      <c r="I24" s="66">
        <v>6</v>
      </c>
    </row>
    <row r="25" spans="1:10" x14ac:dyDescent="0.35">
      <c r="A25" s="32" t="str">
        <f>'Complexity Template'!A26</f>
        <v>CP2 - Comment Period 2</v>
      </c>
      <c r="B25" s="75"/>
      <c r="C25" s="75"/>
      <c r="D25" s="361"/>
      <c r="E25" s="362"/>
      <c r="F25" s="42" t="str">
        <f t="shared" si="0"/>
        <v/>
      </c>
      <c r="G25" s="9" t="s">
        <v>191</v>
      </c>
      <c r="H25" s="13">
        <f>VLOOKUP(G25,'Lookup Lists'!E$3:F$39,2,FALSE)</f>
        <v>0</v>
      </c>
      <c r="I25" s="67">
        <v>7</v>
      </c>
    </row>
    <row r="26" spans="1:10" x14ac:dyDescent="0.35">
      <c r="A26" s="34" t="str">
        <f>'Complexity Template'!A27</f>
        <v>CIB - Com/Ballot 1 (Initial)</v>
      </c>
      <c r="B26" s="75"/>
      <c r="C26" s="75"/>
      <c r="D26" s="75">
        <f>+E23</f>
        <v>43828</v>
      </c>
      <c r="E26" s="83">
        <f>+D26+45</f>
        <v>43873</v>
      </c>
      <c r="F26" s="42">
        <f t="shared" si="0"/>
        <v>0</v>
      </c>
      <c r="G26" s="9" t="s">
        <v>191</v>
      </c>
      <c r="H26" s="13">
        <f>VLOOKUP(G26,'Lookup Lists'!E$3:F$39,2,FALSE)</f>
        <v>0</v>
      </c>
      <c r="I26" s="66">
        <v>8</v>
      </c>
    </row>
    <row r="27" spans="1:10" x14ac:dyDescent="0.35">
      <c r="A27" s="34" t="str">
        <f>'Complexity Template'!A28</f>
        <v xml:space="preserve">CAB - Com/Add Ballot 2 </v>
      </c>
      <c r="B27" s="75"/>
      <c r="C27" s="75"/>
      <c r="D27" s="75">
        <f>+E26+60</f>
        <v>43933</v>
      </c>
      <c r="E27" s="83">
        <f t="shared" ref="E27" si="1">+D27+45</f>
        <v>43978</v>
      </c>
      <c r="F27" s="42">
        <f t="shared" si="0"/>
        <v>0</v>
      </c>
      <c r="G27" s="9" t="s">
        <v>191</v>
      </c>
      <c r="H27" s="13">
        <f>VLOOKUP(G27,'Lookup Lists'!E$3:F$39,2,FALSE)</f>
        <v>0</v>
      </c>
      <c r="I27" s="67">
        <v>9</v>
      </c>
    </row>
    <row r="28" spans="1:10" x14ac:dyDescent="0.35">
      <c r="A28" s="34" t="str">
        <f>'Complexity Template'!A29</f>
        <v>CAB - Com/Add Ballot 3</v>
      </c>
      <c r="B28" s="75"/>
      <c r="C28" s="75"/>
      <c r="D28" s="361"/>
      <c r="E28" s="362"/>
      <c r="F28" s="42" t="str">
        <f t="shared" si="0"/>
        <v/>
      </c>
      <c r="G28" s="9" t="s">
        <v>191</v>
      </c>
      <c r="H28" s="13">
        <f>VLOOKUP(G28,'Lookup Lists'!E$3:F$39,2,FALSE)</f>
        <v>0</v>
      </c>
      <c r="I28" s="66">
        <v>10</v>
      </c>
    </row>
    <row r="29" spans="1:10" x14ac:dyDescent="0.35">
      <c r="A29" s="34" t="str">
        <f>'Complexity Template'!A30</f>
        <v>CAB - Com/Add Ballot 4</v>
      </c>
      <c r="B29" s="75"/>
      <c r="C29" s="75"/>
      <c r="D29" s="361"/>
      <c r="E29" s="362"/>
      <c r="F29" s="42" t="str">
        <f t="shared" si="0"/>
        <v/>
      </c>
      <c r="G29" s="9" t="s">
        <v>191</v>
      </c>
      <c r="H29" s="13">
        <f>VLOOKUP(G29,'Lookup Lists'!E$3:F$39,2,FALSE)</f>
        <v>0</v>
      </c>
      <c r="I29" s="67">
        <v>11</v>
      </c>
    </row>
    <row r="30" spans="1:10" x14ac:dyDescent="0.35">
      <c r="A30" s="34" t="str">
        <f>'Complexity Template'!A31</f>
        <v>CAB - Com/Add Ballot 5</v>
      </c>
      <c r="B30" s="75"/>
      <c r="C30" s="75"/>
      <c r="D30" s="361"/>
      <c r="E30" s="362"/>
      <c r="F30" s="42" t="str">
        <f t="shared" si="0"/>
        <v/>
      </c>
      <c r="G30" s="9" t="s">
        <v>191</v>
      </c>
      <c r="H30" s="13">
        <f>VLOOKUP(G30,'Lookup Lists'!E$3:F$39,2,FALSE)</f>
        <v>0</v>
      </c>
      <c r="I30" s="66">
        <v>12</v>
      </c>
    </row>
    <row r="31" spans="1:10" x14ac:dyDescent="0.35">
      <c r="A31" s="35" t="str">
        <f>'Complexity Template'!A32</f>
        <v>FB - Final Ballot</v>
      </c>
      <c r="B31" s="75">
        <v>44398</v>
      </c>
      <c r="C31" s="75">
        <v>44398</v>
      </c>
      <c r="D31" s="75">
        <f>+E27+30</f>
        <v>44008</v>
      </c>
      <c r="E31" s="83">
        <f>+D31+10</f>
        <v>44018</v>
      </c>
      <c r="F31" s="42">
        <f t="shared" si="0"/>
        <v>-390</v>
      </c>
      <c r="G31" s="9" t="s">
        <v>191</v>
      </c>
      <c r="H31" s="13">
        <f>VLOOKUP(G31,'Lookup Lists'!E$3:F$39,2,FALSE)</f>
        <v>0</v>
      </c>
      <c r="I31" s="67">
        <v>13</v>
      </c>
    </row>
    <row r="32" spans="1:10" x14ac:dyDescent="0.35">
      <c r="A32" s="36" t="str">
        <f>'Complexity Template'!A33</f>
        <v>PTB - Present to BOT</v>
      </c>
      <c r="B32" s="75"/>
      <c r="C32" s="75"/>
      <c r="D32" s="361"/>
      <c r="E32" s="362"/>
      <c r="F32" s="42" t="str">
        <f t="shared" si="0"/>
        <v/>
      </c>
      <c r="G32" s="9" t="s">
        <v>191</v>
      </c>
      <c r="H32" s="13">
        <f>VLOOKUP(G32,'Lookup Lists'!E$3:F$39,2,FALSE)</f>
        <v>0</v>
      </c>
      <c r="I32" s="66">
        <v>14</v>
      </c>
    </row>
    <row r="33" spans="1:9" x14ac:dyDescent="0.35">
      <c r="A33" s="37" t="str">
        <f>'Complexity Template'!A34</f>
        <v>Filing - Filing with Regulators</v>
      </c>
      <c r="B33" s="75"/>
      <c r="C33" s="75"/>
      <c r="D33" s="361"/>
      <c r="E33" s="362"/>
      <c r="F33" s="42" t="str">
        <f t="shared" si="0"/>
        <v/>
      </c>
      <c r="G33" s="9" t="s">
        <v>191</v>
      </c>
      <c r="H33" s="13">
        <f>VLOOKUP(G33,'Lookup Lists'!E$3:F$39,2,FALSE)</f>
        <v>0</v>
      </c>
      <c r="I33" s="67">
        <v>15</v>
      </c>
    </row>
    <row r="34" spans="1:9" ht="15" thickBot="1" x14ac:dyDescent="0.4">
      <c r="A34" s="38">
        <f>'Complexity Template'!A35</f>
        <v>0</v>
      </c>
      <c r="B34" s="76"/>
      <c r="C34" s="76"/>
      <c r="D34" s="363"/>
      <c r="E34" s="364"/>
      <c r="F34" s="41" t="str">
        <f t="shared" si="0"/>
        <v/>
      </c>
      <c r="G34" s="164" t="s">
        <v>191</v>
      </c>
      <c r="H34" s="16">
        <f>VLOOKUP(G34,'Lookup Lists'!E$3:F$39,2,FALSE)</f>
        <v>0</v>
      </c>
      <c r="I34" s="68">
        <v>16</v>
      </c>
    </row>
    <row r="35" spans="1:9" ht="15" thickBot="1" x14ac:dyDescent="0.4">
      <c r="A35" s="607" t="s">
        <v>940</v>
      </c>
      <c r="B35" s="608"/>
      <c r="C35" s="608"/>
      <c r="D35" s="608"/>
      <c r="E35" s="608"/>
      <c r="F35" s="370">
        <f>IF(ISBLANK(C31)=FALSE,H35-C31,"Need FB Date")</f>
        <v>-290</v>
      </c>
      <c r="G35" s="371" t="s">
        <v>941</v>
      </c>
      <c r="H35" s="372">
        <f>D22+(E31-D22)+SUM(H19:H34)</f>
        <v>44108</v>
      </c>
    </row>
    <row r="36" spans="1:9" ht="15" thickBot="1" x14ac:dyDescent="0.4">
      <c r="A36" s="26" t="s">
        <v>155</v>
      </c>
      <c r="F36" s="259"/>
      <c r="G36" s="259"/>
      <c r="H36" s="259"/>
    </row>
    <row r="37" spans="1:9" x14ac:dyDescent="0.35">
      <c r="A37" s="391" t="s">
        <v>156</v>
      </c>
      <c r="B37" s="446" t="s">
        <v>157</v>
      </c>
      <c r="C37" s="752" t="s">
        <v>158</v>
      </c>
      <c r="D37" s="752"/>
      <c r="E37" s="752"/>
      <c r="F37" s="752"/>
      <c r="G37" s="752"/>
      <c r="H37" s="753"/>
    </row>
    <row r="38" spans="1:9" x14ac:dyDescent="0.35">
      <c r="A38" s="401" t="s">
        <v>571</v>
      </c>
      <c r="B38" s="20">
        <v>43951</v>
      </c>
      <c r="C38" s="637" t="s">
        <v>1008</v>
      </c>
      <c r="D38" s="637"/>
      <c r="E38" s="637"/>
      <c r="F38" s="637"/>
      <c r="G38" s="637"/>
      <c r="H38" s="638"/>
    </row>
    <row r="39" spans="1:9" x14ac:dyDescent="0.35">
      <c r="A39" s="157" t="s">
        <v>998</v>
      </c>
      <c r="B39" s="20">
        <v>43670</v>
      </c>
      <c r="C39" s="637" t="s">
        <v>1009</v>
      </c>
      <c r="D39" s="637"/>
      <c r="E39" s="637"/>
      <c r="F39" s="637"/>
      <c r="G39" s="637"/>
      <c r="H39" s="638"/>
    </row>
    <row r="40" spans="1:9" x14ac:dyDescent="0.35">
      <c r="A40" s="157" t="s">
        <v>990</v>
      </c>
      <c r="B40" s="20">
        <v>43684</v>
      </c>
      <c r="C40" s="637" t="s">
        <v>1010</v>
      </c>
      <c r="D40" s="637"/>
      <c r="E40" s="637"/>
      <c r="F40" s="637"/>
      <c r="G40" s="637"/>
      <c r="H40" s="638"/>
    </row>
    <row r="41" spans="1:9" x14ac:dyDescent="0.35">
      <c r="A41" s="157" t="s">
        <v>973</v>
      </c>
      <c r="B41" s="20">
        <v>43761</v>
      </c>
      <c r="C41" s="637" t="s">
        <v>1011</v>
      </c>
      <c r="D41" s="637"/>
      <c r="E41" s="637"/>
      <c r="F41" s="637"/>
      <c r="G41" s="637"/>
      <c r="H41" s="638"/>
    </row>
    <row r="42" spans="1:9" x14ac:dyDescent="0.35">
      <c r="A42" s="157" t="s">
        <v>34</v>
      </c>
      <c r="B42" s="20">
        <v>43903</v>
      </c>
      <c r="C42" s="637" t="s">
        <v>951</v>
      </c>
      <c r="D42" s="637"/>
      <c r="E42" s="637"/>
      <c r="F42" s="637"/>
      <c r="G42" s="637"/>
      <c r="H42" s="638"/>
    </row>
    <row r="43" spans="1:9" ht="46.5" customHeight="1" thickBot="1" x14ac:dyDescent="0.4">
      <c r="A43" s="359" t="s">
        <v>1012</v>
      </c>
      <c r="B43" s="14">
        <v>43998</v>
      </c>
      <c r="C43" s="804" t="s">
        <v>1013</v>
      </c>
      <c r="D43" s="804"/>
      <c r="E43" s="804"/>
      <c r="F43" s="804"/>
      <c r="G43" s="804"/>
      <c r="H43" s="805"/>
    </row>
  </sheetData>
  <mergeCells count="21">
    <mergeCell ref="B7:C7"/>
    <mergeCell ref="B1:G1"/>
    <mergeCell ref="B2:G2"/>
    <mergeCell ref="B3:G3"/>
    <mergeCell ref="B4:G4"/>
    <mergeCell ref="B5:G5"/>
    <mergeCell ref="C43:H43"/>
    <mergeCell ref="B8:G8"/>
    <mergeCell ref="C9:G9"/>
    <mergeCell ref="C10:G10"/>
    <mergeCell ref="B11:G11"/>
    <mergeCell ref="B12:G12"/>
    <mergeCell ref="B13:G13"/>
    <mergeCell ref="C14:G14"/>
    <mergeCell ref="C37:H37"/>
    <mergeCell ref="C39:H39"/>
    <mergeCell ref="C40:H40"/>
    <mergeCell ref="C41:H41"/>
    <mergeCell ref="A35:E35"/>
    <mergeCell ref="C42:H42"/>
    <mergeCell ref="C38:H38"/>
  </mergeCells>
  <conditionalFormatting sqref="B19:C34">
    <cfRule type="expression" dxfId="494" priority="17">
      <formula>AND($B19&lt;=NOW(),$C19&gt;=NOW())</formula>
    </cfRule>
  </conditionalFormatting>
  <conditionalFormatting sqref="D19:E34">
    <cfRule type="expression" dxfId="493" priority="6">
      <formula>AND($D19&lt;=NOW(),$E19&gt;=NOW())</formula>
    </cfRule>
  </conditionalFormatting>
  <conditionalFormatting sqref="F19:F34">
    <cfRule type="cellIs" dxfId="492" priority="10" operator="greaterThan">
      <formula>-45</formula>
    </cfRule>
  </conditionalFormatting>
  <conditionalFormatting sqref="F19:F35">
    <cfRule type="cellIs" dxfId="491" priority="2" operator="lessThan">
      <formula>-90</formula>
    </cfRule>
    <cfRule type="cellIs" dxfId="490" priority="3" operator="lessThan">
      <formula>-45</formula>
    </cfRule>
  </conditionalFormatting>
  <conditionalFormatting sqref="F35">
    <cfRule type="cellIs" dxfId="489" priority="1" operator="between">
      <formula>-45</formula>
      <formula>45</formula>
    </cfRule>
    <cfRule type="cellIs" dxfId="488" priority="4" operator="greaterThan">
      <formula>45</formula>
    </cfRule>
    <cfRule type="cellIs" dxfId="487" priority="5" operator="greaterThan">
      <formula>90</formula>
    </cfRule>
  </conditionalFormatting>
  <hyperlinks>
    <hyperlink ref="B2" r:id="rId1" display="Phase 2 System Protection Coordination" xr:uid="{00000000-0004-0000-7700-000000000000}"/>
    <hyperlink ref="H1" location="Home!A1" display="Return to Home" xr:uid="{00000000-0004-0000-7700-000001000000}"/>
    <hyperlink ref="B2:G2" r:id="rId2" display="Modifications to PER-003" xr:uid="{00000000-0004-0000-7700-000002000000}"/>
    <hyperlink ref="B12:G12" r:id="rId3" display="Alison Oswald" xr:uid="{00000000-0004-0000-7700-000003000000}"/>
    <hyperlink ref="B13:G13" r:id="rId4" display="Colby Bellville (primary), Charles Yeung (secondary)" xr:uid="{00000000-0004-0000-7700-000004000000}"/>
    <hyperlink ref="A10" location="Footnote_2" display="Footnote_2" xr:uid="{00000000-0004-0000-7700-000005000000}"/>
    <hyperlink ref="A11" location="Footnote_5" display="Footnote_5" xr:uid="{00000000-0004-0000-7700-000006000000}"/>
    <hyperlink ref="A7" location="Footnotes!A1" display="Footnotes!A1" xr:uid="{00000000-0004-0000-7700-000007000000}"/>
  </hyperlinks>
  <pageMargins left="0.7" right="0.7" top="0.75" bottom="0.75" header="0.3" footer="0.3"/>
  <pageSetup orientation="landscape" horizontalDpi="1200" verticalDpi="1200" r:id="rId5"/>
  <headerFooter>
    <oddHeader>&amp;L&amp;F&amp;C&amp;A&amp;R&amp;"Calibri"&amp;10&amp;K000000 Limited Disclosure&amp;1#_x000D_</oddHeader>
    <oddFooter>&amp;LNERC (Public)_x000D_&amp;1#&amp;"Calibri"&amp;10&amp;K0000FF Limited Disclosure&amp;CPrinted on: &amp;D&amp;R&amp;P of &amp;N</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21" id="{DA1EFE07-82FB-4BB9-91DD-2B27C3D22B8F}">
            <xm:f>IF($B$20=Home!$I$5,$A$24,)</xm:f>
            <x14:dxf/>
          </x14:cfRule>
          <xm:sqref>I10:ABK10</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rgb="FFFF0000"/>
  </sheetPr>
  <dimension ref="A1:M41"/>
  <sheetViews>
    <sheetView workbookViewId="0">
      <pane ySplit="1" topLeftCell="A2" activePane="bottomLeft" state="frozen"/>
      <selection pane="bottomLeft" activeCell="G7" sqref="G7"/>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tr">
        <f>'Template Old'!A1</f>
        <v>Project</v>
      </c>
      <c r="B1" s="609" t="s">
        <v>228</v>
      </c>
      <c r="C1" s="610"/>
      <c r="D1" s="610"/>
      <c r="E1" s="610"/>
      <c r="F1" s="610"/>
      <c r="G1" s="610"/>
      <c r="H1" s="49" t="s">
        <v>178</v>
      </c>
    </row>
    <row r="2" spans="1:13" s="7" customFormat="1" ht="15" customHeight="1" x14ac:dyDescent="0.45">
      <c r="A2" s="3" t="str">
        <f>'Template Old'!A2</f>
        <v>Project Name</v>
      </c>
      <c r="B2" s="631" t="s">
        <v>229</v>
      </c>
      <c r="C2" s="631"/>
      <c r="D2" s="631"/>
      <c r="E2" s="631"/>
      <c r="F2" s="631"/>
      <c r="G2" s="631"/>
      <c r="H2" s="6"/>
    </row>
    <row r="3" spans="1:13" s="7" customFormat="1" ht="15" customHeight="1" x14ac:dyDescent="0.45">
      <c r="A3" s="3" t="str">
        <f>'Template Old'!A3</f>
        <v>Status</v>
      </c>
      <c r="B3" s="612" t="s">
        <v>230</v>
      </c>
      <c r="C3" s="612"/>
      <c r="D3" s="612"/>
      <c r="E3" s="612"/>
      <c r="F3" s="612"/>
      <c r="G3" s="612"/>
      <c r="H3" s="6"/>
    </row>
    <row r="4" spans="1:13" s="7" customFormat="1" ht="18.5" x14ac:dyDescent="0.45">
      <c r="A4" s="3" t="str">
        <f>'Template Old'!A4</f>
        <v>Comments</v>
      </c>
      <c r="B4" s="600" t="s">
        <v>208</v>
      </c>
      <c r="C4" s="600"/>
      <c r="D4" s="600"/>
      <c r="E4" s="600"/>
      <c r="F4" s="600"/>
      <c r="G4" s="600"/>
      <c r="H4" s="6"/>
    </row>
    <row r="5" spans="1:13" x14ac:dyDescent="0.35">
      <c r="A5" s="3" t="str">
        <f>'Template Old'!A5</f>
        <v>Deliverable</v>
      </c>
      <c r="B5" s="632"/>
      <c r="C5" s="632"/>
      <c r="D5" s="632"/>
      <c r="E5" s="632"/>
      <c r="F5" s="632"/>
      <c r="G5" s="632"/>
      <c r="H5" s="323"/>
    </row>
    <row r="6" spans="1:13" x14ac:dyDescent="0.35">
      <c r="A6" s="3" t="str">
        <f>'Template Old'!A6</f>
        <v>Deadline</v>
      </c>
      <c r="B6" s="639"/>
      <c r="C6" s="639"/>
      <c r="D6" s="639"/>
      <c r="E6" s="639"/>
      <c r="F6" s="639"/>
      <c r="G6" s="639"/>
      <c r="H6" s="323"/>
    </row>
    <row r="7" spans="1:13" ht="72.5" x14ac:dyDescent="0.35">
      <c r="A7" s="3" t="str">
        <f>'Template Old'!A7</f>
        <v>Priority in RSDP, click to see applicable Footnote</v>
      </c>
      <c r="B7" s="641"/>
      <c r="C7" s="641"/>
      <c r="D7" s="3" t="str">
        <f>'Template Old'!D7</f>
        <v>Priority (1-Low, 2-Med, 3-High )</v>
      </c>
      <c r="E7" s="269">
        <v>2</v>
      </c>
      <c r="F7" s="3" t="str">
        <f>'Template Old'!F7</f>
        <v>Project has been Re-Baselined? (0-No, 1-Yes)</v>
      </c>
      <c r="G7" s="269">
        <v>0</v>
      </c>
      <c r="H7" s="323"/>
    </row>
    <row r="8" spans="1:13" x14ac:dyDescent="0.35">
      <c r="A8" s="3" t="str">
        <f>'Template Old'!A8</f>
        <v>P81 Req (2013)</v>
      </c>
      <c r="B8" s="639"/>
      <c r="C8" s="639"/>
      <c r="D8" s="639"/>
      <c r="E8" s="639"/>
      <c r="F8" s="639"/>
      <c r="G8" s="639"/>
      <c r="H8" s="323"/>
    </row>
    <row r="9" spans="1:13" x14ac:dyDescent="0.35">
      <c r="A9" s="3" t="str">
        <f>'Template Old'!A9</f>
        <v>Number of Directives</v>
      </c>
      <c r="B9" s="259">
        <v>6</v>
      </c>
      <c r="C9" s="639" t="s">
        <v>218</v>
      </c>
      <c r="D9" s="639"/>
      <c r="E9" s="639"/>
      <c r="F9" s="639"/>
      <c r="G9" s="639"/>
      <c r="H9" s="323"/>
    </row>
    <row r="10" spans="1:13" x14ac:dyDescent="0.35">
      <c r="A10" s="3" t="str">
        <f>'Template Old'!A10</f>
        <v>No. of Guidances (see Note 2)</v>
      </c>
      <c r="B10" s="259">
        <v>1</v>
      </c>
      <c r="C10" s="639" t="s">
        <v>220</v>
      </c>
      <c r="D10" s="639"/>
      <c r="E10" s="639"/>
      <c r="F10" s="639"/>
      <c r="G10" s="639"/>
      <c r="H10" s="323"/>
    </row>
    <row r="11" spans="1:13" ht="29" x14ac:dyDescent="0.35">
      <c r="A11" s="3" t="str">
        <f>'Template Old'!A11</f>
        <v>Directionally consistent with IERP findings (See Note 5)</v>
      </c>
      <c r="B11" s="632"/>
      <c r="C11" s="632"/>
      <c r="D11" s="632"/>
      <c r="E11" s="632"/>
      <c r="F11" s="632"/>
      <c r="G11" s="632"/>
      <c r="H11" s="321"/>
      <c r="K11" s="1"/>
      <c r="L11" s="1"/>
      <c r="M11" s="1"/>
    </row>
    <row r="12" spans="1:13" x14ac:dyDescent="0.35">
      <c r="A12" s="3" t="str">
        <f>'Template Old'!A12</f>
        <v>Developer</v>
      </c>
      <c r="B12" s="632"/>
      <c r="C12" s="632"/>
      <c r="D12" s="632"/>
      <c r="E12" s="632"/>
      <c r="F12" s="632"/>
      <c r="G12" s="632"/>
      <c r="H12" s="321"/>
    </row>
    <row r="13" spans="1:13" x14ac:dyDescent="0.35">
      <c r="A13" s="3" t="str">
        <f>'Template Old'!A13</f>
        <v>PMOS Liaison</v>
      </c>
      <c r="B13" s="632"/>
      <c r="C13" s="632"/>
      <c r="D13" s="632"/>
      <c r="E13" s="632"/>
      <c r="F13" s="632"/>
      <c r="G13" s="632"/>
      <c r="H13" s="321"/>
    </row>
    <row r="14" spans="1:13" ht="29.15" customHeight="1" x14ac:dyDescent="0.35">
      <c r="A14" s="3" t="str">
        <f>'Template Old'!A14</f>
        <v>Affected Standards</v>
      </c>
      <c r="B14" s="259">
        <v>1</v>
      </c>
      <c r="C14" s="632" t="s">
        <v>231</v>
      </c>
      <c r="D14" s="632"/>
      <c r="E14" s="632"/>
      <c r="F14" s="632"/>
      <c r="G14" s="632"/>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39027</v>
      </c>
      <c r="C22" s="74">
        <v>39038</v>
      </c>
      <c r="D22" s="75"/>
      <c r="E22" s="74"/>
      <c r="F22" s="42">
        <f t="shared" si="0"/>
        <v>-39027</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40375</v>
      </c>
      <c r="C31" s="75">
        <v>40385</v>
      </c>
      <c r="D31" s="75"/>
      <c r="E31" s="74"/>
      <c r="F31" s="42">
        <f t="shared" si="0"/>
        <v>-40375</v>
      </c>
      <c r="G31" s="9"/>
      <c r="H31" s="9"/>
      <c r="I31" s="12">
        <v>13</v>
      </c>
    </row>
    <row r="32" spans="1:10" x14ac:dyDescent="0.35">
      <c r="A32" s="36" t="str">
        <f>'Lookup Lists'!C16</f>
        <v>PTB - Present to BOT</v>
      </c>
      <c r="B32" s="75">
        <v>40395</v>
      </c>
      <c r="C32" s="75">
        <v>40396</v>
      </c>
      <c r="D32" s="75"/>
      <c r="E32" s="74"/>
      <c r="F32" s="42">
        <f t="shared" si="0"/>
        <v>-40395</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3" t="s">
        <v>227</v>
      </c>
      <c r="B38" s="24">
        <v>43474</v>
      </c>
      <c r="C38" s="635" t="s">
        <v>208</v>
      </c>
      <c r="D38" s="635"/>
      <c r="E38" s="635"/>
      <c r="F38" s="635"/>
      <c r="G38" s="635"/>
      <c r="H38" s="636"/>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19">
    <mergeCell ref="B7:C7"/>
    <mergeCell ref="B6:G6"/>
    <mergeCell ref="B1:G1"/>
    <mergeCell ref="B2:G2"/>
    <mergeCell ref="B3:G3"/>
    <mergeCell ref="B4:G4"/>
    <mergeCell ref="B5:G5"/>
    <mergeCell ref="B8:G8"/>
    <mergeCell ref="C9:G9"/>
    <mergeCell ref="C10:G10"/>
    <mergeCell ref="B11:G11"/>
    <mergeCell ref="B12:G12"/>
    <mergeCell ref="C41:H41"/>
    <mergeCell ref="B13:G13"/>
    <mergeCell ref="C14:G14"/>
    <mergeCell ref="C37:H37"/>
    <mergeCell ref="C38:H38"/>
    <mergeCell ref="C39:H39"/>
    <mergeCell ref="C40:H40"/>
  </mergeCells>
  <conditionalFormatting sqref="B19:C34">
    <cfRule type="expression" dxfId="1114" priority="2">
      <formula>AND($B19&lt;=NOW(),$C19&gt;=NOW())</formula>
    </cfRule>
  </conditionalFormatting>
  <conditionalFormatting sqref="D19:D34">
    <cfRule type="expression" dxfId="1113" priority="1">
      <formula>AND($D19&lt;=NOW(),$E19&gt;=NOW())</formula>
    </cfRule>
  </conditionalFormatting>
  <conditionalFormatting sqref="F19:F34">
    <cfRule type="cellIs" dxfId="1112" priority="3" operator="lessThan">
      <formula>-90</formula>
    </cfRule>
    <cfRule type="cellIs" dxfId="1111" priority="4" operator="lessThan">
      <formula>-45</formula>
    </cfRule>
    <cfRule type="cellIs" dxfId="1110" priority="5" operator="greaterThan">
      <formula>-45</formula>
    </cfRule>
  </conditionalFormatting>
  <hyperlinks>
    <hyperlink ref="B2" r:id="rId1" display="Phase 2 System Protection Coordination" xr:uid="{00000000-0004-0000-0C00-000000000000}"/>
    <hyperlink ref="H1" location="Home!A1" display="Return to Home" xr:uid="{00000000-0004-0000-0C00-000001000000}"/>
    <hyperlink ref="B2:G2" r:id="rId2" display="Back-up Facilities" xr:uid="{00000000-0004-0000-0C00-000002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80BBA038-3CA7-4EDA-879B-44490B040D74}">
            <xm:f>IF($B$20=Home!$I$5,$A$24,)</xm:f>
            <x14:dxf/>
          </x14:cfRule>
          <xm:sqref>I10:ABK10</xm:sqref>
        </x14:conditionalFormatting>
      </x14:conditionalFormattings>
    </ext>
  </extLst>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19">
    <tabColor rgb="FFFF0000"/>
  </sheetPr>
  <dimension ref="A1:M45"/>
  <sheetViews>
    <sheetView showZeros="0" zoomScale="130" zoomScaleNormal="130" workbookViewId="0">
      <pane ySplit="1" topLeftCell="A2" activePane="bottomLeft" state="frozen"/>
      <selection activeCell="B4" sqref="B4:G4"/>
      <selection pane="bottomLeft" activeCell="G34" sqref="G34"/>
    </sheetView>
  </sheetViews>
  <sheetFormatPr defaultColWidth="8.81640625" defaultRowHeight="14.5" x14ac:dyDescent="0.35"/>
  <cols>
    <col min="1" max="1" width="28.453125" style="2" customWidth="1"/>
    <col min="2" max="2" width="12.453125" customWidth="1"/>
    <col min="3" max="3" width="11.81640625" customWidth="1"/>
    <col min="4" max="4" width="13.453125" customWidth="1"/>
    <col min="5" max="5" width="11.81640625" customWidth="1"/>
    <col min="6" max="6" width="11.453125" customWidth="1"/>
    <col min="7" max="7" width="19.453125" customWidth="1"/>
    <col min="8" max="8" width="16.453125" customWidth="1"/>
    <col min="9" max="9" width="7.453125" hidden="1" customWidth="1"/>
    <col min="10" max="10" width="19.453125" customWidth="1"/>
    <col min="11" max="12" width="10.453125" bestFit="1" customWidth="1"/>
  </cols>
  <sheetData>
    <row r="1" spans="1:13" s="7" customFormat="1" ht="18.5" x14ac:dyDescent="0.45">
      <c r="A1" s="27" t="str">
        <f>'Complexity Template'!A1</f>
        <v>Project</v>
      </c>
      <c r="B1" s="609" t="s">
        <v>58</v>
      </c>
      <c r="C1" s="610"/>
      <c r="D1" s="610"/>
      <c r="E1" s="610"/>
      <c r="F1" s="610"/>
      <c r="G1" s="610"/>
      <c r="H1" s="49" t="s">
        <v>178</v>
      </c>
    </row>
    <row r="2" spans="1:13" s="7" customFormat="1" ht="15" customHeight="1" x14ac:dyDescent="0.45">
      <c r="A2" s="3" t="str">
        <f>'Complexity Template'!A2</f>
        <v>Project Name</v>
      </c>
      <c r="B2" s="631" t="s">
        <v>1014</v>
      </c>
      <c r="C2" s="631"/>
      <c r="D2" s="631"/>
      <c r="E2" s="631"/>
      <c r="F2" s="631"/>
      <c r="G2" s="631"/>
      <c r="H2" s="6"/>
    </row>
    <row r="3" spans="1:13" s="7" customFormat="1" ht="15" customHeight="1" x14ac:dyDescent="0.45">
      <c r="A3" s="3" t="str">
        <f>'Complexity Template'!A3</f>
        <v>Status</v>
      </c>
      <c r="B3" s="612" t="s">
        <v>328</v>
      </c>
      <c r="C3" s="612"/>
      <c r="D3" s="612"/>
      <c r="E3" s="612"/>
      <c r="F3" s="612"/>
      <c r="G3" s="612"/>
      <c r="H3" s="6"/>
    </row>
    <row r="4" spans="1:13" s="7" customFormat="1" ht="32.15" customHeight="1" x14ac:dyDescent="0.45">
      <c r="A4" s="3" t="str">
        <f>'Complexity Template'!A4</f>
        <v>Comments</v>
      </c>
      <c r="B4" s="600" t="s">
        <v>1015</v>
      </c>
      <c r="C4" s="600"/>
      <c r="D4" s="600"/>
      <c r="E4" s="600"/>
      <c r="F4" s="600"/>
      <c r="G4" s="600"/>
      <c r="H4" s="6"/>
    </row>
    <row r="5" spans="1:13" x14ac:dyDescent="0.35">
      <c r="A5" s="3" t="str">
        <f>'Complexity Template'!A5</f>
        <v>Deliverable</v>
      </c>
      <c r="B5" s="632" t="s">
        <v>1016</v>
      </c>
      <c r="C5" s="632"/>
      <c r="D5" s="632"/>
      <c r="E5" s="632"/>
      <c r="F5" s="632"/>
      <c r="G5" s="632"/>
      <c r="H5" s="323"/>
    </row>
    <row r="6" spans="1:13" x14ac:dyDescent="0.35">
      <c r="A6" s="3" t="str">
        <f>'Complexity Template'!A6</f>
        <v>Deadline</v>
      </c>
      <c r="B6" s="773"/>
      <c r="C6" s="773"/>
      <c r="D6" s="773"/>
      <c r="E6" s="773"/>
      <c r="F6" s="293" t="str">
        <f ca="1">IF(ISBLANK($B$6)=FALSE,ROUNDDOWN(_xlfn.DAYS($B$6,NOW())/30,0),"N/A")</f>
        <v>N/A</v>
      </c>
      <c r="G6" s="277" t="str">
        <f>'Complexity Template'!H6</f>
        <v>Months to deadline</v>
      </c>
      <c r="H6" s="323"/>
    </row>
    <row r="7" spans="1:13" ht="63" customHeight="1" x14ac:dyDescent="0.35">
      <c r="A7" s="167" t="str">
        <f>'Template Old'!A7</f>
        <v>Priority in RSDP, click to see applicable Footnote</v>
      </c>
      <c r="B7" s="639" t="s">
        <v>1017</v>
      </c>
      <c r="C7" s="639"/>
      <c r="D7" s="4" t="str">
        <f>'Complexity Template'!E7</f>
        <v>Priority (1-Low, 2-Med, 3-High )</v>
      </c>
      <c r="E7" s="323">
        <v>3</v>
      </c>
      <c r="F7" s="4" t="str">
        <f>'Complexity Template'!G7</f>
        <v>Reserved for Future Use</v>
      </c>
      <c r="G7" s="259">
        <v>0</v>
      </c>
      <c r="H7" s="323"/>
    </row>
    <row r="8" spans="1:13" x14ac:dyDescent="0.35">
      <c r="A8" s="3" t="str">
        <f>'Complexity Template'!A8</f>
        <v>Reserved for Future Use</v>
      </c>
      <c r="B8" s="639" t="s">
        <v>191</v>
      </c>
      <c r="C8" s="639"/>
      <c r="D8" s="639"/>
      <c r="E8" s="639"/>
      <c r="F8" s="639"/>
      <c r="G8" s="639"/>
      <c r="H8" s="323"/>
    </row>
    <row r="9" spans="1:13" x14ac:dyDescent="0.35">
      <c r="A9" s="3" t="str">
        <f>'Complexity Template'!A9</f>
        <v>Number of Directives</v>
      </c>
      <c r="B9" s="259">
        <v>0</v>
      </c>
      <c r="C9" s="639" t="s">
        <v>191</v>
      </c>
      <c r="D9" s="639"/>
      <c r="E9" s="639"/>
      <c r="F9" s="639"/>
      <c r="G9" s="639"/>
      <c r="H9" s="323"/>
    </row>
    <row r="10" spans="1:13" x14ac:dyDescent="0.35">
      <c r="A10" s="3" t="str">
        <f>'Complexity Template'!A10</f>
        <v>Reserved for Future Use</v>
      </c>
      <c r="B10" s="259">
        <v>0</v>
      </c>
      <c r="C10" s="639" t="s">
        <v>191</v>
      </c>
      <c r="D10" s="639"/>
      <c r="E10" s="639"/>
      <c r="F10" s="639"/>
      <c r="G10" s="639"/>
      <c r="H10" s="323"/>
    </row>
    <row r="11" spans="1:13" x14ac:dyDescent="0.35">
      <c r="A11" s="3" t="str">
        <f>'Complexity Template'!A11</f>
        <v>Reserved for Future Use</v>
      </c>
      <c r="B11" s="632" t="s">
        <v>191</v>
      </c>
      <c r="C11" s="632"/>
      <c r="D11" s="632"/>
      <c r="E11" s="632"/>
      <c r="F11" s="632"/>
      <c r="G11" s="632"/>
      <c r="H11" s="321"/>
      <c r="K11" s="1"/>
      <c r="L11" s="1"/>
      <c r="M11" s="1"/>
    </row>
    <row r="12" spans="1:13" x14ac:dyDescent="0.35">
      <c r="A12" s="3" t="str">
        <f>'Complexity Template'!A12</f>
        <v>Developer</v>
      </c>
      <c r="B12" s="673" t="s">
        <v>676</v>
      </c>
      <c r="C12" s="673"/>
      <c r="D12" s="673"/>
      <c r="E12" s="673"/>
      <c r="F12" s="673"/>
      <c r="G12" s="673"/>
      <c r="H12" s="321"/>
    </row>
    <row r="13" spans="1:13" x14ac:dyDescent="0.35">
      <c r="A13" s="3" t="str">
        <f>'Complexity Template'!A13</f>
        <v>PMOS Liaison</v>
      </c>
      <c r="B13" s="791" t="s">
        <v>1018</v>
      </c>
      <c r="C13" s="791"/>
      <c r="D13" s="791"/>
      <c r="E13" s="791"/>
      <c r="F13" s="791"/>
      <c r="G13" s="791"/>
      <c r="H13" s="321"/>
    </row>
    <row r="14" spans="1:13" ht="29.15" customHeight="1" x14ac:dyDescent="0.35">
      <c r="A14" s="3" t="str">
        <f>'Complexity Template'!A14</f>
        <v>Affected Standards</v>
      </c>
      <c r="B14" s="259">
        <v>3</v>
      </c>
      <c r="C14" s="632" t="s">
        <v>1016</v>
      </c>
      <c r="D14" s="632"/>
      <c r="E14" s="632"/>
      <c r="F14" s="632"/>
      <c r="G14" s="632"/>
      <c r="H14" s="323"/>
    </row>
    <row r="15" spans="1:13" x14ac:dyDescent="0.35">
      <c r="A15" s="3" t="str">
        <f>'Complexity Template'!A15</f>
        <v>Last Updated</v>
      </c>
      <c r="B15" s="239">
        <v>44413</v>
      </c>
      <c r="C15" s="323"/>
      <c r="D15" s="323"/>
      <c r="E15" s="323"/>
      <c r="F15" s="323"/>
      <c r="G15" s="323"/>
      <c r="H15" s="323"/>
    </row>
    <row r="16" spans="1:13" x14ac:dyDescent="0.35">
      <c r="A16" s="3">
        <f>'Complexity Template'!A16</f>
        <v>0</v>
      </c>
      <c r="B16" s="321"/>
      <c r="C16" s="323"/>
      <c r="D16" s="323"/>
      <c r="E16" s="323"/>
      <c r="F16" s="323"/>
      <c r="G16" s="323"/>
      <c r="H16" s="323"/>
    </row>
    <row r="17" spans="1:10" ht="15" thickBot="1" x14ac:dyDescent="0.4">
      <c r="A17" s="3">
        <f>'Complexity Template'!A17</f>
        <v>0</v>
      </c>
      <c r="B17" s="323"/>
      <c r="C17" s="323"/>
      <c r="D17" s="323"/>
      <c r="E17" s="323"/>
      <c r="F17" s="323"/>
      <c r="G17" s="323"/>
      <c r="H17" s="323"/>
    </row>
    <row r="18" spans="1:10" ht="44.75" customHeight="1" thickBot="1" x14ac:dyDescent="0.4">
      <c r="A18" s="46" t="str">
        <f>'Complexity Template'!A18</f>
        <v>Scheduling Dates</v>
      </c>
      <c r="B18" s="46" t="str">
        <f>'Complexity Template'!B18</f>
        <v>Projected
 or Actual
Start</v>
      </c>
      <c r="C18" s="46" t="str">
        <f>'Complexity Template'!C18</f>
        <v>Projected or Actual
End</v>
      </c>
      <c r="D18" s="46" t="str">
        <f>'Complexity Template'!E18</f>
        <v>Calculated Start</v>
      </c>
      <c r="E18" s="46" t="str">
        <f>'Complexity Template'!F18</f>
        <v>Calculated End</v>
      </c>
      <c r="F18" s="46" t="str">
        <f>'Complexity Template'!G18</f>
        <v xml:space="preserve">No. of Days
Ahead or (Behind) Schedule </v>
      </c>
      <c r="G18" s="46" t="str">
        <f>'Complexity Template'!H18</f>
        <v>Complexity Factor (CF) Impacts to Schedule (Start on 1st Row)</v>
      </c>
      <c r="H18" s="46" t="str">
        <f>'Complexity Template'!I18</f>
        <v>Time Impact</v>
      </c>
      <c r="I18" s="46" t="str">
        <f>'Complexity Template'!J18</f>
        <v>Index</v>
      </c>
      <c r="J18" s="4"/>
    </row>
    <row r="19" spans="1:10" x14ac:dyDescent="0.35">
      <c r="A19" s="71" t="str">
        <f>'Complexity Template'!A19</f>
        <v>AS1 - Additional SAR 1</v>
      </c>
      <c r="B19" s="74">
        <v>43880</v>
      </c>
      <c r="C19" s="74">
        <v>43909</v>
      </c>
      <c r="D19" s="361"/>
      <c r="E19" s="362"/>
      <c r="F19" s="369" t="str">
        <f>IF(ISBLANK(D19)=FALSE,IF(D19-B19&gt;DATE(2007,1,1),0,D19-B19),"")</f>
        <v/>
      </c>
      <c r="G19" s="317" t="s">
        <v>1019</v>
      </c>
      <c r="H19" s="318">
        <f>VLOOKUP(G19,'Lookup Lists'!E$3:F$39,2,FALSE)</f>
        <v>60</v>
      </c>
      <c r="I19" s="65">
        <v>1</v>
      </c>
    </row>
    <row r="20" spans="1:10" x14ac:dyDescent="0.35">
      <c r="A20" s="31" t="str">
        <f>'Complexity Template'!A20</f>
        <v>AS2 - Additional SAR 2</v>
      </c>
      <c r="B20" s="75">
        <v>43943</v>
      </c>
      <c r="C20" s="74">
        <v>43972</v>
      </c>
      <c r="D20" s="361"/>
      <c r="E20" s="362"/>
      <c r="F20" s="42" t="str">
        <f t="shared" ref="F20:F34" si="0">IF(ISBLANK(D20)=FALSE,IF(D20-B20&gt;DATE(2007,1,1),0,D20-B20),"")</f>
        <v/>
      </c>
      <c r="G20" s="9" t="s">
        <v>1019</v>
      </c>
      <c r="H20" s="13">
        <f>VLOOKUP(G20,'Lookup Lists'!E$3:F$39,2,FALSE)</f>
        <v>60</v>
      </c>
      <c r="I20" s="66">
        <v>2</v>
      </c>
    </row>
    <row r="21" spans="1:10" x14ac:dyDescent="0.35">
      <c r="A21" s="133" t="str">
        <f>'Complexity Template'!A21</f>
        <v>QR - Quality Review</v>
      </c>
      <c r="B21" s="75"/>
      <c r="C21" s="74"/>
      <c r="D21" s="361"/>
      <c r="E21" s="362"/>
      <c r="F21" s="42" t="str">
        <f t="shared" si="0"/>
        <v/>
      </c>
      <c r="G21" s="9" t="s">
        <v>970</v>
      </c>
      <c r="H21" s="13">
        <f>VLOOKUP(G21,'Lookup Lists'!E$3:F$39,2,FALSE)</f>
        <v>90</v>
      </c>
      <c r="I21" s="67">
        <v>3</v>
      </c>
    </row>
    <row r="22" spans="1:10" x14ac:dyDescent="0.35">
      <c r="A22" s="29" t="str">
        <f>'Complexity Template'!A22</f>
        <v>SP1 - SAR/PR/WP Posting 1</v>
      </c>
      <c r="B22" s="75">
        <v>43742</v>
      </c>
      <c r="C22" s="83">
        <f>+B22+30</f>
        <v>43772</v>
      </c>
      <c r="D22" s="75">
        <v>43742</v>
      </c>
      <c r="E22" s="83">
        <f>+D22+30</f>
        <v>43772</v>
      </c>
      <c r="F22" s="42">
        <f t="shared" si="0"/>
        <v>0</v>
      </c>
      <c r="G22" s="9" t="s">
        <v>1020</v>
      </c>
      <c r="H22" s="13">
        <f>VLOOKUP(G22,'Lookup Lists'!E$3:F$39,2,FALSE)</f>
        <v>-90</v>
      </c>
      <c r="I22" s="66">
        <v>4</v>
      </c>
    </row>
    <row r="23" spans="1:10" x14ac:dyDescent="0.35">
      <c r="A23" s="345" t="str">
        <f>'Complexity Template'!A24</f>
        <v>SDT - Dev Time</v>
      </c>
      <c r="B23" s="75">
        <v>44098</v>
      </c>
      <c r="C23" s="75">
        <f>+B23+($B$9*30)+($B$14*60)</f>
        <v>44278</v>
      </c>
      <c r="D23" s="344">
        <f>+E22+60</f>
        <v>43832</v>
      </c>
      <c r="E23" s="344">
        <f>+D23+($B$9*30)+($B$14*60)</f>
        <v>44012</v>
      </c>
      <c r="F23" s="42">
        <f t="shared" si="0"/>
        <v>-266</v>
      </c>
      <c r="G23" s="9" t="s">
        <v>191</v>
      </c>
      <c r="H23" s="13">
        <f>VLOOKUP(G23,'Lookup Lists'!E$3:F$39,2,FALSE)</f>
        <v>0</v>
      </c>
      <c r="I23" s="67">
        <v>5</v>
      </c>
    </row>
    <row r="24" spans="1:10" x14ac:dyDescent="0.35">
      <c r="A24" s="394" t="str">
        <f>'Complexity Template'!A25</f>
        <v>CP1 - Comment Period 1</v>
      </c>
      <c r="B24" s="381"/>
      <c r="C24" s="381"/>
      <c r="D24" s="361"/>
      <c r="E24" s="362"/>
      <c r="F24" s="42" t="str">
        <f>IF(ISBLANK(D24)=FALSE,IF(D24-#REF!&gt;DATE(2007,1,1),0,D24-#REF!),"")</f>
        <v/>
      </c>
      <c r="G24" s="9" t="s">
        <v>191</v>
      </c>
      <c r="H24" s="13">
        <f>VLOOKUP(G24,'Lookup Lists'!E$3:F$39,2,FALSE)</f>
        <v>0</v>
      </c>
      <c r="I24" s="66">
        <v>6</v>
      </c>
    </row>
    <row r="25" spans="1:10" x14ac:dyDescent="0.35">
      <c r="A25" s="394" t="str">
        <f>'Complexity Template'!A26</f>
        <v>CP2 - Comment Period 2</v>
      </c>
      <c r="B25" s="381"/>
      <c r="C25" s="381"/>
      <c r="D25" s="361"/>
      <c r="E25" s="362"/>
      <c r="F25" s="42" t="str">
        <f>IF(ISBLANK(D25)=FALSE,IF(D25-#REF!&gt;DATE(2007,1,1),0,D25-#REF!),"")</f>
        <v/>
      </c>
      <c r="G25" s="9" t="s">
        <v>191</v>
      </c>
      <c r="H25" s="13">
        <f>VLOOKUP(G25,'Lookup Lists'!E$3:F$39,2,FALSE)</f>
        <v>0</v>
      </c>
      <c r="I25" s="67">
        <v>7</v>
      </c>
    </row>
    <row r="26" spans="1:10" x14ac:dyDescent="0.35">
      <c r="A26" s="34" t="str">
        <f>'Complexity Template'!A27</f>
        <v>CIB - Com/Ballot 1 (Initial)</v>
      </c>
      <c r="B26" s="75">
        <v>44223</v>
      </c>
      <c r="C26" s="83">
        <v>44267</v>
      </c>
      <c r="D26" s="75">
        <f>+E23</f>
        <v>44012</v>
      </c>
      <c r="E26" s="83">
        <f>+D26+45</f>
        <v>44057</v>
      </c>
      <c r="F26" s="42">
        <f t="shared" si="0"/>
        <v>-211</v>
      </c>
      <c r="G26" s="9" t="s">
        <v>191</v>
      </c>
      <c r="H26" s="13">
        <f>VLOOKUP(G26,'Lookup Lists'!E$3:F$39,2,FALSE)</f>
        <v>0</v>
      </c>
      <c r="I26" s="66">
        <v>8</v>
      </c>
    </row>
    <row r="27" spans="1:10" x14ac:dyDescent="0.35">
      <c r="A27" s="34" t="str">
        <f>'Complexity Template'!A28</f>
        <v xml:space="preserve">CAB - Com/Add Ballot 2 </v>
      </c>
      <c r="B27" s="75">
        <v>44347</v>
      </c>
      <c r="C27" s="83">
        <v>44392</v>
      </c>
      <c r="D27" s="75">
        <f>+E26+60</f>
        <v>44117</v>
      </c>
      <c r="E27" s="83">
        <f t="shared" ref="E27" si="1">+D27+45</f>
        <v>44162</v>
      </c>
      <c r="F27" s="42">
        <f t="shared" si="0"/>
        <v>-230</v>
      </c>
      <c r="G27" s="9" t="s">
        <v>191</v>
      </c>
      <c r="H27" s="13">
        <f>VLOOKUP(G27,'Lookup Lists'!E$3:F$39,2,FALSE)</f>
        <v>0</v>
      </c>
      <c r="I27" s="67">
        <v>9</v>
      </c>
    </row>
    <row r="28" spans="1:10" x14ac:dyDescent="0.35">
      <c r="A28" s="34" t="str">
        <f>'Complexity Template'!A29</f>
        <v>CAB - Com/Add Ballot 3</v>
      </c>
      <c r="B28" s="75"/>
      <c r="C28" s="75"/>
      <c r="D28" s="361"/>
      <c r="E28" s="362"/>
      <c r="F28" s="42" t="str">
        <f t="shared" si="0"/>
        <v/>
      </c>
      <c r="G28" s="9" t="s">
        <v>191</v>
      </c>
      <c r="H28" s="13">
        <f>VLOOKUP(G28,'Lookup Lists'!E$3:F$39,2,FALSE)</f>
        <v>0</v>
      </c>
      <c r="I28" s="66">
        <v>10</v>
      </c>
    </row>
    <row r="29" spans="1:10" x14ac:dyDescent="0.35">
      <c r="A29" s="34" t="str">
        <f>'Complexity Template'!A30</f>
        <v>CAB - Com/Add Ballot 4</v>
      </c>
      <c r="B29" s="75"/>
      <c r="C29" s="75"/>
      <c r="D29" s="361"/>
      <c r="E29" s="362"/>
      <c r="F29" s="42" t="str">
        <f t="shared" si="0"/>
        <v/>
      </c>
      <c r="G29" s="9" t="s">
        <v>191</v>
      </c>
      <c r="H29" s="13">
        <f>VLOOKUP(G29,'Lookup Lists'!E$3:F$39,2,FALSE)</f>
        <v>0</v>
      </c>
      <c r="I29" s="67">
        <v>11</v>
      </c>
    </row>
    <row r="30" spans="1:10" x14ac:dyDescent="0.35">
      <c r="A30" s="34" t="str">
        <f>'Complexity Template'!A31</f>
        <v>CAB - Com/Add Ballot 5</v>
      </c>
      <c r="B30" s="75"/>
      <c r="C30" s="75"/>
      <c r="D30" s="361"/>
      <c r="E30" s="362"/>
      <c r="F30" s="42" t="str">
        <f t="shared" si="0"/>
        <v/>
      </c>
      <c r="G30" s="9" t="s">
        <v>191</v>
      </c>
      <c r="H30" s="13">
        <f>VLOOKUP(G30,'Lookup Lists'!E$3:F$39,2,FALSE)</f>
        <v>0</v>
      </c>
      <c r="I30" s="66">
        <v>12</v>
      </c>
    </row>
    <row r="31" spans="1:10" x14ac:dyDescent="0.35">
      <c r="A31" s="35" t="str">
        <f>'Complexity Template'!A32</f>
        <v>FB - Final Ballot</v>
      </c>
      <c r="B31" s="75">
        <v>44334</v>
      </c>
      <c r="C31" s="83">
        <v>44343</v>
      </c>
      <c r="D31" s="75">
        <f>+E27+30</f>
        <v>44192</v>
      </c>
      <c r="E31" s="83">
        <f>+D31+10</f>
        <v>44202</v>
      </c>
      <c r="F31" s="42">
        <f t="shared" si="0"/>
        <v>-142</v>
      </c>
      <c r="G31" s="9" t="s">
        <v>191</v>
      </c>
      <c r="H31" s="13">
        <f>VLOOKUP(G31,'Lookup Lists'!E$3:F$39,2,FALSE)</f>
        <v>0</v>
      </c>
      <c r="I31" s="67">
        <v>13</v>
      </c>
    </row>
    <row r="32" spans="1:10" x14ac:dyDescent="0.35">
      <c r="A32" s="36" t="str">
        <f>'Complexity Template'!A33</f>
        <v>PTB - Present to BOT</v>
      </c>
      <c r="B32" s="75">
        <v>44358</v>
      </c>
      <c r="C32" s="75">
        <v>44359</v>
      </c>
      <c r="D32" s="361"/>
      <c r="E32" s="362"/>
      <c r="F32" s="42" t="str">
        <f t="shared" si="0"/>
        <v/>
      </c>
      <c r="G32" s="9" t="s">
        <v>191</v>
      </c>
      <c r="H32" s="13">
        <f>VLOOKUP(G32,'Lookup Lists'!E$3:F$39,2,FALSE)</f>
        <v>0</v>
      </c>
      <c r="I32" s="66">
        <v>14</v>
      </c>
    </row>
    <row r="33" spans="1:9" x14ac:dyDescent="0.35">
      <c r="A33" s="37" t="str">
        <f>'Complexity Template'!A34</f>
        <v>Filing - Filing with Regulators</v>
      </c>
      <c r="B33" s="75">
        <v>44364</v>
      </c>
      <c r="C33" s="75">
        <v>44364</v>
      </c>
      <c r="D33" s="361"/>
      <c r="E33" s="362"/>
      <c r="F33" s="42" t="str">
        <f t="shared" si="0"/>
        <v/>
      </c>
      <c r="G33" s="9" t="s">
        <v>191</v>
      </c>
      <c r="H33" s="13">
        <f>VLOOKUP(G33,'Lookup Lists'!E$3:F$39,2,FALSE)</f>
        <v>0</v>
      </c>
      <c r="I33" s="67">
        <v>15</v>
      </c>
    </row>
    <row r="34" spans="1:9" ht="15" thickBot="1" x14ac:dyDescent="0.4">
      <c r="A34" s="38">
        <f>'Complexity Template'!A35</f>
        <v>0</v>
      </c>
      <c r="B34" s="76"/>
      <c r="C34" s="76"/>
      <c r="D34" s="363"/>
      <c r="E34" s="364"/>
      <c r="F34" s="41" t="str">
        <f t="shared" si="0"/>
        <v/>
      </c>
      <c r="G34" s="164" t="s">
        <v>191</v>
      </c>
      <c r="H34" s="16">
        <f>VLOOKUP(G34,'Lookup Lists'!E$3:F$39,2,FALSE)</f>
        <v>0</v>
      </c>
      <c r="I34" s="68">
        <v>16</v>
      </c>
    </row>
    <row r="35" spans="1:9" ht="15" thickBot="1" x14ac:dyDescent="0.4">
      <c r="A35" s="607" t="str">
        <f>'Complexity Template'!A36</f>
        <v>Delta based on Calculated CF Date and Actual Final Ballot:</v>
      </c>
      <c r="B35" s="608">
        <f>'Complexity Template'!B36</f>
        <v>0</v>
      </c>
      <c r="C35" s="608">
        <f>'Complexity Template'!C36</f>
        <v>0</v>
      </c>
      <c r="D35" s="608">
        <f>'Complexity Template'!E36</f>
        <v>0</v>
      </c>
      <c r="E35" s="608">
        <f>'Complexity Template'!F36</f>
        <v>0</v>
      </c>
      <c r="F35" s="370">
        <f>IF(ISBLANK(C31)=FALSE,H35-C31,"Need FB Date")</f>
        <v>-21</v>
      </c>
      <c r="G35" s="371" t="str">
        <f>'Complexity Template'!H36</f>
        <v>Calculated CF Date:</v>
      </c>
      <c r="H35" s="372">
        <f>D22+(E31-D22)+SUM(H19:H34)</f>
        <v>44322</v>
      </c>
    </row>
    <row r="36" spans="1:9" ht="15" thickBot="1" x14ac:dyDescent="0.4">
      <c r="A36" s="26" t="str">
        <f>'Complexity Template'!A37</f>
        <v>PTS Change Control</v>
      </c>
      <c r="F36" s="259"/>
      <c r="G36" s="259"/>
      <c r="H36" s="259"/>
    </row>
    <row r="37" spans="1:9" ht="15" thickBot="1" x14ac:dyDescent="0.4">
      <c r="A37" s="25" t="str">
        <f>'Complexity Template'!A38</f>
        <v>Reason for Update</v>
      </c>
      <c r="B37" s="422" t="str">
        <f>'Complexity Template'!B38</f>
        <v>Date</v>
      </c>
      <c r="C37" s="601" t="str">
        <f>'Complexity Template'!C38</f>
        <v>Notes</v>
      </c>
      <c r="D37" s="601">
        <f>'Complexity Template'!E38</f>
        <v>0</v>
      </c>
      <c r="E37" s="601">
        <f>'Complexity Template'!F38</f>
        <v>0</v>
      </c>
      <c r="F37" s="601">
        <f>'Complexity Template'!G38</f>
        <v>0</v>
      </c>
      <c r="G37" s="601">
        <f>'Complexity Template'!H38</f>
        <v>0</v>
      </c>
      <c r="H37" s="602">
        <f>'Complexity Template'!I38</f>
        <v>0</v>
      </c>
    </row>
    <row r="38" spans="1:9" x14ac:dyDescent="0.35">
      <c r="A38" s="290" t="s">
        <v>1021</v>
      </c>
      <c r="B38" s="291">
        <v>43740</v>
      </c>
      <c r="C38" s="754" t="s">
        <v>1022</v>
      </c>
      <c r="D38" s="754"/>
      <c r="E38" s="754"/>
      <c r="F38" s="754"/>
      <c r="G38" s="754"/>
      <c r="H38" s="755"/>
    </row>
    <row r="39" spans="1:9" x14ac:dyDescent="0.35">
      <c r="A39" s="137" t="s">
        <v>1023</v>
      </c>
      <c r="B39" s="24">
        <v>43742</v>
      </c>
      <c r="C39" s="635" t="s">
        <v>1024</v>
      </c>
      <c r="D39" s="635"/>
      <c r="E39" s="635"/>
      <c r="F39" s="635"/>
      <c r="G39" s="635"/>
      <c r="H39" s="636"/>
    </row>
    <row r="40" spans="1:9" x14ac:dyDescent="0.35">
      <c r="A40" s="157" t="s">
        <v>710</v>
      </c>
      <c r="B40" s="20">
        <v>43782</v>
      </c>
      <c r="C40" s="765" t="s">
        <v>1025</v>
      </c>
      <c r="D40" s="766"/>
      <c r="E40" s="766"/>
      <c r="F40" s="766"/>
      <c r="G40" s="766"/>
      <c r="H40" s="767"/>
    </row>
    <row r="41" spans="1:9" x14ac:dyDescent="0.35">
      <c r="A41" s="157" t="s">
        <v>34</v>
      </c>
      <c r="B41" s="20">
        <v>43903</v>
      </c>
      <c r="C41" s="637" t="s">
        <v>951</v>
      </c>
      <c r="D41" s="637"/>
      <c r="E41" s="637"/>
      <c r="F41" s="637"/>
      <c r="G41" s="637"/>
      <c r="H41" s="638"/>
    </row>
    <row r="42" spans="1:9" ht="15" customHeight="1" x14ac:dyDescent="0.35">
      <c r="A42" s="157" t="s">
        <v>1026</v>
      </c>
      <c r="B42" s="20">
        <v>43944</v>
      </c>
      <c r="C42" s="637" t="s">
        <v>1027</v>
      </c>
      <c r="D42" s="637"/>
      <c r="E42" s="637"/>
      <c r="F42" s="637"/>
      <c r="G42" s="637"/>
      <c r="H42" s="638"/>
    </row>
    <row r="43" spans="1:9" ht="15" customHeight="1" x14ac:dyDescent="0.35">
      <c r="A43" s="393" t="s">
        <v>571</v>
      </c>
      <c r="B43" s="10">
        <v>43943</v>
      </c>
      <c r="C43" s="620" t="s">
        <v>572</v>
      </c>
      <c r="D43" s="620"/>
      <c r="E43" s="620"/>
      <c r="F43" s="620"/>
      <c r="G43" s="620"/>
      <c r="H43" s="621"/>
    </row>
    <row r="44" spans="1:9" ht="37.5" customHeight="1" x14ac:dyDescent="0.35">
      <c r="A44" s="175" t="s">
        <v>1028</v>
      </c>
      <c r="B44" s="10">
        <v>44257</v>
      </c>
      <c r="C44" s="807" t="s">
        <v>1029</v>
      </c>
      <c r="D44" s="807"/>
      <c r="E44" s="807"/>
      <c r="F44" s="807"/>
      <c r="G44" s="807"/>
      <c r="H44" s="808"/>
    </row>
    <row r="45" spans="1:9" ht="46.5" customHeight="1" thickBot="1" x14ac:dyDescent="0.4">
      <c r="A45" s="191" t="s">
        <v>1030</v>
      </c>
      <c r="B45" s="14">
        <v>44277</v>
      </c>
      <c r="C45" s="620" t="s">
        <v>1031</v>
      </c>
      <c r="D45" s="620"/>
      <c r="E45" s="620"/>
      <c r="F45" s="620"/>
      <c r="G45" s="620"/>
      <c r="H45" s="621"/>
    </row>
  </sheetData>
  <mergeCells count="24">
    <mergeCell ref="C43:H43"/>
    <mergeCell ref="B7:C7"/>
    <mergeCell ref="B1:G1"/>
    <mergeCell ref="B2:G2"/>
    <mergeCell ref="B3:G3"/>
    <mergeCell ref="B4:G4"/>
    <mergeCell ref="B5:G5"/>
    <mergeCell ref="B6:E6"/>
    <mergeCell ref="C44:H44"/>
    <mergeCell ref="C45:H45"/>
    <mergeCell ref="B8:G8"/>
    <mergeCell ref="C9:G9"/>
    <mergeCell ref="C10:G10"/>
    <mergeCell ref="B11:G11"/>
    <mergeCell ref="B12:G12"/>
    <mergeCell ref="B13:G13"/>
    <mergeCell ref="C14:G14"/>
    <mergeCell ref="C37:H37"/>
    <mergeCell ref="C38:H38"/>
    <mergeCell ref="C39:H39"/>
    <mergeCell ref="C40:H40"/>
    <mergeCell ref="A35:E35"/>
    <mergeCell ref="C41:H41"/>
    <mergeCell ref="C42:H42"/>
  </mergeCells>
  <conditionalFormatting sqref="B19:C21">
    <cfRule type="expression" dxfId="486" priority="28">
      <formula>AND($B19&lt;=NOW(),$C19&gt;=NOW())</formula>
    </cfRule>
  </conditionalFormatting>
  <conditionalFormatting sqref="B22:C23">
    <cfRule type="expression" dxfId="485" priority="23">
      <formula>AND($D22&lt;=NOW(),$E22&gt;=NOW())</formula>
    </cfRule>
  </conditionalFormatting>
  <conditionalFormatting sqref="B26:C27">
    <cfRule type="expression" dxfId="484" priority="4">
      <formula>AND($D26&lt;=NOW(),$E26&gt;=NOW())</formula>
    </cfRule>
  </conditionalFormatting>
  <conditionalFormatting sqref="B28:C30 B32:C34">
    <cfRule type="expression" dxfId="483" priority="5">
      <formula>AND($B28&lt;=NOW(),$C28&gt;=NOW())</formula>
    </cfRule>
  </conditionalFormatting>
  <conditionalFormatting sqref="B31:C31">
    <cfRule type="expression" dxfId="482" priority="3">
      <formula>AND($D31&lt;=NOW(),$E31&gt;=NOW())</formula>
    </cfRule>
  </conditionalFormatting>
  <conditionalFormatting sqref="D19:E34">
    <cfRule type="expression" dxfId="481" priority="1">
      <formula>AND($D19&lt;=NOW(),$E19&gt;=NOW())</formula>
    </cfRule>
  </conditionalFormatting>
  <conditionalFormatting sqref="F19:F34">
    <cfRule type="cellIs" dxfId="480" priority="26" operator="greaterThan">
      <formula>-45</formula>
    </cfRule>
  </conditionalFormatting>
  <conditionalFormatting sqref="F19:F35">
    <cfRule type="cellIs" dxfId="479" priority="18" operator="lessThan">
      <formula>-90</formula>
    </cfRule>
    <cfRule type="cellIs" dxfId="478" priority="19" operator="lessThan">
      <formula>-45</formula>
    </cfRule>
  </conditionalFormatting>
  <conditionalFormatting sqref="F35">
    <cfRule type="cellIs" dxfId="477" priority="17" operator="between">
      <formula>-45</formula>
      <formula>45</formula>
    </cfRule>
    <cfRule type="cellIs" dxfId="476" priority="20" operator="greaterThan">
      <formula>45</formula>
    </cfRule>
    <cfRule type="cellIs" dxfId="475" priority="21" operator="greaterThan">
      <formula>90</formula>
    </cfRule>
  </conditionalFormatting>
  <dataValidations count="1">
    <dataValidation type="list" allowBlank="1" showInputMessage="1" showErrorMessage="1" sqref="G19:G34" xr:uid="{00000000-0002-0000-7800-000000000000}">
      <formula1>Complexity_Factor</formula1>
    </dataValidation>
  </dataValidations>
  <hyperlinks>
    <hyperlink ref="B2" r:id="rId1" display="Phase 2 System Protection Coordination" xr:uid="{00000000-0004-0000-7800-000000000000}"/>
    <hyperlink ref="H1" location="Home!A1" display="Return to Home" xr:uid="{00000000-0004-0000-7800-000001000000}"/>
    <hyperlink ref="B2:G2" r:id="rId2" display="Cold Weather" xr:uid="{00000000-0004-0000-7800-000002000000}"/>
    <hyperlink ref="B12:G12" r:id="rId3" display="Jordan Mallory" xr:uid="{00000000-0004-0000-7800-000003000000}"/>
    <hyperlink ref="B13:G13" r:id="rId4" display="Quinn Morrison (primary), Mike Brytowski (secondary)" xr:uid="{00000000-0004-0000-7800-000004000000}"/>
    <hyperlink ref="A7" location="Footnotes!A1" display="Footnotes!A1" xr:uid="{00000000-0004-0000-7800-000005000000}"/>
  </hyperlinks>
  <pageMargins left="0.7" right="0.7" top="0.75" bottom="0.75" header="0.3" footer="0.3"/>
  <pageSetup orientation="landscape" horizontalDpi="1200" verticalDpi="1200" r:id="rId5"/>
  <headerFooter>
    <oddHeader>&amp;L&amp;F&amp;C&amp;A&amp;R&amp;"Calibri"&amp;10&amp;K000000 Limited Disclosure&amp;1#_x000D_</oddHeader>
    <oddFooter>&amp;LNERC (Public)_x000D_&amp;1#&amp;"Calibri"&amp;10&amp;K0000FF Limited Disclosure&amp;CPrinted on: &amp;D&amp;R&amp;P of &amp;N</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5413" id="{DE990B9A-130C-474E-A44B-F1AC9E02A52E}">
            <xm:f>IF($B$20=Home!$I$5,$A$24,)</xm:f>
            <x14:dxf/>
          </x14:cfRule>
          <xm:sqref>I10:M10 R10:ABK10 N11:Q11</xm:sqref>
        </x14:conditionalFormatting>
      </x14:conditionalFormattings>
    </ext>
  </extLst>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20">
    <tabColor rgb="FFFF0000"/>
  </sheetPr>
  <dimension ref="A1:M41"/>
  <sheetViews>
    <sheetView showZeros="0" zoomScale="115" zoomScaleNormal="115" workbookViewId="0">
      <pane ySplit="1" topLeftCell="A2" activePane="bottomLeft" state="frozen"/>
      <selection activeCell="B4" sqref="B4:G4"/>
      <selection pane="bottomLeft" activeCell="F6" sqref="F6"/>
    </sheetView>
  </sheetViews>
  <sheetFormatPr defaultColWidth="8.81640625" defaultRowHeight="14.5" x14ac:dyDescent="0.35"/>
  <cols>
    <col min="1" max="1" width="28.453125" style="106" customWidth="1"/>
    <col min="2" max="2" width="12.453125" style="91" customWidth="1"/>
    <col min="3" max="3" width="11.81640625" style="91" customWidth="1"/>
    <col min="4" max="4" width="13.453125" style="91" customWidth="1"/>
    <col min="5" max="6" width="11.453125" style="91" customWidth="1"/>
    <col min="7" max="7" width="19.453125" style="91" customWidth="1"/>
    <col min="8" max="8" width="12.453125" style="91" customWidth="1"/>
    <col min="9" max="9" width="7.453125" style="91" hidden="1" customWidth="1"/>
    <col min="10" max="10" width="19.453125" style="91" customWidth="1"/>
    <col min="11" max="12" width="10.453125" style="91" bestFit="1" customWidth="1"/>
    <col min="13" max="16384" width="8.81640625" style="91"/>
  </cols>
  <sheetData>
    <row r="1" spans="1:13" s="463" customFormat="1" ht="18.5" x14ac:dyDescent="0.45">
      <c r="A1" s="27" t="str">
        <f>'Complexity Template'!A1</f>
        <v>Project</v>
      </c>
      <c r="B1" s="811" t="s">
        <v>59</v>
      </c>
      <c r="C1" s="812"/>
      <c r="D1" s="812"/>
      <c r="E1" s="812"/>
      <c r="F1" s="812"/>
      <c r="G1" s="812"/>
      <c r="H1" s="165" t="s">
        <v>178</v>
      </c>
    </row>
    <row r="2" spans="1:13" s="463" customFormat="1" ht="15" customHeight="1" x14ac:dyDescent="0.45">
      <c r="A2" s="3" t="str">
        <f>'Complexity Template'!A2</f>
        <v>Project Name</v>
      </c>
      <c r="B2" s="611" t="s">
        <v>1032</v>
      </c>
      <c r="C2" s="611"/>
      <c r="D2" s="611"/>
      <c r="E2" s="611"/>
      <c r="F2" s="611"/>
      <c r="G2" s="611"/>
      <c r="H2" s="464"/>
    </row>
    <row r="3" spans="1:13" s="463" customFormat="1" ht="15" customHeight="1" x14ac:dyDescent="0.45">
      <c r="A3" s="3" t="str">
        <f>'Complexity Template'!A3</f>
        <v>Status</v>
      </c>
      <c r="B3" s="612" t="s">
        <v>505</v>
      </c>
      <c r="C3" s="612"/>
      <c r="D3" s="612"/>
      <c r="E3" s="612"/>
      <c r="F3" s="612"/>
      <c r="G3" s="612"/>
      <c r="H3" s="464"/>
    </row>
    <row r="4" spans="1:13" s="463" customFormat="1" ht="91.5" customHeight="1" x14ac:dyDescent="0.45">
      <c r="A4" s="3" t="str">
        <f>'Complexity Template'!A4</f>
        <v>Comments</v>
      </c>
      <c r="B4" s="600" t="s">
        <v>1235</v>
      </c>
      <c r="C4" s="600"/>
      <c r="D4" s="600"/>
      <c r="E4" s="600"/>
      <c r="F4" s="600"/>
      <c r="G4" s="600"/>
      <c r="H4" s="464"/>
    </row>
    <row r="5" spans="1:13" x14ac:dyDescent="0.35">
      <c r="A5" s="3" t="str">
        <f>'Complexity Template'!A5</f>
        <v>Deliverable</v>
      </c>
      <c r="B5" s="600" t="s">
        <v>1033</v>
      </c>
      <c r="C5" s="600"/>
      <c r="D5" s="600"/>
      <c r="E5" s="600"/>
      <c r="F5" s="600"/>
      <c r="G5" s="600"/>
      <c r="H5" s="459"/>
    </row>
    <row r="6" spans="1:13" x14ac:dyDescent="0.35">
      <c r="A6" s="3" t="str">
        <f>'Complexity Template'!A6</f>
        <v>Deadline</v>
      </c>
      <c r="B6" s="613"/>
      <c r="C6" s="613"/>
      <c r="D6" s="613"/>
      <c r="E6" s="613"/>
      <c r="F6" s="293" t="str">
        <f ca="1">IF(ISBLANK($B$6)=FALSE,ROUNDDOWN(_xlfn.DAYS($B$6,NOW())/30,0),"None")</f>
        <v>None</v>
      </c>
      <c r="G6" s="277" t="str">
        <f>'Complexity Template'!H6</f>
        <v>Months to deadline</v>
      </c>
      <c r="H6" s="459"/>
    </row>
    <row r="7" spans="1:13" ht="63" customHeight="1" x14ac:dyDescent="0.35">
      <c r="A7" s="3" t="str">
        <f>'Complexity Template'!A7</f>
        <v>Priority in RSDP, click to see applicable Footnote</v>
      </c>
      <c r="B7" s="599"/>
      <c r="C7" s="599"/>
      <c r="D7" s="4" t="str">
        <f>'Complexity Template'!E7</f>
        <v>Priority (1-Low, 2-Med, 3-High )</v>
      </c>
      <c r="E7" s="459">
        <v>0</v>
      </c>
      <c r="F7" s="4" t="str">
        <f>'Complexity Template'!G7</f>
        <v>Reserved for Future Use</v>
      </c>
      <c r="G7" s="460">
        <v>0</v>
      </c>
      <c r="H7" s="459"/>
      <c r="J7" s="468"/>
    </row>
    <row r="8" spans="1:13" x14ac:dyDescent="0.35">
      <c r="A8" s="3" t="str">
        <f>'Complexity Template'!A8</f>
        <v>Reserved for Future Use</v>
      </c>
      <c r="B8" s="599" t="s">
        <v>191</v>
      </c>
      <c r="C8" s="599"/>
      <c r="D8" s="599"/>
      <c r="E8" s="599"/>
      <c r="F8" s="599"/>
      <c r="G8" s="599"/>
      <c r="H8" s="459"/>
    </row>
    <row r="9" spans="1:13" x14ac:dyDescent="0.35">
      <c r="A9" s="3" t="str">
        <f>'Complexity Template'!A9</f>
        <v>Number of Directives</v>
      </c>
      <c r="B9" s="460">
        <v>0</v>
      </c>
      <c r="C9" s="599" t="s">
        <v>191</v>
      </c>
      <c r="D9" s="599"/>
      <c r="E9" s="599"/>
      <c r="F9" s="599"/>
      <c r="G9" s="599"/>
      <c r="H9" s="459"/>
    </row>
    <row r="10" spans="1:13" x14ac:dyDescent="0.35">
      <c r="A10" s="3" t="str">
        <f>'Complexity Template'!A10</f>
        <v>Reserved for Future Use</v>
      </c>
      <c r="B10" s="460">
        <v>0</v>
      </c>
      <c r="C10" s="599" t="s">
        <v>191</v>
      </c>
      <c r="D10" s="599"/>
      <c r="E10" s="599"/>
      <c r="F10" s="599"/>
      <c r="G10" s="599"/>
      <c r="H10" s="459"/>
    </row>
    <row r="11" spans="1:13" x14ac:dyDescent="0.35">
      <c r="A11" s="3" t="str">
        <f>'Complexity Template'!A11</f>
        <v>Reserved for Future Use</v>
      </c>
      <c r="B11" s="600" t="s">
        <v>191</v>
      </c>
      <c r="C11" s="600"/>
      <c r="D11" s="600"/>
      <c r="E11" s="600"/>
      <c r="F11" s="600"/>
      <c r="G11" s="600"/>
      <c r="H11" s="451"/>
      <c r="K11" s="468"/>
      <c r="L11" s="468"/>
      <c r="M11" s="468"/>
    </row>
    <row r="12" spans="1:13" x14ac:dyDescent="0.35">
      <c r="A12" s="3" t="str">
        <f>'Complexity Template'!A12</f>
        <v>Developer</v>
      </c>
      <c r="B12" s="673" t="s">
        <v>192</v>
      </c>
      <c r="C12" s="673"/>
      <c r="D12" s="673"/>
      <c r="E12" s="673"/>
      <c r="F12" s="673"/>
      <c r="G12" s="673"/>
      <c r="H12" s="451"/>
    </row>
    <row r="13" spans="1:13" x14ac:dyDescent="0.35">
      <c r="A13" s="3" t="str">
        <f>'Complexity Template'!A13</f>
        <v>PMOS Liaison</v>
      </c>
      <c r="B13" s="673" t="s">
        <v>1034</v>
      </c>
      <c r="C13" s="673"/>
      <c r="D13" s="673"/>
      <c r="E13" s="673"/>
      <c r="F13" s="673"/>
      <c r="G13" s="673"/>
      <c r="H13" s="451"/>
    </row>
    <row r="14" spans="1:13" ht="29.15" customHeight="1" x14ac:dyDescent="0.35">
      <c r="A14" s="3" t="str">
        <f>'Complexity Template'!A14</f>
        <v>Affected Standards</v>
      </c>
      <c r="B14" s="460">
        <v>1</v>
      </c>
      <c r="C14" s="600" t="s">
        <v>1035</v>
      </c>
      <c r="D14" s="600"/>
      <c r="E14" s="600"/>
      <c r="F14" s="600"/>
      <c r="G14" s="600"/>
      <c r="H14" s="459"/>
    </row>
    <row r="15" spans="1:13" x14ac:dyDescent="0.35">
      <c r="A15" s="3" t="str">
        <f>'Complexity Template'!A15</f>
        <v>Last Updated</v>
      </c>
      <c r="B15" s="239">
        <v>44204</v>
      </c>
      <c r="C15" s="459"/>
      <c r="D15" s="459"/>
      <c r="E15" s="459"/>
      <c r="F15" s="459"/>
      <c r="G15" s="459"/>
      <c r="H15" s="459"/>
    </row>
    <row r="16" spans="1:13" x14ac:dyDescent="0.35">
      <c r="A16" s="3">
        <f>'Complexity Template'!A16</f>
        <v>0</v>
      </c>
      <c r="B16" s="451"/>
      <c r="C16" s="459"/>
      <c r="D16" s="459"/>
      <c r="E16" s="459"/>
      <c r="F16" s="459"/>
      <c r="G16" s="459"/>
      <c r="H16" s="459"/>
    </row>
    <row r="17" spans="1:10" ht="15" thickBot="1" x14ac:dyDescent="0.4">
      <c r="A17" s="3">
        <f>'Complexity Template'!A17</f>
        <v>0</v>
      </c>
      <c r="B17" s="459"/>
      <c r="C17" s="459"/>
      <c r="D17" s="459"/>
      <c r="E17" s="459"/>
      <c r="F17" s="459"/>
      <c r="G17" s="459"/>
      <c r="H17" s="459"/>
    </row>
    <row r="18" spans="1:10" ht="44.75" customHeight="1" thickBot="1" x14ac:dyDescent="0.4">
      <c r="A18" s="46" t="str">
        <f>'Complexity Template'!A18</f>
        <v>Scheduling Dates</v>
      </c>
      <c r="B18" s="46" t="str">
        <f>'Complexity Template'!B18</f>
        <v>Projected
 or Actual
Start</v>
      </c>
      <c r="C18" s="46" t="str">
        <f>'Complexity Template'!C18</f>
        <v>Projected or Actual
End</v>
      </c>
      <c r="D18" s="46" t="str">
        <f>'Complexity Template'!E18</f>
        <v>Calculated Start</v>
      </c>
      <c r="E18" s="46" t="str">
        <f>'Complexity Template'!F18</f>
        <v>Calculated End</v>
      </c>
      <c r="F18" s="46" t="str">
        <f>'Complexity Template'!G18</f>
        <v xml:space="preserve">No. of Days
Ahead or (Behind) Schedule </v>
      </c>
      <c r="G18" s="46" t="str">
        <f>'Complexity Template'!H18</f>
        <v>Complexity Factor (CF) Impacts to Schedule (Start on 1st Row)</v>
      </c>
      <c r="H18" s="46" t="str">
        <f>'Complexity Template'!I18</f>
        <v>Time Impact</v>
      </c>
      <c r="I18" s="486" t="str">
        <f>'Complexity Template'!J18</f>
        <v>Index</v>
      </c>
      <c r="J18" s="467"/>
    </row>
    <row r="19" spans="1:10" ht="15" thickBot="1" x14ac:dyDescent="0.4">
      <c r="A19" s="71" t="str">
        <f>'Complexity Template'!A19</f>
        <v>AS1 - Additional SAR 1</v>
      </c>
      <c r="B19" s="457"/>
      <c r="C19" s="457"/>
      <c r="D19" s="452"/>
      <c r="E19" s="453"/>
      <c r="F19" s="42" t="str">
        <f>IF(ISBLANK(D19)=FALSE,IF(D19-B19&gt;DATE(2007,1,1),0,D19-B19),"")</f>
        <v/>
      </c>
      <c r="G19" s="110" t="s">
        <v>970</v>
      </c>
      <c r="H19" s="111">
        <f>VLOOKUP(G19,'Lookup Lists'!E$3:F$39,2,FALSE)</f>
        <v>90</v>
      </c>
      <c r="I19" s="470">
        <v>1</v>
      </c>
    </row>
    <row r="20" spans="1:10" x14ac:dyDescent="0.35">
      <c r="A20" s="71" t="str">
        <f>'Complexity Template'!A20</f>
        <v>AS2 - Additional SAR 2</v>
      </c>
      <c r="B20" s="75"/>
      <c r="C20" s="83"/>
      <c r="D20" s="452"/>
      <c r="E20" s="453"/>
      <c r="F20" s="42" t="str">
        <f t="shared" ref="F20:F34" si="0">IF(ISBLANK(D20)=FALSE,IF(D20-B20&gt;DATE(2007,1,1),0,D20-B20),"")</f>
        <v/>
      </c>
      <c r="G20" s="442" t="s">
        <v>191</v>
      </c>
      <c r="H20" s="443">
        <f>VLOOKUP(G20,'Lookup Lists'!E$3:F$39,2,FALSE)</f>
        <v>0</v>
      </c>
      <c r="I20" s="460">
        <v>2</v>
      </c>
    </row>
    <row r="21" spans="1:10" x14ac:dyDescent="0.35">
      <c r="A21" s="133" t="str">
        <f>'Complexity Template'!A21</f>
        <v>QR - Quality Review</v>
      </c>
      <c r="B21" s="429"/>
      <c r="C21" s="429"/>
      <c r="D21" s="452"/>
      <c r="E21" s="453"/>
      <c r="F21" s="42" t="str">
        <f t="shared" si="0"/>
        <v/>
      </c>
      <c r="G21" s="442" t="s">
        <v>191</v>
      </c>
      <c r="H21" s="443">
        <f>VLOOKUP(G21,'Lookup Lists'!E$3:F$39,2,FALSE)</f>
        <v>0</v>
      </c>
      <c r="I21" s="470">
        <v>3</v>
      </c>
    </row>
    <row r="22" spans="1:10" x14ac:dyDescent="0.35">
      <c r="A22" s="29" t="str">
        <f>'Complexity Template'!A22</f>
        <v>SP1 - SAR/PR/WP Posting 1</v>
      </c>
      <c r="B22" s="347">
        <v>43914</v>
      </c>
      <c r="C22" s="83">
        <v>43945</v>
      </c>
      <c r="D22" s="75">
        <v>43914</v>
      </c>
      <c r="E22" s="8">
        <f>+D22+30</f>
        <v>43944</v>
      </c>
      <c r="F22" s="42">
        <f t="shared" si="0"/>
        <v>0</v>
      </c>
      <c r="G22" s="442" t="s">
        <v>191</v>
      </c>
      <c r="H22" s="443">
        <f>VLOOKUP(G22,'Lookup Lists'!E$3:F$39,2,FALSE)</f>
        <v>0</v>
      </c>
      <c r="I22" s="460">
        <v>4</v>
      </c>
    </row>
    <row r="23" spans="1:10" x14ac:dyDescent="0.35">
      <c r="A23" s="345" t="str">
        <f>'Complexity Template'!A24</f>
        <v>SDT - Dev Time</v>
      </c>
      <c r="B23" s="75"/>
      <c r="C23" s="83"/>
      <c r="D23" s="454">
        <f>+E22+60</f>
        <v>44004</v>
      </c>
      <c r="E23" s="454">
        <f>+D23+($B$9*30)+($B$14*60)</f>
        <v>44064</v>
      </c>
      <c r="F23" s="42">
        <f t="shared" si="0"/>
        <v>0</v>
      </c>
      <c r="G23" s="442" t="s">
        <v>191</v>
      </c>
      <c r="H23" s="443">
        <f>VLOOKUP(G23,'Lookup Lists'!E$3:F$39,2,FALSE)</f>
        <v>0</v>
      </c>
      <c r="I23" s="470">
        <v>5</v>
      </c>
    </row>
    <row r="24" spans="1:10" x14ac:dyDescent="0.35">
      <c r="A24" s="32" t="str">
        <f>'Complexity Template'!A25</f>
        <v>CP1 - Comment Period 1</v>
      </c>
      <c r="B24" s="75"/>
      <c r="C24" s="75"/>
      <c r="D24" s="452"/>
      <c r="E24" s="453"/>
      <c r="F24" s="42" t="str">
        <f t="shared" si="0"/>
        <v/>
      </c>
      <c r="G24" s="442" t="s">
        <v>191</v>
      </c>
      <c r="H24" s="443">
        <f>VLOOKUP(G24,'Lookup Lists'!E$3:F$39,2,FALSE)</f>
        <v>0</v>
      </c>
      <c r="I24" s="460">
        <v>6</v>
      </c>
    </row>
    <row r="25" spans="1:10" x14ac:dyDescent="0.35">
      <c r="A25" s="32" t="str">
        <f>'Complexity Template'!A26</f>
        <v>CP2 - Comment Period 2</v>
      </c>
      <c r="B25" s="75"/>
      <c r="C25" s="75"/>
      <c r="D25" s="452"/>
      <c r="E25" s="453"/>
      <c r="F25" s="42" t="str">
        <f t="shared" si="0"/>
        <v/>
      </c>
      <c r="G25" s="442" t="s">
        <v>191</v>
      </c>
      <c r="H25" s="443">
        <f>VLOOKUP(G25,'Lookup Lists'!E$3:F$39,2,FALSE)</f>
        <v>0</v>
      </c>
      <c r="I25" s="470">
        <v>7</v>
      </c>
    </row>
    <row r="26" spans="1:10" x14ac:dyDescent="0.35">
      <c r="A26" s="34" t="str">
        <f>'Complexity Template'!A27</f>
        <v>CIB - Com/Ballot 1 (Initial)</v>
      </c>
      <c r="B26" s="75"/>
      <c r="C26" s="75"/>
      <c r="D26" s="10">
        <f>+E23</f>
        <v>44064</v>
      </c>
      <c r="E26" s="8">
        <f>+D26+45</f>
        <v>44109</v>
      </c>
      <c r="F26" s="42">
        <f t="shared" si="0"/>
        <v>0</v>
      </c>
      <c r="G26" s="442" t="s">
        <v>191</v>
      </c>
      <c r="H26" s="443">
        <f>VLOOKUP(G26,'Lookup Lists'!E$3:F$39,2,FALSE)</f>
        <v>0</v>
      </c>
      <c r="I26" s="460">
        <v>8</v>
      </c>
    </row>
    <row r="27" spans="1:10" x14ac:dyDescent="0.35">
      <c r="A27" s="34" t="str">
        <f>'Complexity Template'!A28</f>
        <v xml:space="preserve">CAB - Com/Add Ballot 2 </v>
      </c>
      <c r="B27" s="75"/>
      <c r="C27" s="75"/>
      <c r="D27" s="10">
        <f>+E26+60</f>
        <v>44169</v>
      </c>
      <c r="E27" s="8">
        <f t="shared" ref="E27" si="1">+D27+45</f>
        <v>44214</v>
      </c>
      <c r="F27" s="42">
        <f t="shared" si="0"/>
        <v>0</v>
      </c>
      <c r="G27" s="442" t="s">
        <v>191</v>
      </c>
      <c r="H27" s="443">
        <f>VLOOKUP(G27,'Lookup Lists'!E$3:F$39,2,FALSE)</f>
        <v>0</v>
      </c>
      <c r="I27" s="470">
        <v>9</v>
      </c>
    </row>
    <row r="28" spans="1:10" x14ac:dyDescent="0.35">
      <c r="A28" s="34" t="str">
        <f>'Complexity Template'!A29</f>
        <v>CAB - Com/Add Ballot 3</v>
      </c>
      <c r="B28" s="75"/>
      <c r="C28" s="75"/>
      <c r="D28" s="452"/>
      <c r="E28" s="453"/>
      <c r="F28" s="42" t="str">
        <f t="shared" si="0"/>
        <v/>
      </c>
      <c r="G28" s="442" t="s">
        <v>191</v>
      </c>
      <c r="H28" s="443">
        <f>VLOOKUP(G28,'Lookup Lists'!E$3:F$39,2,FALSE)</f>
        <v>0</v>
      </c>
      <c r="I28" s="460">
        <v>10</v>
      </c>
    </row>
    <row r="29" spans="1:10" x14ac:dyDescent="0.35">
      <c r="A29" s="34" t="str">
        <f>'Complexity Template'!A30</f>
        <v>CAB - Com/Add Ballot 4</v>
      </c>
      <c r="B29" s="75"/>
      <c r="C29" s="75"/>
      <c r="D29" s="452"/>
      <c r="E29" s="453"/>
      <c r="F29" s="42" t="str">
        <f t="shared" si="0"/>
        <v/>
      </c>
      <c r="G29" s="442" t="s">
        <v>191</v>
      </c>
      <c r="H29" s="443">
        <f>VLOOKUP(G29,'Lookup Lists'!E$3:F$39,2,FALSE)</f>
        <v>0</v>
      </c>
      <c r="I29" s="470">
        <v>11</v>
      </c>
    </row>
    <row r="30" spans="1:10" x14ac:dyDescent="0.35">
      <c r="A30" s="34" t="str">
        <f>'Complexity Template'!A31</f>
        <v>CAB - Com/Add Ballot 5</v>
      </c>
      <c r="B30" s="75"/>
      <c r="C30" s="75"/>
      <c r="D30" s="452"/>
      <c r="E30" s="453"/>
      <c r="F30" s="42" t="str">
        <f t="shared" si="0"/>
        <v/>
      </c>
      <c r="G30" s="442" t="s">
        <v>191</v>
      </c>
      <c r="H30" s="443">
        <f>VLOOKUP(G30,'Lookup Lists'!E$3:F$39,2,FALSE)</f>
        <v>0</v>
      </c>
      <c r="I30" s="460">
        <v>12</v>
      </c>
    </row>
    <row r="31" spans="1:10" x14ac:dyDescent="0.35">
      <c r="A31" s="35" t="str">
        <f>'Complexity Template'!A32</f>
        <v>FB - Final Ballot</v>
      </c>
      <c r="B31" s="75">
        <v>44174</v>
      </c>
      <c r="C31" s="75">
        <v>44174</v>
      </c>
      <c r="D31" s="10">
        <f>+E27+30</f>
        <v>44244</v>
      </c>
      <c r="E31" s="8">
        <f>+D31+10</f>
        <v>44254</v>
      </c>
      <c r="F31" s="42">
        <f t="shared" si="0"/>
        <v>70</v>
      </c>
      <c r="G31" s="442" t="s">
        <v>191</v>
      </c>
      <c r="H31" s="443">
        <f>VLOOKUP(G31,'Lookup Lists'!E$3:F$39,2,FALSE)</f>
        <v>0</v>
      </c>
      <c r="I31" s="470">
        <v>13</v>
      </c>
    </row>
    <row r="32" spans="1:10" x14ac:dyDescent="0.35">
      <c r="A32" s="36" t="str">
        <f>'Complexity Template'!A33</f>
        <v>PTB - Present to BOT</v>
      </c>
      <c r="B32" s="75"/>
      <c r="C32" s="75"/>
      <c r="D32" s="452"/>
      <c r="E32" s="453"/>
      <c r="F32" s="42" t="str">
        <f t="shared" si="0"/>
        <v/>
      </c>
      <c r="G32" s="442" t="s">
        <v>191</v>
      </c>
      <c r="H32" s="443">
        <f>VLOOKUP(G32,'Lookup Lists'!E$3:F$39,2,FALSE)</f>
        <v>0</v>
      </c>
      <c r="I32" s="460">
        <v>14</v>
      </c>
    </row>
    <row r="33" spans="1:11" x14ac:dyDescent="0.35">
      <c r="A33" s="37" t="str">
        <f>'Complexity Template'!A34</f>
        <v>Filing - Filing with Regulators</v>
      </c>
      <c r="B33" s="75"/>
      <c r="C33" s="75"/>
      <c r="D33" s="452"/>
      <c r="E33" s="453"/>
      <c r="F33" s="42" t="str">
        <f t="shared" si="0"/>
        <v/>
      </c>
      <c r="G33" s="442" t="s">
        <v>191</v>
      </c>
      <c r="H33" s="443">
        <f>VLOOKUP(G33,'Lookup Lists'!E$3:F$39,2,FALSE)</f>
        <v>0</v>
      </c>
      <c r="I33" s="470">
        <v>15</v>
      </c>
    </row>
    <row r="34" spans="1:11" ht="15" thickBot="1" x14ac:dyDescent="0.4">
      <c r="A34" s="38">
        <f>'Complexity Template'!A35</f>
        <v>0</v>
      </c>
      <c r="B34" s="76"/>
      <c r="C34" s="76"/>
      <c r="D34" s="455"/>
      <c r="E34" s="456"/>
      <c r="F34" s="42" t="str">
        <f t="shared" si="0"/>
        <v/>
      </c>
      <c r="G34" s="82" t="s">
        <v>191</v>
      </c>
      <c r="H34" s="88">
        <f>VLOOKUP(G34,'Lookup Lists'!E$3:F$39,2,FALSE)</f>
        <v>0</v>
      </c>
      <c r="I34" s="460">
        <v>16</v>
      </c>
    </row>
    <row r="35" spans="1:11" ht="15" thickBot="1" x14ac:dyDescent="0.4">
      <c r="A35" s="607" t="str">
        <f>'Complexity Template'!A36</f>
        <v>Delta based on Calculated CF Date and Actual Final Ballot:</v>
      </c>
      <c r="B35" s="608">
        <f>'Complexity Template'!B36</f>
        <v>0</v>
      </c>
      <c r="C35" s="608">
        <f>'Complexity Template'!C36</f>
        <v>0</v>
      </c>
      <c r="D35" s="608">
        <f>'Complexity Template'!E36</f>
        <v>0</v>
      </c>
      <c r="E35" s="608">
        <f>'Complexity Template'!F36</f>
        <v>0</v>
      </c>
      <c r="F35" s="370">
        <f>IF(ISBLANK(C31)=FALSE,H35-C31,"Need FB Date")</f>
        <v>170</v>
      </c>
      <c r="G35" s="371" t="str">
        <f>'Complexity Template'!H36</f>
        <v>Calculated CF Date:</v>
      </c>
      <c r="H35" s="372">
        <f>D22+(E31-D22)+SUM(H19:H34)</f>
        <v>44344</v>
      </c>
      <c r="I35" s="91">
        <f>'Complexity Template'!J36</f>
        <v>0</v>
      </c>
      <c r="J35" s="91">
        <f>'Complexity Template'!K36</f>
        <v>0</v>
      </c>
      <c r="K35" s="91">
        <f>'Complexity Template'!L36</f>
        <v>0</v>
      </c>
    </row>
    <row r="36" spans="1:11" ht="15" thickBot="1" x14ac:dyDescent="0.4">
      <c r="A36" s="26" t="str">
        <f>'Complexity Template'!A37</f>
        <v>PTS Change Control</v>
      </c>
      <c r="B36"/>
      <c r="C36"/>
      <c r="D36"/>
      <c r="E36"/>
      <c r="F36" s="259"/>
      <c r="G36" s="259"/>
      <c r="H36" s="259"/>
    </row>
    <row r="37" spans="1:11" ht="15" thickBot="1" x14ac:dyDescent="0.4">
      <c r="A37" s="25" t="str">
        <f>'Complexity Template'!A38</f>
        <v>Reason for Update</v>
      </c>
      <c r="B37" s="422" t="str">
        <f>'Complexity Template'!B38</f>
        <v>Date</v>
      </c>
      <c r="C37" s="601" t="str">
        <f>'Complexity Template'!C38</f>
        <v>Notes</v>
      </c>
      <c r="D37" s="601">
        <f>'Complexity Template'!E38</f>
        <v>0</v>
      </c>
      <c r="E37" s="601">
        <f>'Complexity Template'!F38</f>
        <v>0</v>
      </c>
      <c r="F37" s="601">
        <f>'Complexity Template'!G38</f>
        <v>0</v>
      </c>
      <c r="G37" s="601">
        <f>'Complexity Template'!H38</f>
        <v>0</v>
      </c>
      <c r="H37" s="602">
        <f>'Complexity Template'!I38</f>
        <v>0</v>
      </c>
    </row>
    <row r="38" spans="1:11" x14ac:dyDescent="0.35">
      <c r="A38" s="494" t="s">
        <v>1026</v>
      </c>
      <c r="B38" s="461">
        <v>43944</v>
      </c>
      <c r="C38" s="809" t="s">
        <v>1036</v>
      </c>
      <c r="D38" s="809"/>
      <c r="E38" s="809"/>
      <c r="F38" s="809"/>
      <c r="G38" s="809"/>
      <c r="H38" s="810"/>
    </row>
    <row r="39" spans="1:11" ht="34.5" customHeight="1" x14ac:dyDescent="0.35">
      <c r="A39" s="481" t="s">
        <v>571</v>
      </c>
      <c r="B39" s="75">
        <v>43943</v>
      </c>
      <c r="C39" s="646" t="s">
        <v>572</v>
      </c>
      <c r="D39" s="646"/>
      <c r="E39" s="646"/>
      <c r="F39" s="646"/>
      <c r="G39" s="646"/>
      <c r="H39" s="647"/>
    </row>
    <row r="40" spans="1:11" ht="27.75" customHeight="1" x14ac:dyDescent="0.35">
      <c r="A40" s="104" t="s">
        <v>172</v>
      </c>
      <c r="B40" s="75">
        <v>44132</v>
      </c>
      <c r="C40" s="707" t="s">
        <v>1037</v>
      </c>
      <c r="D40" s="707"/>
      <c r="E40" s="707"/>
      <c r="F40" s="707"/>
      <c r="G40" s="707"/>
      <c r="H40" s="708"/>
    </row>
    <row r="41" spans="1:11" ht="28.5" customHeight="1" x14ac:dyDescent="0.35">
      <c r="A41" s="104" t="s">
        <v>1038</v>
      </c>
      <c r="B41" s="75">
        <v>44174</v>
      </c>
      <c r="C41" s="707" t="s">
        <v>1039</v>
      </c>
      <c r="D41" s="707"/>
      <c r="E41" s="707"/>
      <c r="F41" s="707"/>
      <c r="G41" s="707"/>
      <c r="H41" s="708"/>
    </row>
  </sheetData>
  <mergeCells count="20">
    <mergeCell ref="B7:C7"/>
    <mergeCell ref="B1:G1"/>
    <mergeCell ref="B2:G2"/>
    <mergeCell ref="B3:G3"/>
    <mergeCell ref="B4:G4"/>
    <mergeCell ref="B5:G5"/>
    <mergeCell ref="B6:E6"/>
    <mergeCell ref="C41:H41"/>
    <mergeCell ref="B8:G8"/>
    <mergeCell ref="C9:G9"/>
    <mergeCell ref="C10:G10"/>
    <mergeCell ref="B11:G11"/>
    <mergeCell ref="B12:G12"/>
    <mergeCell ref="B13:G13"/>
    <mergeCell ref="C14:G14"/>
    <mergeCell ref="C37:H37"/>
    <mergeCell ref="C38:H38"/>
    <mergeCell ref="C39:H39"/>
    <mergeCell ref="C40:H40"/>
    <mergeCell ref="A35:E35"/>
  </mergeCells>
  <conditionalFormatting sqref="B20:C20">
    <cfRule type="expression" dxfId="474" priority="20">
      <formula>AND($B22&lt;=NOW(),$C22&gt;=NOW())</formula>
    </cfRule>
  </conditionalFormatting>
  <conditionalFormatting sqref="B22:C22">
    <cfRule type="expression" dxfId="473" priority="19">
      <formula>AND($B18&lt;=NOW(),$C18&gt;=NOW())</formula>
    </cfRule>
  </conditionalFormatting>
  <conditionalFormatting sqref="B23:C23">
    <cfRule type="expression" dxfId="472" priority="18">
      <formula>AND($B20&lt;=NOW(),$C20&gt;=NOW())</formula>
    </cfRule>
  </conditionalFormatting>
  <conditionalFormatting sqref="B24:C24">
    <cfRule type="expression" dxfId="471" priority="22">
      <formula>AND(#REF!&lt;=NOW(),#REF!&gt;=NOW())</formula>
    </cfRule>
  </conditionalFormatting>
  <conditionalFormatting sqref="B25:C34">
    <cfRule type="expression" dxfId="470" priority="21">
      <formula>AND($B24&lt;=NOW(),$C24&gt;=NOW())</formula>
    </cfRule>
  </conditionalFormatting>
  <conditionalFormatting sqref="D19:E34">
    <cfRule type="expression" dxfId="469" priority="16">
      <formula>AND($D19&lt;=NOW(),$E19&gt;=NOW())</formula>
    </cfRule>
  </conditionalFormatting>
  <conditionalFormatting sqref="F19:F34">
    <cfRule type="cellIs" dxfId="468" priority="27" operator="greaterThan">
      <formula>-45</formula>
    </cfRule>
  </conditionalFormatting>
  <conditionalFormatting sqref="F19:F35">
    <cfRule type="cellIs" dxfId="467" priority="2" operator="lessThan">
      <formula>-90</formula>
    </cfRule>
    <cfRule type="cellIs" dxfId="466" priority="3" operator="lessThan">
      <formula>-45</formula>
    </cfRule>
  </conditionalFormatting>
  <conditionalFormatting sqref="F35">
    <cfRule type="cellIs" dxfId="465" priority="1" operator="between">
      <formula>-45</formula>
      <formula>45</formula>
    </cfRule>
    <cfRule type="cellIs" dxfId="464" priority="4" operator="greaterThan">
      <formula>45</formula>
    </cfRule>
    <cfRule type="cellIs" dxfId="463" priority="5" operator="greaterThan">
      <formula>90</formula>
    </cfRule>
  </conditionalFormatting>
  <dataValidations count="1">
    <dataValidation type="list" allowBlank="1" showInputMessage="1" showErrorMessage="1" sqref="G19:G34" xr:uid="{00000000-0002-0000-7900-000000000000}">
      <formula1>Complexity_Factor</formula1>
    </dataValidation>
  </dataValidations>
  <hyperlinks>
    <hyperlink ref="B2" r:id="rId1" display="Phase 2 System Protection Coordination" xr:uid="{00000000-0004-0000-7900-000000000000}"/>
    <hyperlink ref="H1" location="Home!A1" display="Return to Home" xr:uid="{00000000-0004-0000-7900-000001000000}"/>
    <hyperlink ref="B2:G2" r:id="rId2" display="Modifications to MOD-032-1" xr:uid="{00000000-0004-0000-7900-000002000000}"/>
    <hyperlink ref="B12:G12" r:id="rId3" display="Chris Larson" xr:uid="{00000000-0004-0000-7900-000003000000}"/>
    <hyperlink ref="B13:G13" r:id="rId4" display="Linda Lynch (primary), Quinn Morrison (secondary)" xr:uid="{00000000-0004-0000-7900-000004000000}"/>
  </hyperlinks>
  <pageMargins left="0.7" right="0.7" top="0.75" bottom="0.75" header="0.3" footer="0.3"/>
  <pageSetup orientation="landscape" horizontalDpi="90" verticalDpi="90" r:id="rId5"/>
  <headerFooter>
    <oddHeader>&amp;L&amp;F&amp;C&amp;A&amp;R&amp;"Calibri"&amp;10&amp;K000000 Limited Disclosure&amp;1#_x000D_</oddHeader>
    <oddFooter>&amp;LNERC (Public)_x000D_&amp;1#&amp;"Calibri"&amp;10&amp;K0000FF Limited Disclosure&amp;CPrinted on: &amp;D&amp;R&amp;P of &amp;N</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28" id="{12453914-45AE-4EC1-BAAD-7CDA59A59EA9}">
            <xm:f>IF($B$20=Home!$I$5,$A$24,)</xm:f>
            <x14:dxf/>
          </x14:cfRule>
          <xm:sqref>I10:ABK10</xm:sqref>
        </x14:conditionalFormatting>
      </x14:conditionalFormattings>
    </ext>
  </extLst>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21">
    <tabColor rgb="FFFF0000"/>
  </sheetPr>
  <dimension ref="A1:L46"/>
  <sheetViews>
    <sheetView showZeros="0" zoomScale="110" zoomScaleNormal="110" workbookViewId="0">
      <pane ySplit="1" topLeftCell="A2" activePane="bottomLeft" state="frozen"/>
      <selection pane="bottomLeft"/>
    </sheetView>
  </sheetViews>
  <sheetFormatPr defaultColWidth="8.81640625" defaultRowHeight="14.5" x14ac:dyDescent="0.35"/>
  <cols>
    <col min="1" max="1" width="28.453125" style="106" customWidth="1"/>
    <col min="2" max="2" width="12.453125" style="91" customWidth="1"/>
    <col min="3" max="3" width="11.81640625" style="91" customWidth="1"/>
    <col min="4" max="4" width="14.81640625" style="91" customWidth="1"/>
    <col min="5" max="5" width="12.81640625" style="91" customWidth="1"/>
    <col min="6" max="7" width="11.453125" style="91" customWidth="1"/>
    <col min="8" max="8" width="20.453125" style="91" customWidth="1"/>
    <col min="9" max="9" width="12.453125" style="91" customWidth="1"/>
    <col min="10" max="10" width="7.453125" style="91" hidden="1" customWidth="1"/>
    <col min="11" max="11" width="13.453125" style="91" customWidth="1"/>
    <col min="12" max="12" width="22.453125" style="91" customWidth="1"/>
    <col min="13" max="16384" width="8.81640625" style="91"/>
  </cols>
  <sheetData>
    <row r="1" spans="1:12" s="463" customFormat="1" ht="18.5" x14ac:dyDescent="0.45">
      <c r="A1" s="27" t="str">
        <f>'Complexity Template'!A1</f>
        <v>Project</v>
      </c>
      <c r="B1" s="609" t="s">
        <v>60</v>
      </c>
      <c r="C1" s="610"/>
      <c r="D1" s="610"/>
      <c r="E1" s="610"/>
      <c r="F1" s="610"/>
      <c r="G1" s="610"/>
      <c r="H1" s="610"/>
      <c r="I1" s="165" t="s">
        <v>178</v>
      </c>
    </row>
    <row r="2" spans="1:12" s="463" customFormat="1" ht="15" customHeight="1" x14ac:dyDescent="0.45">
      <c r="A2" s="3" t="str">
        <f>'Complexity Template'!A2</f>
        <v>Project Name</v>
      </c>
      <c r="B2" s="611" t="s">
        <v>1462</v>
      </c>
      <c r="C2" s="611"/>
      <c r="D2" s="611"/>
      <c r="E2" s="611"/>
      <c r="F2" s="611"/>
      <c r="G2" s="611"/>
      <c r="H2" s="611"/>
      <c r="I2" s="464"/>
    </row>
    <row r="3" spans="1:12" s="463" customFormat="1" ht="15" customHeight="1" x14ac:dyDescent="0.45">
      <c r="A3" s="3" t="str">
        <f>'Complexity Template'!A3</f>
        <v>Status</v>
      </c>
      <c r="B3" s="612" t="s">
        <v>328</v>
      </c>
      <c r="C3" s="612"/>
      <c r="D3" s="612"/>
      <c r="E3" s="612"/>
      <c r="F3" s="612"/>
      <c r="G3" s="612"/>
      <c r="H3" s="612"/>
      <c r="I3" s="464"/>
    </row>
    <row r="4" spans="1:12" s="463" customFormat="1" ht="119.9" customHeight="1" x14ac:dyDescent="0.45">
      <c r="A4" s="3" t="str">
        <f>'Complexity Template'!A4</f>
        <v>Comments</v>
      </c>
      <c r="B4" s="600" t="s">
        <v>1480</v>
      </c>
      <c r="C4" s="600"/>
      <c r="D4" s="600"/>
      <c r="E4" s="600"/>
      <c r="F4" s="600"/>
      <c r="G4" s="600"/>
      <c r="H4" s="600"/>
      <c r="I4" s="464"/>
    </row>
    <row r="5" spans="1:12" x14ac:dyDescent="0.35">
      <c r="A5" s="3" t="str">
        <f>'Complexity Template'!A5</f>
        <v>Deliverable</v>
      </c>
      <c r="B5" s="600" t="s">
        <v>1433</v>
      </c>
      <c r="C5" s="600"/>
      <c r="D5" s="600"/>
      <c r="E5" s="600"/>
      <c r="F5" s="600"/>
      <c r="G5" s="600"/>
      <c r="H5" s="600"/>
      <c r="I5" s="459"/>
    </row>
    <row r="6" spans="1:12" x14ac:dyDescent="0.35">
      <c r="A6" s="3" t="str">
        <f>'Complexity Template'!A6</f>
        <v>Deadline</v>
      </c>
      <c r="B6" s="613"/>
      <c r="C6" s="613"/>
      <c r="D6" s="613"/>
      <c r="E6" s="613"/>
      <c r="F6" s="613"/>
      <c r="G6" s="293" t="str">
        <f ca="1">IF(ISBLANK($B$6)=FALSE,ROUNDDOWN(_xlfn.DAYS($B$6,NOW())/30,0),"N/A")</f>
        <v>N/A</v>
      </c>
      <c r="H6" s="277" t="str">
        <f>'Complexity Template'!H6</f>
        <v>Months to deadline</v>
      </c>
      <c r="I6" s="459"/>
    </row>
    <row r="7" spans="1:12" ht="63" customHeight="1" x14ac:dyDescent="0.35">
      <c r="A7" s="167" t="str">
        <f>'Template Old'!A7</f>
        <v>Priority in RSDP, click to see applicable Footnote</v>
      </c>
      <c r="B7" s="599" t="s">
        <v>1017</v>
      </c>
      <c r="C7" s="599"/>
      <c r="D7" s="459"/>
      <c r="E7" s="4" t="str">
        <f>'Complexity Template'!E7</f>
        <v>Priority (1-Low, 2-Med, 3-High )</v>
      </c>
      <c r="F7" s="459">
        <v>3</v>
      </c>
      <c r="G7" s="4" t="str">
        <f>'Complexity Template'!G7</f>
        <v>Reserved for Future Use</v>
      </c>
      <c r="H7" s="460">
        <v>0</v>
      </c>
      <c r="I7" s="459"/>
    </row>
    <row r="8" spans="1:12" x14ac:dyDescent="0.35">
      <c r="A8" s="3" t="str">
        <f>'Complexity Template'!A8</f>
        <v>Reserved for Future Use</v>
      </c>
      <c r="B8" s="599" t="s">
        <v>191</v>
      </c>
      <c r="C8" s="599"/>
      <c r="D8" s="599"/>
      <c r="E8" s="599"/>
      <c r="F8" s="599"/>
      <c r="G8" s="599"/>
      <c r="H8" s="599"/>
      <c r="I8" s="459"/>
    </row>
    <row r="9" spans="1:12" ht="29.15" customHeight="1" x14ac:dyDescent="0.35">
      <c r="A9" s="3" t="str">
        <f>'Complexity Template'!A9</f>
        <v>Number of Directives</v>
      </c>
      <c r="B9" s="460">
        <v>0</v>
      </c>
      <c r="C9" s="600">
        <v>13</v>
      </c>
      <c r="D9" s="600"/>
      <c r="E9" s="600"/>
      <c r="F9" s="600"/>
      <c r="G9" s="600"/>
      <c r="H9" s="600"/>
      <c r="I9" s="459"/>
    </row>
    <row r="10" spans="1:12" x14ac:dyDescent="0.35">
      <c r="A10" s="3" t="str">
        <f>'Complexity Template'!A10</f>
        <v>Reserved for Future Use</v>
      </c>
      <c r="B10" s="460"/>
      <c r="C10" s="599" t="s">
        <v>191</v>
      </c>
      <c r="D10" s="599"/>
      <c r="E10" s="599"/>
      <c r="F10" s="599"/>
      <c r="G10" s="599"/>
      <c r="H10" s="599"/>
      <c r="I10" s="459"/>
    </row>
    <row r="11" spans="1:12" x14ac:dyDescent="0.35">
      <c r="A11" s="3" t="str">
        <f>'Complexity Template'!A11</f>
        <v>Reserved for Future Use</v>
      </c>
      <c r="B11" s="600" t="s">
        <v>191</v>
      </c>
      <c r="C11" s="600"/>
      <c r="D11" s="600"/>
      <c r="E11" s="600"/>
      <c r="F11" s="600"/>
      <c r="G11" s="600"/>
      <c r="H11" s="600"/>
      <c r="I11" s="451"/>
      <c r="L11" s="468"/>
    </row>
    <row r="12" spans="1:12" x14ac:dyDescent="0.35">
      <c r="A12" s="3" t="str">
        <f>'Complexity Template'!A12</f>
        <v>Developer</v>
      </c>
      <c r="B12" s="673" t="s">
        <v>1427</v>
      </c>
      <c r="C12" s="673"/>
      <c r="D12" s="673"/>
      <c r="E12" s="673"/>
      <c r="F12" s="673"/>
      <c r="G12" s="673"/>
      <c r="H12" s="673"/>
      <c r="I12" s="451"/>
    </row>
    <row r="13" spans="1:12" x14ac:dyDescent="0.35">
      <c r="A13" s="3" t="str">
        <f>'Complexity Template'!A13</f>
        <v>PMOS Liaison</v>
      </c>
      <c r="B13" s="813" t="s">
        <v>1451</v>
      </c>
      <c r="C13" s="813"/>
      <c r="D13" s="813"/>
      <c r="E13" s="813"/>
      <c r="F13" s="813"/>
      <c r="G13" s="813"/>
      <c r="H13" s="813"/>
      <c r="I13" s="451"/>
    </row>
    <row r="14" spans="1:12" x14ac:dyDescent="0.35">
      <c r="A14" s="3" t="str">
        <f>'Complexity Template'!A14</f>
        <v>Affected Standards</v>
      </c>
      <c r="B14" s="460">
        <v>1</v>
      </c>
      <c r="C14" s="600" t="s">
        <v>1441</v>
      </c>
      <c r="D14" s="600"/>
      <c r="E14" s="600"/>
      <c r="F14" s="600"/>
      <c r="G14" s="600"/>
      <c r="H14" s="600"/>
      <c r="I14" s="459"/>
    </row>
    <row r="15" spans="1:12" x14ac:dyDescent="0.35">
      <c r="A15" s="3" t="str">
        <f>'Complexity Template'!A15</f>
        <v>Last Updated</v>
      </c>
      <c r="B15" s="239">
        <v>45604</v>
      </c>
      <c r="C15" s="459"/>
      <c r="D15" s="459"/>
      <c r="E15" s="459"/>
      <c r="F15" s="459"/>
      <c r="G15" s="459"/>
      <c r="H15" s="459"/>
      <c r="I15" s="459"/>
    </row>
    <row r="16" spans="1:12" x14ac:dyDescent="0.35">
      <c r="A16" s="3">
        <f>'Complexity Template'!A16</f>
        <v>0</v>
      </c>
      <c r="B16" s="451"/>
      <c r="C16" s="459"/>
      <c r="D16" s="459"/>
      <c r="E16" s="459"/>
      <c r="F16" s="459"/>
      <c r="G16" s="459"/>
      <c r="H16" s="459"/>
      <c r="I16" s="459"/>
    </row>
    <row r="17" spans="1:12" ht="15" thickBot="1" x14ac:dyDescent="0.4">
      <c r="A17" s="3">
        <f>'Complexity Template'!A17</f>
        <v>0</v>
      </c>
      <c r="B17" s="459"/>
      <c r="C17" s="459"/>
      <c r="D17" s="459"/>
      <c r="E17" s="459"/>
      <c r="F17" s="459"/>
      <c r="G17" s="459"/>
      <c r="H17" s="459"/>
      <c r="I17" s="459"/>
    </row>
    <row r="18" spans="1:12" ht="58.75" customHeight="1" thickBot="1" x14ac:dyDescent="0.4">
      <c r="A18" s="46" t="str">
        <f>'Complexity Template'!A18</f>
        <v>Scheduling Dates</v>
      </c>
      <c r="B18" s="46" t="str">
        <f>'Complexity Template'!B18</f>
        <v>Projected
 or Actual
Start</v>
      </c>
      <c r="C18" s="46" t="str">
        <f>'Complexity Template'!C18</f>
        <v>Projected or Actual
End</v>
      </c>
      <c r="D18" s="46" t="s">
        <v>1436</v>
      </c>
      <c r="E18" s="46" t="str">
        <f>'Complexity Template'!E18</f>
        <v>Calculated Start</v>
      </c>
      <c r="F18" s="46" t="str">
        <f>'Complexity Template'!F18</f>
        <v>Calculated End</v>
      </c>
      <c r="G18" s="46" t="str">
        <f>'Complexity Template'!G18</f>
        <v xml:space="preserve">No. of Days
Ahead or (Behind) Schedule </v>
      </c>
      <c r="H18" s="46" t="str">
        <f>'Complexity Template'!H18</f>
        <v>Complexity Factor (CF) Impacts to Schedule (Start on 1st Row)</v>
      </c>
      <c r="I18" s="46" t="str">
        <f>'Complexity Template'!I18</f>
        <v>Time Impact</v>
      </c>
      <c r="J18" s="486" t="str">
        <f>'Complexity Template'!J18</f>
        <v>Index</v>
      </c>
      <c r="K18" s="469"/>
      <c r="L18" s="469"/>
    </row>
    <row r="19" spans="1:12" x14ac:dyDescent="0.35">
      <c r="A19" s="71" t="str">
        <f>'Complexity Template'!A19</f>
        <v>AS1 - Additional SAR 1</v>
      </c>
      <c r="B19" s="461"/>
      <c r="C19" s="461"/>
      <c r="D19" s="452"/>
      <c r="E19" s="452"/>
      <c r="F19" s="453"/>
      <c r="G19" s="369" t="str">
        <f>IF(ISBLANK(E19)=FALSE,IF(E19-B19&gt;DATE(2007,1,1),0,E19-B19),"")</f>
        <v/>
      </c>
      <c r="H19" s="110"/>
      <c r="I19" s="111"/>
      <c r="J19" s="470">
        <v>1</v>
      </c>
    </row>
    <row r="20" spans="1:12" x14ac:dyDescent="0.35">
      <c r="A20" s="31" t="str">
        <f>'Complexity Template'!A20</f>
        <v>AS2 - Additional SAR 2</v>
      </c>
      <c r="B20" s="75"/>
      <c r="C20" s="83"/>
      <c r="D20" s="452"/>
      <c r="E20" s="452"/>
      <c r="F20" s="453"/>
      <c r="G20" s="42" t="str">
        <f t="shared" ref="G20:G35" si="0">IF(ISBLANK(E20)=FALSE,IF(E20-B20&gt;DATE(2007,1,1),0,E20-B20),"")</f>
        <v/>
      </c>
      <c r="H20" s="442" t="s">
        <v>1040</v>
      </c>
      <c r="I20" s="443">
        <f>VLOOKUP(H20,'Lookup Lists'!E$3:F$39,2,FALSE)</f>
        <v>180</v>
      </c>
      <c r="J20" s="460">
        <v>2</v>
      </c>
    </row>
    <row r="21" spans="1:12" x14ac:dyDescent="0.35">
      <c r="A21" s="133" t="str">
        <f>'Complexity Template'!A21</f>
        <v>QR - Quality Review</v>
      </c>
      <c r="B21" s="429"/>
      <c r="C21" s="429"/>
      <c r="D21" s="452"/>
      <c r="E21" s="452"/>
      <c r="F21" s="453"/>
      <c r="G21" s="42" t="str">
        <f t="shared" si="0"/>
        <v/>
      </c>
      <c r="H21" s="442"/>
      <c r="I21" s="443"/>
      <c r="J21" s="470">
        <v>3</v>
      </c>
    </row>
    <row r="22" spans="1:12" x14ac:dyDescent="0.35">
      <c r="A22" s="29" t="str">
        <f>'Complexity Template'!A22</f>
        <v>SP1 - SAR/PR/WP Posting 1</v>
      </c>
      <c r="B22" s="75">
        <v>44712</v>
      </c>
      <c r="C22" s="83">
        <v>43964</v>
      </c>
      <c r="D22" s="452"/>
      <c r="E22" s="75">
        <v>44712</v>
      </c>
      <c r="F22" s="8">
        <f>+E22+30</f>
        <v>44742</v>
      </c>
      <c r="G22" s="42">
        <f t="shared" si="0"/>
        <v>0</v>
      </c>
      <c r="H22" s="442" t="s">
        <v>969</v>
      </c>
      <c r="I22" s="443">
        <f>VLOOKUP(H22,'Lookup Lists'!E$3:F$39,2,FALSE)</f>
        <v>60</v>
      </c>
      <c r="J22" s="460">
        <v>4</v>
      </c>
    </row>
    <row r="23" spans="1:12" x14ac:dyDescent="0.35">
      <c r="A23" s="29" t="s">
        <v>1417</v>
      </c>
      <c r="B23" s="347"/>
      <c r="C23" s="83"/>
      <c r="D23" s="452"/>
      <c r="E23" s="75">
        <f>F22+60</f>
        <v>44802</v>
      </c>
      <c r="F23" s="8">
        <f>E23+60</f>
        <v>44862</v>
      </c>
      <c r="G23" s="42"/>
      <c r="H23" s="442" t="s">
        <v>1078</v>
      </c>
      <c r="I23" s="443">
        <f>VLOOKUP(H23,'Lookup Lists'!E$3:F$39,2,FALSE)</f>
        <v>30</v>
      </c>
      <c r="J23" s="470">
        <v>5</v>
      </c>
    </row>
    <row r="24" spans="1:12" x14ac:dyDescent="0.35">
      <c r="A24" s="345" t="str">
        <f>'Complexity Template'!A24</f>
        <v>SDT - Dev Time</v>
      </c>
      <c r="B24" s="75"/>
      <c r="C24" s="83"/>
      <c r="D24" s="452"/>
      <c r="E24" s="454">
        <f>+F23+60</f>
        <v>44922</v>
      </c>
      <c r="F24" s="454">
        <f>+E24+($B$9*30)+($B$14*60)</f>
        <v>44982</v>
      </c>
      <c r="G24" s="42">
        <f t="shared" si="0"/>
        <v>0</v>
      </c>
      <c r="H24" s="442" t="s">
        <v>1097</v>
      </c>
      <c r="I24" s="443">
        <f>VLOOKUP(H24,'Lookup Lists'!E$3:F$39,2,FALSE)</f>
        <v>30</v>
      </c>
      <c r="J24" s="470">
        <v>5</v>
      </c>
    </row>
    <row r="25" spans="1:12" x14ac:dyDescent="0.35">
      <c r="A25" s="32" t="str">
        <f>'Complexity Template'!A25</f>
        <v>CP1 - Comment Period 1</v>
      </c>
      <c r="B25" s="75"/>
      <c r="C25" s="75"/>
      <c r="D25" s="452"/>
      <c r="E25" s="452"/>
      <c r="F25" s="453"/>
      <c r="G25" s="42" t="str">
        <f t="shared" si="0"/>
        <v/>
      </c>
      <c r="H25" s="442" t="s">
        <v>1090</v>
      </c>
      <c r="I25" s="443">
        <f>VLOOKUP(H25,'Lookup Lists'!E$3:F$39,2,FALSE)</f>
        <v>60</v>
      </c>
      <c r="J25" s="460">
        <v>6</v>
      </c>
    </row>
    <row r="26" spans="1:12" x14ac:dyDescent="0.35">
      <c r="A26" s="32" t="str">
        <f>'Complexity Template'!A26</f>
        <v>CP2 - Comment Period 2</v>
      </c>
      <c r="B26" s="75"/>
      <c r="C26" s="75"/>
      <c r="D26" s="452"/>
      <c r="E26" s="452"/>
      <c r="F26" s="453"/>
      <c r="G26" s="42" t="str">
        <f t="shared" si="0"/>
        <v/>
      </c>
      <c r="H26" s="442" t="s">
        <v>969</v>
      </c>
      <c r="I26" s="443">
        <f>VLOOKUP(H26,'Lookup Lists'!E$3:F$39,2,FALSE)</f>
        <v>60</v>
      </c>
      <c r="J26" s="470">
        <v>7</v>
      </c>
    </row>
    <row r="27" spans="1:12" x14ac:dyDescent="0.35">
      <c r="A27" s="34" t="str">
        <f>'Complexity Template'!A27</f>
        <v>CIB - Com/Ballot 1 (Initial)</v>
      </c>
      <c r="B27" s="75">
        <v>45378</v>
      </c>
      <c r="C27" s="75">
        <v>45404</v>
      </c>
      <c r="D27" s="578" t="s">
        <v>1442</v>
      </c>
      <c r="E27" s="10">
        <f>+F24</f>
        <v>44982</v>
      </c>
      <c r="F27" s="8">
        <f>+E27+45</f>
        <v>45027</v>
      </c>
      <c r="G27" s="42">
        <f>IF(ISBLANK(E27)=FALSE,IF(E27-B27&gt;DATE(2007,1,1),0,E27-B27),"")</f>
        <v>-396</v>
      </c>
      <c r="H27" s="442" t="s">
        <v>191</v>
      </c>
      <c r="I27" s="443">
        <f>VLOOKUP(H27,'Lookup Lists'!E$3:F$39,2,FALSE)</f>
        <v>0</v>
      </c>
      <c r="J27" s="460">
        <v>8</v>
      </c>
    </row>
    <row r="28" spans="1:12" x14ac:dyDescent="0.35">
      <c r="A28" s="34" t="str">
        <f>'Complexity Template'!A28</f>
        <v xml:space="preserve">CAB - Com/Add Ballot 2 </v>
      </c>
      <c r="B28" s="75">
        <v>45457</v>
      </c>
      <c r="C28" s="75">
        <v>45481</v>
      </c>
      <c r="D28" s="576" t="s">
        <v>1472</v>
      </c>
      <c r="E28" s="10">
        <f>+F27+60</f>
        <v>45087</v>
      </c>
      <c r="F28" s="8">
        <f t="shared" ref="F28" si="1">+E28+45</f>
        <v>45132</v>
      </c>
      <c r="G28" s="42">
        <f t="shared" si="0"/>
        <v>-370</v>
      </c>
      <c r="H28" s="442" t="s">
        <v>191</v>
      </c>
      <c r="I28" s="443">
        <f>VLOOKUP(H28,'Lookup Lists'!E$3:F$39,2,FALSE)</f>
        <v>0</v>
      </c>
      <c r="J28" s="470">
        <v>9</v>
      </c>
    </row>
    <row r="29" spans="1:12" x14ac:dyDescent="0.35">
      <c r="A29" s="34" t="str">
        <f>'Complexity Template'!A29</f>
        <v>CAB - Com/Add Ballot 3</v>
      </c>
      <c r="B29" s="75">
        <v>45495</v>
      </c>
      <c r="C29" s="75">
        <v>45516</v>
      </c>
      <c r="D29" s="576">
        <v>0.52890000000000004</v>
      </c>
      <c r="E29" s="10">
        <f t="shared" ref="E29:E30" si="2">+F28+60</f>
        <v>45192</v>
      </c>
      <c r="F29" s="8">
        <f>+E29+45</f>
        <v>45237</v>
      </c>
      <c r="G29" s="42">
        <f t="shared" si="0"/>
        <v>-303</v>
      </c>
      <c r="H29" s="442" t="s">
        <v>191</v>
      </c>
      <c r="I29" s="443">
        <f>VLOOKUP(H29,'Lookup Lists'!E$3:F$39,2,FALSE)</f>
        <v>0</v>
      </c>
      <c r="J29" s="460">
        <v>10</v>
      </c>
    </row>
    <row r="30" spans="1:12" x14ac:dyDescent="0.35">
      <c r="A30" s="34" t="str">
        <f>'Complexity Template'!A30</f>
        <v>CAB - Com/Add Ballot 4</v>
      </c>
      <c r="B30" s="75">
        <v>45559</v>
      </c>
      <c r="C30" s="75">
        <v>45565</v>
      </c>
      <c r="D30" s="576">
        <v>0.77880000000000005</v>
      </c>
      <c r="E30" s="10">
        <f t="shared" si="2"/>
        <v>45297</v>
      </c>
      <c r="F30" s="8">
        <f t="shared" ref="F30" si="3">+E30+45</f>
        <v>45342</v>
      </c>
      <c r="G30" s="42">
        <f t="shared" si="0"/>
        <v>-262</v>
      </c>
      <c r="H30" s="442" t="s">
        <v>191</v>
      </c>
      <c r="I30" s="443">
        <f>VLOOKUP(H30,'Lookup Lists'!E$3:F$39,2,FALSE)</f>
        <v>0</v>
      </c>
      <c r="J30" s="470">
        <v>11</v>
      </c>
    </row>
    <row r="31" spans="1:12" x14ac:dyDescent="0.35">
      <c r="A31" s="34" t="str">
        <f>'Complexity Template'!A31</f>
        <v>CAB - Com/Add Ballot 5</v>
      </c>
      <c r="B31" s="75"/>
      <c r="C31" s="75"/>
      <c r="D31" s="576" t="s">
        <v>1437</v>
      </c>
      <c r="E31" s="452"/>
      <c r="F31" s="453"/>
      <c r="G31" s="42" t="str">
        <f t="shared" si="0"/>
        <v/>
      </c>
      <c r="H31" s="442" t="s">
        <v>191</v>
      </c>
      <c r="I31" s="443">
        <f>VLOOKUP(H31,'Lookup Lists'!E$3:F$39,2,FALSE)</f>
        <v>0</v>
      </c>
      <c r="J31" s="460">
        <v>12</v>
      </c>
    </row>
    <row r="32" spans="1:12" x14ac:dyDescent="0.35">
      <c r="A32" s="35" t="str">
        <f>'Complexity Template'!A32</f>
        <v>FB - Final Ballot</v>
      </c>
      <c r="B32" s="75">
        <v>45559</v>
      </c>
      <c r="C32" s="83">
        <v>45565</v>
      </c>
      <c r="D32" s="576">
        <v>0.86409999999999998</v>
      </c>
      <c r="E32" s="10">
        <f>+F29+30</f>
        <v>45267</v>
      </c>
      <c r="F32" s="8">
        <f>+E32+10</f>
        <v>45277</v>
      </c>
      <c r="G32" s="42">
        <f t="shared" si="0"/>
        <v>-292</v>
      </c>
      <c r="H32" s="442" t="s">
        <v>191</v>
      </c>
      <c r="I32" s="443">
        <f>VLOOKUP(H32,'Lookup Lists'!E$3:F$39,2,FALSE)</f>
        <v>0</v>
      </c>
      <c r="J32" s="470">
        <v>13</v>
      </c>
    </row>
    <row r="33" spans="1:10" x14ac:dyDescent="0.35">
      <c r="A33" s="36" t="str">
        <f>'Complexity Template'!A33</f>
        <v>PTB - Present to BOT</v>
      </c>
      <c r="B33" s="75">
        <v>45573</v>
      </c>
      <c r="C33" s="75">
        <v>45573</v>
      </c>
      <c r="D33" s="452"/>
      <c r="E33" s="452"/>
      <c r="F33" s="453"/>
      <c r="G33" s="42" t="str">
        <f t="shared" si="0"/>
        <v/>
      </c>
      <c r="H33" s="442" t="s">
        <v>191</v>
      </c>
      <c r="I33" s="443">
        <f>VLOOKUP(H33,'Lookup Lists'!E$3:F$39,2,FALSE)</f>
        <v>0</v>
      </c>
      <c r="J33" s="460">
        <v>14</v>
      </c>
    </row>
    <row r="34" spans="1:10" x14ac:dyDescent="0.35">
      <c r="A34" s="37" t="str">
        <f>'Complexity Template'!A34</f>
        <v>Filing - Filing with Regulators</v>
      </c>
      <c r="B34" s="75">
        <v>45600</v>
      </c>
      <c r="C34" s="75">
        <v>45600</v>
      </c>
      <c r="D34" s="452"/>
      <c r="E34" s="452"/>
      <c r="F34" s="453"/>
      <c r="G34" s="42" t="str">
        <f t="shared" si="0"/>
        <v/>
      </c>
      <c r="H34" s="442" t="s">
        <v>191</v>
      </c>
      <c r="I34" s="443">
        <f>VLOOKUP(H34,'Lookup Lists'!E$3:F$39,2,FALSE)</f>
        <v>0</v>
      </c>
      <c r="J34" s="470">
        <v>15</v>
      </c>
    </row>
    <row r="35" spans="1:10" ht="15" thickBot="1" x14ac:dyDescent="0.4">
      <c r="A35" s="38">
        <f>'Complexity Template'!A35</f>
        <v>0</v>
      </c>
      <c r="B35" s="76"/>
      <c r="C35" s="76"/>
      <c r="D35" s="452"/>
      <c r="E35" s="455"/>
      <c r="F35" s="456"/>
      <c r="G35" s="41" t="str">
        <f t="shared" si="0"/>
        <v/>
      </c>
      <c r="H35" s="82" t="s">
        <v>191</v>
      </c>
      <c r="I35" s="88">
        <f>VLOOKUP(H35,'Lookup Lists'!E$3:F$39,2,FALSE)</f>
        <v>0</v>
      </c>
      <c r="J35" s="460">
        <v>16</v>
      </c>
    </row>
    <row r="36" spans="1:10" ht="15" thickBot="1" x14ac:dyDescent="0.4">
      <c r="A36" s="607" t="s">
        <v>940</v>
      </c>
      <c r="B36" s="608"/>
      <c r="C36" s="608"/>
      <c r="D36" s="608"/>
      <c r="E36" s="608"/>
      <c r="F36" s="608"/>
      <c r="G36" s="370">
        <f>IF(ISBLANK(C32)=FALSE,I36-C32,"Need FB Date")</f>
        <v>132</v>
      </c>
      <c r="H36" s="371" t="s">
        <v>941</v>
      </c>
      <c r="I36" s="372">
        <f>E22+(F32-E22)+SUM(I19:I35)</f>
        <v>45697</v>
      </c>
    </row>
    <row r="37" spans="1:10" ht="15" thickBot="1" x14ac:dyDescent="0.4">
      <c r="A37" s="26" t="s">
        <v>155</v>
      </c>
      <c r="B37"/>
      <c r="C37"/>
      <c r="D37"/>
      <c r="E37"/>
      <c r="F37"/>
      <c r="G37" s="259"/>
      <c r="H37" s="259"/>
      <c r="I37" s="259"/>
    </row>
    <row r="38" spans="1:10" x14ac:dyDescent="0.35">
      <c r="A38" s="391" t="s">
        <v>156</v>
      </c>
      <c r="B38" s="446" t="s">
        <v>157</v>
      </c>
      <c r="C38" s="752" t="s">
        <v>158</v>
      </c>
      <c r="D38" s="752"/>
      <c r="E38" s="752"/>
      <c r="F38" s="752"/>
      <c r="G38" s="752"/>
      <c r="H38" s="752"/>
      <c r="I38" s="753"/>
    </row>
    <row r="39" spans="1:10" ht="29.25" customHeight="1" x14ac:dyDescent="0.35">
      <c r="A39" s="442" t="s">
        <v>223</v>
      </c>
      <c r="B39" s="75">
        <v>43944</v>
      </c>
      <c r="C39" s="707" t="s">
        <v>1041</v>
      </c>
      <c r="D39" s="707"/>
      <c r="E39" s="707"/>
      <c r="F39" s="707"/>
      <c r="G39" s="707"/>
      <c r="H39" s="707"/>
      <c r="I39" s="707"/>
    </row>
    <row r="40" spans="1:10" ht="32.25" customHeight="1" x14ac:dyDescent="0.35">
      <c r="A40" s="575" t="s">
        <v>571</v>
      </c>
      <c r="B40" s="75">
        <v>43943</v>
      </c>
      <c r="C40" s="646" t="s">
        <v>572</v>
      </c>
      <c r="D40" s="646"/>
      <c r="E40" s="646"/>
      <c r="F40" s="646"/>
      <c r="G40" s="646"/>
      <c r="H40" s="646"/>
      <c r="I40" s="646"/>
    </row>
    <row r="41" spans="1:10" ht="33.75" customHeight="1" x14ac:dyDescent="0.35">
      <c r="A41" s="442" t="s">
        <v>223</v>
      </c>
      <c r="B41" s="75">
        <v>43998</v>
      </c>
      <c r="C41" s="674" t="s">
        <v>1042</v>
      </c>
      <c r="D41" s="674"/>
      <c r="E41" s="674"/>
      <c r="F41" s="674"/>
      <c r="G41" s="674"/>
      <c r="H41" s="674"/>
      <c r="I41" s="674"/>
    </row>
    <row r="42" spans="1:10" ht="30.25" customHeight="1" x14ac:dyDescent="0.35">
      <c r="A42" s="442" t="s">
        <v>223</v>
      </c>
      <c r="B42" s="75">
        <v>44173</v>
      </c>
      <c r="C42" s="674" t="s">
        <v>1043</v>
      </c>
      <c r="D42" s="674"/>
      <c r="E42" s="674"/>
      <c r="F42" s="674"/>
      <c r="G42" s="674"/>
      <c r="H42" s="674"/>
      <c r="I42" s="674"/>
    </row>
    <row r="43" spans="1:10" ht="87.65" customHeight="1" x14ac:dyDescent="0.35">
      <c r="A43" s="575" t="s">
        <v>571</v>
      </c>
      <c r="B43" s="75">
        <v>44691</v>
      </c>
      <c r="C43" s="646" t="s">
        <v>1419</v>
      </c>
      <c r="D43" s="646"/>
      <c r="E43" s="646"/>
      <c r="F43" s="646"/>
      <c r="G43" s="646"/>
      <c r="H43" s="646"/>
      <c r="I43" s="646"/>
    </row>
    <row r="44" spans="1:10" ht="48.65" customHeight="1" x14ac:dyDescent="0.35">
      <c r="A44" s="575" t="s">
        <v>571</v>
      </c>
      <c r="B44" s="75">
        <v>45392</v>
      </c>
      <c r="C44" s="646" t="s">
        <v>1420</v>
      </c>
      <c r="D44" s="646"/>
      <c r="E44" s="646"/>
      <c r="F44" s="646"/>
      <c r="G44" s="646"/>
      <c r="H44" s="646"/>
      <c r="I44" s="646"/>
    </row>
    <row r="45" spans="1:10" ht="104.25" customHeight="1" x14ac:dyDescent="0.35">
      <c r="A45" s="575" t="s">
        <v>571</v>
      </c>
      <c r="B45" s="75">
        <v>45546</v>
      </c>
      <c r="C45" s="646" t="s">
        <v>1473</v>
      </c>
      <c r="D45" s="646"/>
      <c r="E45" s="646"/>
      <c r="F45" s="646"/>
      <c r="G45" s="646"/>
      <c r="H45" s="646"/>
      <c r="I45" s="646"/>
    </row>
    <row r="46" spans="1:10" ht="138.75" customHeight="1" x14ac:dyDescent="0.35">
      <c r="A46" s="575" t="s">
        <v>571</v>
      </c>
      <c r="B46" s="75">
        <v>45574</v>
      </c>
      <c r="C46" s="646" t="s">
        <v>1481</v>
      </c>
      <c r="D46" s="646"/>
      <c r="E46" s="646"/>
      <c r="F46" s="646"/>
      <c r="G46" s="646"/>
      <c r="H46" s="646"/>
      <c r="I46" s="646"/>
    </row>
  </sheetData>
  <mergeCells count="24">
    <mergeCell ref="C46:I46"/>
    <mergeCell ref="B13:H13"/>
    <mergeCell ref="B8:H8"/>
    <mergeCell ref="C9:H9"/>
    <mergeCell ref="C10:H10"/>
    <mergeCell ref="B11:H11"/>
    <mergeCell ref="B12:H12"/>
    <mergeCell ref="C45:I45"/>
    <mergeCell ref="C14:H14"/>
    <mergeCell ref="C38:I38"/>
    <mergeCell ref="C40:I40"/>
    <mergeCell ref="C41:I41"/>
    <mergeCell ref="A36:F36"/>
    <mergeCell ref="C39:I39"/>
    <mergeCell ref="C44:I44"/>
    <mergeCell ref="C43:I43"/>
    <mergeCell ref="C42:I42"/>
    <mergeCell ref="B7:C7"/>
    <mergeCell ref="B1:H1"/>
    <mergeCell ref="B2:H2"/>
    <mergeCell ref="B3:H3"/>
    <mergeCell ref="B4:H4"/>
    <mergeCell ref="B5:H5"/>
    <mergeCell ref="B6:F6"/>
  </mergeCells>
  <conditionalFormatting sqref="B19:C22">
    <cfRule type="expression" dxfId="462" priority="33">
      <formula>AND($E19&lt;=NOW(),$F19&gt;=NOW())</formula>
    </cfRule>
  </conditionalFormatting>
  <conditionalFormatting sqref="B23:C23">
    <cfRule type="expression" dxfId="461" priority="17">
      <formula>AND($B19&lt;=NOW(),$C19&gt;=NOW())</formula>
    </cfRule>
  </conditionalFormatting>
  <conditionalFormatting sqref="B24:C26">
    <cfRule type="expression" dxfId="460" priority="19">
      <formula>AND($E24&lt;=NOW(),$F24&gt;=NOW())</formula>
    </cfRule>
  </conditionalFormatting>
  <conditionalFormatting sqref="B27:C31">
    <cfRule type="expression" dxfId="459" priority="4">
      <formula>AND($B26&lt;=NOW(),$C26&gt;=NOW())</formula>
    </cfRule>
  </conditionalFormatting>
  <conditionalFormatting sqref="B32:C35">
    <cfRule type="expression" dxfId="458" priority="3">
      <formula>AND($E32&lt;=NOW(),$F32&gt;=NOW())</formula>
    </cfRule>
  </conditionalFormatting>
  <conditionalFormatting sqref="D19:D26 D33:D35">
    <cfRule type="expression" dxfId="457" priority="9">
      <formula>AND($F19&lt;=NOW(),$G19&gt;=NOW())</formula>
    </cfRule>
  </conditionalFormatting>
  <conditionalFormatting sqref="D20">
    <cfRule type="expression" dxfId="456" priority="11">
      <formula>AND($B22&lt;=NOW(),$C22&gt;=NOW())</formula>
    </cfRule>
  </conditionalFormatting>
  <conditionalFormatting sqref="D22:D24">
    <cfRule type="expression" dxfId="455" priority="10">
      <formula>AND($B18&lt;=NOW(),$C18&gt;=NOW())</formula>
    </cfRule>
  </conditionalFormatting>
  <conditionalFormatting sqref="D25">
    <cfRule type="expression" dxfId="454" priority="12">
      <formula>AND(#REF!&lt;=NOW(),#REF!&gt;=NOW())</formula>
    </cfRule>
  </conditionalFormatting>
  <conditionalFormatting sqref="D27:D32">
    <cfRule type="cellIs" dxfId="453" priority="1" operator="between">
      <formula>0.6667</formula>
      <formula>1</formula>
    </cfRule>
    <cfRule type="cellIs" dxfId="452" priority="2" operator="between">
      <formula>0.6666</formula>
      <formula>0</formula>
    </cfRule>
  </conditionalFormatting>
  <conditionalFormatting sqref="E19:F35">
    <cfRule type="expression" dxfId="451" priority="13">
      <formula>AND($E19&lt;=NOW(),$F19&gt;=NOW())</formula>
    </cfRule>
  </conditionalFormatting>
  <conditionalFormatting sqref="G19:G35">
    <cfRule type="cellIs" dxfId="450" priority="16" operator="greaterThan">
      <formula>-45</formula>
    </cfRule>
  </conditionalFormatting>
  <conditionalFormatting sqref="G19:G36">
    <cfRule type="cellIs" dxfId="449" priority="14" operator="lessThan">
      <formula>-90</formula>
    </cfRule>
    <cfRule type="cellIs" dxfId="448" priority="15" operator="lessThan">
      <formula>-45</formula>
    </cfRule>
  </conditionalFormatting>
  <conditionalFormatting sqref="G36">
    <cfRule type="cellIs" dxfId="447" priority="23" operator="between">
      <formula>-45</formula>
      <formula>45</formula>
    </cfRule>
    <cfRule type="cellIs" dxfId="446" priority="26" operator="greaterThan">
      <formula>45</formula>
    </cfRule>
    <cfRule type="cellIs" dxfId="445" priority="27" operator="greaterThan">
      <formula>90</formula>
    </cfRule>
  </conditionalFormatting>
  <dataValidations count="2">
    <dataValidation type="list" allowBlank="1" showInputMessage="1" showErrorMessage="1" sqref="H19:H35" xr:uid="{00000000-0002-0000-7A00-000000000000}">
      <formula1>Complexity_Factor</formula1>
    </dataValidation>
    <dataValidation type="list" allowBlank="1" showInputMessage="1" showErrorMessage="1" sqref="B3:H3" xr:uid="{00000000-0002-0000-7A00-000001000000}">
      <formula1>Status</formula1>
    </dataValidation>
  </dataValidations>
  <hyperlinks>
    <hyperlink ref="B2" r:id="rId1" display="Phase 2 System Protection Coordination" xr:uid="{00000000-0004-0000-7A00-000000000000}"/>
    <hyperlink ref="I1" location="Home!A1" display="Return to Home" xr:uid="{00000000-0004-0000-7A00-000001000000}"/>
    <hyperlink ref="B2:H2" r:id="rId2" display="Modifications to PRC-024 (Generator Ride-through)" xr:uid="{00000000-0004-0000-7A00-000002000000}"/>
    <hyperlink ref="A10" location="Footnote_2" display="Footnote_2" xr:uid="{00000000-0004-0000-7A00-000003000000}"/>
    <hyperlink ref="B13:H13" r:id="rId3" display="Pamela Hunter (Primary),  Anthony Westen(Backup), Mike Brytowski (Backup)" xr:uid="{00000000-0004-0000-7A00-000004000000}"/>
    <hyperlink ref="A7" location="Footnotes!A1" display="Footnotes!A1" xr:uid="{00000000-0004-0000-7A00-000006000000}"/>
    <hyperlink ref="B12:H12" r:id="rId4" display="Jamie Calderon (Primary), Jessica Harris (Backup)" xr:uid="{4DA9F9B4-C88A-4BCC-855E-3D00D45E561A}"/>
  </hyperlinks>
  <pageMargins left="0.7" right="0.7" top="0.75" bottom="0.75" header="0.3" footer="0.3"/>
  <pageSetup orientation="landscape" horizontalDpi="90" verticalDpi="90" r:id="rId5"/>
  <headerFooter>
    <oddHeader>&amp;L&amp;F&amp;C&amp;A&amp;R&amp;"Calibri"&amp;10&amp;K000000 Limited Disclosure&amp;1#_x000D_</oddHeader>
    <oddFooter>&amp;LNERC (Public)_x000D_&amp;1#&amp;"Calibri"&amp;10&amp;K0000FF Limited Disclosure&amp;CPrinted on: &amp;D&amp;R&amp;P of &amp;N</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39" id="{469C41E2-64B1-497A-A0C1-A0B45375E9F5}">
            <xm:f>IF($B$20=Home!$I$5,#REF!,)</xm:f>
            <x14:dxf/>
          </x14:cfRule>
          <xm:sqref>J10:ABJ10</xm:sqref>
        </x14:conditionalFormatting>
      </x14:conditionalFormattings>
    </ext>
  </extLst>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23">
    <tabColor rgb="FFFFC000"/>
  </sheetPr>
  <dimension ref="A1:M41"/>
  <sheetViews>
    <sheetView showZeros="0" zoomScaleNormal="100" workbookViewId="0">
      <pane ySplit="1" topLeftCell="A14" activePane="bottomLeft" state="frozen"/>
      <selection pane="bottomLeft" activeCell="G20" sqref="G20"/>
    </sheetView>
  </sheetViews>
  <sheetFormatPr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09" t="s">
        <v>1044</v>
      </c>
      <c r="C1" s="610"/>
      <c r="D1" s="610"/>
      <c r="E1" s="610"/>
      <c r="F1" s="610"/>
      <c r="G1" s="610"/>
      <c r="H1" s="49" t="s">
        <v>178</v>
      </c>
    </row>
    <row r="2" spans="1:13" s="7" customFormat="1" ht="15" customHeight="1" x14ac:dyDescent="0.45">
      <c r="A2" s="3" t="s">
        <v>204</v>
      </c>
      <c r="B2" s="631" t="s">
        <v>1044</v>
      </c>
      <c r="C2" s="631"/>
      <c r="D2" s="631"/>
      <c r="E2" s="631"/>
      <c r="F2" s="631"/>
      <c r="G2" s="631"/>
      <c r="H2" s="6"/>
    </row>
    <row r="3" spans="1:13" s="7" customFormat="1" ht="15" customHeight="1" x14ac:dyDescent="0.45">
      <c r="A3" s="3" t="s">
        <v>5</v>
      </c>
      <c r="B3" s="612" t="s">
        <v>834</v>
      </c>
      <c r="C3" s="612"/>
      <c r="D3" s="612"/>
      <c r="E3" s="612"/>
      <c r="F3" s="612"/>
      <c r="G3" s="612"/>
      <c r="H3" s="6"/>
    </row>
    <row r="4" spans="1:13" s="7" customFormat="1" ht="18.5" x14ac:dyDescent="0.45">
      <c r="A4" s="3" t="s">
        <v>207</v>
      </c>
      <c r="B4" s="600" t="s">
        <v>1045</v>
      </c>
      <c r="C4" s="600"/>
      <c r="D4" s="600"/>
      <c r="E4" s="600"/>
      <c r="F4" s="600"/>
      <c r="G4" s="600"/>
      <c r="H4" s="6"/>
    </row>
    <row r="5" spans="1:13" x14ac:dyDescent="0.35">
      <c r="A5" s="5" t="s">
        <v>209</v>
      </c>
      <c r="B5" s="632" t="s">
        <v>1046</v>
      </c>
      <c r="C5" s="632"/>
      <c r="D5" s="632"/>
      <c r="E5" s="632"/>
      <c r="F5" s="632"/>
      <c r="G5" s="632"/>
      <c r="H5" s="323"/>
    </row>
    <row r="6" spans="1:13" x14ac:dyDescent="0.35">
      <c r="A6" s="5" t="s">
        <v>210</v>
      </c>
      <c r="B6" s="448">
        <v>43831</v>
      </c>
      <c r="C6" s="323"/>
      <c r="D6" s="323"/>
      <c r="E6" s="323"/>
      <c r="F6" s="293">
        <f ca="1">ROUNDDOWN(_xlfn.DAYS($B$6,NOW())/30,0)</f>
        <v>-64</v>
      </c>
      <c r="G6" s="277" t="s">
        <v>919</v>
      </c>
      <c r="H6" s="323"/>
    </row>
    <row r="7" spans="1:13" ht="63" customHeight="1" x14ac:dyDescent="0.35">
      <c r="A7" s="4" t="s">
        <v>211</v>
      </c>
      <c r="B7" s="639"/>
      <c r="C7" s="639"/>
      <c r="D7" s="4" t="s">
        <v>954</v>
      </c>
      <c r="E7" s="323">
        <v>0</v>
      </c>
      <c r="F7" s="4" t="s">
        <v>214</v>
      </c>
      <c r="G7" s="259">
        <v>0</v>
      </c>
      <c r="H7" s="323"/>
    </row>
    <row r="8" spans="1:13" x14ac:dyDescent="0.35">
      <c r="A8" s="5" t="s">
        <v>215</v>
      </c>
      <c r="B8" s="639" t="s">
        <v>216</v>
      </c>
      <c r="C8" s="639"/>
      <c r="D8" s="639"/>
      <c r="E8" s="639"/>
      <c r="F8" s="639"/>
      <c r="G8" s="639"/>
      <c r="H8" s="323"/>
    </row>
    <row r="9" spans="1:13" x14ac:dyDescent="0.35">
      <c r="A9" s="3" t="s">
        <v>217</v>
      </c>
      <c r="B9" s="259">
        <v>0</v>
      </c>
      <c r="C9" s="639" t="s">
        <v>218</v>
      </c>
      <c r="D9" s="639"/>
      <c r="E9" s="639"/>
      <c r="F9" s="639"/>
      <c r="G9" s="639"/>
      <c r="H9" s="323"/>
    </row>
    <row r="10" spans="1:13" x14ac:dyDescent="0.35">
      <c r="A10" s="449" t="s">
        <v>219</v>
      </c>
      <c r="B10" s="259">
        <v>0</v>
      </c>
      <c r="C10" s="639" t="s">
        <v>220</v>
      </c>
      <c r="D10" s="639"/>
      <c r="E10" s="639"/>
      <c r="F10" s="639"/>
      <c r="G10" s="639"/>
      <c r="H10" s="323"/>
    </row>
    <row r="11" spans="1:13" ht="29" x14ac:dyDescent="0.35">
      <c r="A11" s="3" t="s">
        <v>221</v>
      </c>
      <c r="B11" s="632" t="s">
        <v>957</v>
      </c>
      <c r="C11" s="632"/>
      <c r="D11" s="632"/>
      <c r="E11" s="632"/>
      <c r="F11" s="632"/>
      <c r="G11" s="632"/>
      <c r="H11" s="321"/>
      <c r="K11" s="1"/>
      <c r="L11" s="1"/>
      <c r="M11" s="1"/>
    </row>
    <row r="12" spans="1:13" x14ac:dyDescent="0.35">
      <c r="A12" s="3" t="s">
        <v>222</v>
      </c>
      <c r="B12" s="632" t="s">
        <v>1047</v>
      </c>
      <c r="C12" s="632"/>
      <c r="D12" s="632"/>
      <c r="E12" s="632"/>
      <c r="F12" s="632"/>
      <c r="G12" s="632"/>
      <c r="H12" s="321"/>
    </row>
    <row r="13" spans="1:13" x14ac:dyDescent="0.35">
      <c r="A13" s="3" t="s">
        <v>223</v>
      </c>
      <c r="B13" s="632" t="s">
        <v>1048</v>
      </c>
      <c r="C13" s="632"/>
      <c r="D13" s="632"/>
      <c r="E13" s="632"/>
      <c r="F13" s="632"/>
      <c r="G13" s="632"/>
      <c r="H13" s="321"/>
    </row>
    <row r="14" spans="1:13" ht="29.15" customHeight="1" x14ac:dyDescent="0.35">
      <c r="A14" s="3" t="s">
        <v>224</v>
      </c>
      <c r="B14" s="259">
        <v>0</v>
      </c>
      <c r="C14" s="632" t="s">
        <v>1049</v>
      </c>
      <c r="D14" s="632"/>
      <c r="E14" s="632"/>
      <c r="F14" s="632"/>
      <c r="G14" s="632"/>
      <c r="H14" s="323"/>
    </row>
    <row r="15" spans="1:13" x14ac:dyDescent="0.35">
      <c r="A15" s="3" t="s">
        <v>226</v>
      </c>
      <c r="B15" s="239"/>
      <c r="C15" s="323"/>
      <c r="D15" s="323"/>
      <c r="E15" s="323"/>
      <c r="F15" s="323"/>
      <c r="G15" s="323"/>
      <c r="H15" s="323"/>
    </row>
    <row r="16" spans="1:13" x14ac:dyDescent="0.35">
      <c r="A16" s="3"/>
      <c r="B16" s="321"/>
      <c r="C16" s="323"/>
      <c r="D16" s="323"/>
      <c r="E16" s="323"/>
      <c r="F16" s="323"/>
      <c r="G16" s="323"/>
      <c r="H16" s="323"/>
    </row>
    <row r="17" spans="1:10" ht="15" thickBot="1" x14ac:dyDescent="0.4">
      <c r="A17" s="5"/>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6" t="s">
        <v>202</v>
      </c>
      <c r="I18" s="319" t="s">
        <v>24</v>
      </c>
      <c r="J18" s="4"/>
    </row>
    <row r="19" spans="1:10" x14ac:dyDescent="0.35">
      <c r="A19" s="71" t="str">
        <f>'Lookup Lists'!C3</f>
        <v>Nominations - SAR / PR</v>
      </c>
      <c r="B19" s="316">
        <f ca="1">NOW()</f>
        <v>45763.401889120367</v>
      </c>
      <c r="C19" s="316">
        <f ca="1">+B19+14</f>
        <v>45777.401889120367</v>
      </c>
      <c r="D19" s="72">
        <f ca="1">+B19+7</f>
        <v>45770.401889120367</v>
      </c>
      <c r="E19" s="72">
        <f ca="1">+D19+14</f>
        <v>45784.401889120367</v>
      </c>
      <c r="F19" s="73">
        <f t="shared" ref="F19:F34" ca="1" si="0">IF(D19-B19&gt;DATE(2007,1,1),0,D19-B19)</f>
        <v>7</v>
      </c>
      <c r="G19" s="317"/>
      <c r="H19" s="318"/>
      <c r="I19" s="320">
        <v>1</v>
      </c>
    </row>
    <row r="20" spans="1:10" x14ac:dyDescent="0.35">
      <c r="A20" s="31" t="str">
        <f>'Lookup Lists'!C6</f>
        <v>Nominations - DT</v>
      </c>
      <c r="B20" s="75">
        <f t="shared" ref="B20:B34" ca="1" si="1">+C19+21</f>
        <v>45798.401889120367</v>
      </c>
      <c r="C20" s="83">
        <f ca="1">+B20+14</f>
        <v>45812.401889120367</v>
      </c>
      <c r="D20" s="75">
        <f t="shared" ref="D20:D34" ca="1" si="2">+E19+21</f>
        <v>45805.401889120367</v>
      </c>
      <c r="E20" s="83">
        <f ca="1">+D20+14</f>
        <v>45819.401889120367</v>
      </c>
      <c r="F20" s="42">
        <f t="shared" ca="1" si="0"/>
        <v>7</v>
      </c>
      <c r="G20" s="9"/>
      <c r="H20" s="13"/>
      <c r="I20" s="259">
        <v>2</v>
      </c>
    </row>
    <row r="21" spans="1:10" x14ac:dyDescent="0.35">
      <c r="A21" s="133" t="str">
        <f>'Lookup Lists'!C9</f>
        <v>QR - Quality Review</v>
      </c>
      <c r="B21" s="75">
        <f t="shared" ca="1" si="1"/>
        <v>45833.401889120367</v>
      </c>
      <c r="C21" s="83">
        <f t="shared" ref="C21" ca="1" si="3">+B21+14</f>
        <v>45847.401889120367</v>
      </c>
      <c r="D21" s="75">
        <f t="shared" ca="1" si="2"/>
        <v>45840.401889120367</v>
      </c>
      <c r="E21" s="83">
        <f t="shared" ref="E21" ca="1" si="4">+D21+14</f>
        <v>45854.401889120367</v>
      </c>
      <c r="F21" s="42">
        <f t="shared" ca="1" si="0"/>
        <v>7</v>
      </c>
      <c r="G21" s="9"/>
      <c r="H21" s="13"/>
      <c r="I21" s="320">
        <v>3</v>
      </c>
    </row>
    <row r="22" spans="1:10" x14ac:dyDescent="0.35">
      <c r="A22" s="29" t="str">
        <f>'Lookup Lists'!C4</f>
        <v>SP1 - SAR/PR/WP Posting 1</v>
      </c>
      <c r="B22" s="75">
        <f t="shared" ca="1" si="1"/>
        <v>45868.401889120367</v>
      </c>
      <c r="C22" s="83">
        <f ca="1">+B22+30</f>
        <v>45898.401889120367</v>
      </c>
      <c r="D22" s="75">
        <f t="shared" ca="1" si="2"/>
        <v>45875.401889120367</v>
      </c>
      <c r="E22" s="83">
        <f ca="1">+D22+30</f>
        <v>45905.401889120367</v>
      </c>
      <c r="F22" s="42">
        <f t="shared" ca="1" si="0"/>
        <v>7</v>
      </c>
      <c r="G22" s="9"/>
      <c r="H22" s="13"/>
      <c r="I22" s="259">
        <v>4</v>
      </c>
    </row>
    <row r="23" spans="1:10" x14ac:dyDescent="0.35">
      <c r="A23" s="29" t="str">
        <f>'Lookup Lists'!C5</f>
        <v>SP2 - SAR/PR/WP Posting 2</v>
      </c>
      <c r="B23" s="75">
        <f t="shared" ca="1" si="1"/>
        <v>45919.401889120367</v>
      </c>
      <c r="C23" s="75">
        <f ca="1">+B23+30</f>
        <v>45949.401889120367</v>
      </c>
      <c r="D23" s="75">
        <f t="shared" ca="1" si="2"/>
        <v>45926.401889120367</v>
      </c>
      <c r="E23" s="83">
        <f ca="1">+D23+30</f>
        <v>45956.401889120367</v>
      </c>
      <c r="F23" s="42">
        <f t="shared" ca="1" si="0"/>
        <v>7</v>
      </c>
      <c r="G23" s="9"/>
      <c r="H23" s="13"/>
      <c r="I23" s="320">
        <v>5</v>
      </c>
    </row>
    <row r="24" spans="1:10" x14ac:dyDescent="0.35">
      <c r="A24" s="32" t="str">
        <f>'Lookup Lists'!C7</f>
        <v>CP1 - Comment Period 1</v>
      </c>
      <c r="B24" s="75">
        <f t="shared" ca="1" si="1"/>
        <v>45970.401889120367</v>
      </c>
      <c r="C24" s="75">
        <f ca="1">+B24+30</f>
        <v>46000.401889120367</v>
      </c>
      <c r="D24" s="75">
        <f t="shared" ca="1" si="2"/>
        <v>45977.401889120367</v>
      </c>
      <c r="E24" s="83">
        <f ca="1">+D24+30</f>
        <v>46007.401889120367</v>
      </c>
      <c r="F24" s="42">
        <f t="shared" ca="1" si="0"/>
        <v>7</v>
      </c>
      <c r="G24" s="9"/>
      <c r="H24" s="13"/>
      <c r="I24" s="259">
        <v>6</v>
      </c>
    </row>
    <row r="25" spans="1:10" x14ac:dyDescent="0.35">
      <c r="A25" s="32" t="str">
        <f>'Lookup Lists'!C8</f>
        <v>CP2 - Comment Period 2</v>
      </c>
      <c r="B25" s="75">
        <f t="shared" ca="1" si="1"/>
        <v>46021.401889120367</v>
      </c>
      <c r="C25" s="75">
        <f ca="1">+B25+30</f>
        <v>46051.401889120367</v>
      </c>
      <c r="D25" s="75">
        <f t="shared" ca="1" si="2"/>
        <v>46028.401889120367</v>
      </c>
      <c r="E25" s="83">
        <f ca="1">+D25+30</f>
        <v>46058.401889120367</v>
      </c>
      <c r="F25" s="42">
        <f t="shared" ca="1" si="0"/>
        <v>7</v>
      </c>
      <c r="G25" s="9"/>
      <c r="H25" s="13"/>
      <c r="I25" s="320">
        <v>7</v>
      </c>
    </row>
    <row r="26" spans="1:10" x14ac:dyDescent="0.35">
      <c r="A26" s="34" t="str">
        <f>'Lookup Lists'!C10</f>
        <v>CIB - Com/Ballot 1 (Initial)</v>
      </c>
      <c r="B26" s="75">
        <f t="shared" ca="1" si="1"/>
        <v>46072.401889120367</v>
      </c>
      <c r="C26" s="75">
        <f ca="1">+B26+45</f>
        <v>46117.401889120367</v>
      </c>
      <c r="D26" s="75">
        <f t="shared" ca="1" si="2"/>
        <v>46079.401889120367</v>
      </c>
      <c r="E26" s="83">
        <f ca="1">+D26+45</f>
        <v>46124.401889120367</v>
      </c>
      <c r="F26" s="42">
        <f t="shared" ca="1" si="0"/>
        <v>7</v>
      </c>
      <c r="G26" s="9"/>
      <c r="H26" s="136"/>
      <c r="I26" s="259">
        <v>8</v>
      </c>
    </row>
    <row r="27" spans="1:10" x14ac:dyDescent="0.35">
      <c r="A27" s="34" t="str">
        <f>'Lookup Lists'!C11</f>
        <v xml:space="preserve">CAB - Com/Add Ballot 2 </v>
      </c>
      <c r="B27" s="75">
        <f t="shared" ca="1" si="1"/>
        <v>46138.401889120367</v>
      </c>
      <c r="C27" s="75">
        <f t="shared" ref="C27:C30" ca="1" si="5">+B27+45</f>
        <v>46183.401889120367</v>
      </c>
      <c r="D27" s="75">
        <f t="shared" ca="1" si="2"/>
        <v>46145.401889120367</v>
      </c>
      <c r="E27" s="83">
        <f ca="1">+D27+45</f>
        <v>46190.401889120367</v>
      </c>
      <c r="F27" s="42">
        <f t="shared" ca="1" si="0"/>
        <v>7</v>
      </c>
      <c r="G27" s="9"/>
      <c r="H27" s="136"/>
      <c r="I27" s="320">
        <v>9</v>
      </c>
    </row>
    <row r="28" spans="1:10" x14ac:dyDescent="0.35">
      <c r="A28" s="34" t="str">
        <f>'Lookup Lists'!C12</f>
        <v>CAB - Com/Add Ballot 3</v>
      </c>
      <c r="B28" s="75">
        <f t="shared" ca="1" si="1"/>
        <v>46204.401889120367</v>
      </c>
      <c r="C28" s="75">
        <f t="shared" ca="1" si="5"/>
        <v>46249.401889120367</v>
      </c>
      <c r="D28" s="75">
        <f t="shared" ca="1" si="2"/>
        <v>46211.401889120367</v>
      </c>
      <c r="E28" s="83">
        <f ca="1">+D28+45</f>
        <v>46256.401889120367</v>
      </c>
      <c r="F28" s="42">
        <f t="shared" ca="1" si="0"/>
        <v>7</v>
      </c>
      <c r="G28" s="9"/>
      <c r="H28" s="13"/>
      <c r="I28" s="259">
        <v>10</v>
      </c>
    </row>
    <row r="29" spans="1:10" x14ac:dyDescent="0.35">
      <c r="A29" s="34" t="str">
        <f>'Lookup Lists'!C13</f>
        <v>CAB - Com/Add Ballot 4</v>
      </c>
      <c r="B29" s="75">
        <f t="shared" ca="1" si="1"/>
        <v>46270.401889120367</v>
      </c>
      <c r="C29" s="75">
        <f t="shared" ca="1" si="5"/>
        <v>46315.401889120367</v>
      </c>
      <c r="D29" s="75">
        <f t="shared" ca="1" si="2"/>
        <v>46277.401889120367</v>
      </c>
      <c r="E29" s="83">
        <f ca="1">+D29+45</f>
        <v>46322.401889120367</v>
      </c>
      <c r="F29" s="42">
        <f t="shared" ca="1" si="0"/>
        <v>7</v>
      </c>
      <c r="G29" s="9"/>
      <c r="H29" s="13"/>
      <c r="I29" s="320">
        <v>11</v>
      </c>
    </row>
    <row r="30" spans="1:10" x14ac:dyDescent="0.35">
      <c r="A30" s="34" t="str">
        <f>'Lookup Lists'!C14</f>
        <v>CAB - Com/Add Ballot 5</v>
      </c>
      <c r="B30" s="75">
        <f t="shared" ca="1" si="1"/>
        <v>46336.401889120367</v>
      </c>
      <c r="C30" s="75">
        <f t="shared" ca="1" si="5"/>
        <v>46381.401889120367</v>
      </c>
      <c r="D30" s="75">
        <f t="shared" ca="1" si="2"/>
        <v>46343.401889120367</v>
      </c>
      <c r="E30" s="83">
        <f ca="1">+D30+45</f>
        <v>46388.401889120367</v>
      </c>
      <c r="F30" s="42">
        <f t="shared" ca="1" si="0"/>
        <v>7</v>
      </c>
      <c r="G30" s="9"/>
      <c r="H30" s="13"/>
      <c r="I30" s="259">
        <v>12</v>
      </c>
    </row>
    <row r="31" spans="1:10" x14ac:dyDescent="0.35">
      <c r="A31" s="35" t="str">
        <f>'Lookup Lists'!C15</f>
        <v>FB - Final Ballot</v>
      </c>
      <c r="B31" s="75">
        <f t="shared" ca="1" si="1"/>
        <v>46402.401889120367</v>
      </c>
      <c r="C31" s="75">
        <f ca="1">+B31+10</f>
        <v>46412.401889120367</v>
      </c>
      <c r="D31" s="75">
        <f t="shared" ca="1" si="2"/>
        <v>46409.401889120367</v>
      </c>
      <c r="E31" s="83">
        <f ca="1">+D31+10</f>
        <v>46419.401889120367</v>
      </c>
      <c r="F31" s="42">
        <f t="shared" ca="1" si="0"/>
        <v>7</v>
      </c>
      <c r="G31" s="9"/>
      <c r="H31" s="13"/>
      <c r="I31" s="320">
        <v>13</v>
      </c>
    </row>
    <row r="32" spans="1:10" x14ac:dyDescent="0.35">
      <c r="A32" s="36" t="str">
        <f>'Lookup Lists'!C16</f>
        <v>PTB - Present to BOT</v>
      </c>
      <c r="B32" s="75">
        <f t="shared" ca="1" si="1"/>
        <v>46433.401889120367</v>
      </c>
      <c r="C32" s="75">
        <f ca="1">+B32+2</f>
        <v>46435.401889120367</v>
      </c>
      <c r="D32" s="75">
        <f t="shared" ca="1" si="2"/>
        <v>46440.401889120367</v>
      </c>
      <c r="E32" s="83">
        <f ca="1">+D32+2</f>
        <v>46442.401889120367</v>
      </c>
      <c r="F32" s="42">
        <f t="shared" ca="1" si="0"/>
        <v>7</v>
      </c>
      <c r="G32" s="9"/>
      <c r="H32" s="13"/>
      <c r="I32" s="259">
        <v>14</v>
      </c>
    </row>
    <row r="33" spans="1:9" x14ac:dyDescent="0.35">
      <c r="A33" s="37" t="str">
        <f>'Lookup Lists'!C17</f>
        <v>Filing - Filing with Regulators</v>
      </c>
      <c r="B33" s="75">
        <f t="shared" ca="1" si="1"/>
        <v>46456.401889120367</v>
      </c>
      <c r="C33" s="75">
        <f ca="1">+B33+3</f>
        <v>46459.401889120367</v>
      </c>
      <c r="D33" s="75">
        <f t="shared" ca="1" si="2"/>
        <v>46463.401889120367</v>
      </c>
      <c r="E33" s="83">
        <f ca="1">+D33+3</f>
        <v>46466.401889120367</v>
      </c>
      <c r="F33" s="42">
        <f t="shared" ca="1" si="0"/>
        <v>7</v>
      </c>
      <c r="G33" s="9"/>
      <c r="H33" s="13"/>
      <c r="I33" s="320">
        <v>15</v>
      </c>
    </row>
    <row r="34" spans="1:9" ht="15" thickBot="1" x14ac:dyDescent="0.4">
      <c r="A34" s="38" t="str">
        <f>'Lookup Lists'!C18</f>
        <v>PT - Post Approval Training</v>
      </c>
      <c r="B34" s="76">
        <f t="shared" ca="1" si="1"/>
        <v>46480.401889120367</v>
      </c>
      <c r="C34" s="76">
        <f ca="1">+B34+3</f>
        <v>46483.401889120367</v>
      </c>
      <c r="D34" s="76">
        <f t="shared" ca="1" si="2"/>
        <v>46487.401889120367</v>
      </c>
      <c r="E34" s="235">
        <f ca="1">+D34+3</f>
        <v>46490.401889120367</v>
      </c>
      <c r="F34" s="43">
        <f t="shared" ca="1" si="0"/>
        <v>7</v>
      </c>
      <c r="G34" s="164"/>
      <c r="H34" s="16"/>
      <c r="I34" s="259">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3"/>
      <c r="B38" s="24"/>
      <c r="C38" s="635"/>
      <c r="D38" s="635"/>
      <c r="E38" s="635"/>
      <c r="F38" s="635"/>
      <c r="G38" s="635"/>
      <c r="H38" s="636"/>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autoFilter ref="A18:I34" xr:uid="{00000000-0009-0000-0000-00007B000000}"/>
  <customSheetViews>
    <customSheetView guid="{1320E5F0-9854-46BA-9165-0D2D126E5847}" showPageBreaks="1" zeroValues="0" printArea="1" showAutoFilter="1" state="hidden">
      <selection activeCell="A14" sqref="A14"/>
      <pageMargins left="0" right="0" top="0" bottom="0" header="0" footer="0"/>
      <pageSetup orientation="landscape" horizontalDpi="1200" verticalDpi="1200" r:id="rId1"/>
      <autoFilter ref="A18:I34" xr:uid="{610AFC5A-2EBC-4791-9990-0D6082E61F60}"/>
    </customSheetView>
  </customSheetViews>
  <mergeCells count="18">
    <mergeCell ref="B12:G12"/>
    <mergeCell ref="B1:G1"/>
    <mergeCell ref="B2:G2"/>
    <mergeCell ref="B3:G3"/>
    <mergeCell ref="B4:G4"/>
    <mergeCell ref="B5:G5"/>
    <mergeCell ref="B8:G8"/>
    <mergeCell ref="B11:G11"/>
    <mergeCell ref="C9:G9"/>
    <mergeCell ref="C10:G10"/>
    <mergeCell ref="B7:C7"/>
    <mergeCell ref="C40:H40"/>
    <mergeCell ref="C41:H41"/>
    <mergeCell ref="B13:G13"/>
    <mergeCell ref="C37:H37"/>
    <mergeCell ref="C38:H38"/>
    <mergeCell ref="C39:H39"/>
    <mergeCell ref="C14:G14"/>
  </mergeCells>
  <conditionalFormatting sqref="B19:C34">
    <cfRule type="expression" dxfId="444" priority="3">
      <formula>AND($B19&lt;=NOW(),$C19&gt;=NOW())</formula>
    </cfRule>
  </conditionalFormatting>
  <conditionalFormatting sqref="D19:D34">
    <cfRule type="expression" dxfId="443" priority="1">
      <formula>AND($D19&lt;=NOW(),$E19&gt;=NOW())</formula>
    </cfRule>
  </conditionalFormatting>
  <conditionalFormatting sqref="F19:F34">
    <cfRule type="cellIs" dxfId="442" priority="10" operator="lessThan">
      <formula>-90</formula>
    </cfRule>
    <cfRule type="cellIs" dxfId="441" priority="11" operator="lessThan">
      <formula>-45</formula>
    </cfRule>
    <cfRule type="cellIs" dxfId="440" priority="12" operator="greaterThan">
      <formula>-45</formula>
    </cfRule>
  </conditionalFormatting>
  <hyperlinks>
    <hyperlink ref="B2" r:id="rId2" display="Phase 2 System Protection Coordination" xr:uid="{00000000-0004-0000-7B00-000000000000}"/>
    <hyperlink ref="H1" location="Home!A1" display="Return to Home" xr:uid="{00000000-0004-0000-7B00-000001000000}"/>
    <hyperlink ref="B2:G2" r:id="rId3" display="Test" xr:uid="{00000000-0004-0000-7B00-000002000000}"/>
    <hyperlink ref="A10" location="Footnotes!A1" display="No. of Guidances (see Note 2)" xr:uid="{00000000-0004-0000-7B00-000003000000}"/>
  </hyperlinks>
  <pageMargins left="0.7" right="0.7" top="0.75" bottom="0.75" header="0.3" footer="0.3"/>
  <pageSetup orientation="landscape" horizontalDpi="1200" verticalDpi="1200" r:id="rId4"/>
  <headerFooter>
    <oddHeader>&amp;L&amp;F&amp;C&amp;A&amp;R&amp;"Calibri"&amp;10&amp;K000000 Limited Disclosure&amp;1#_x000D_</oddHeader>
    <oddFooter>&amp;LNERC (Public)_x000D_&amp;1#&amp;"Calibri"&amp;10&amp;K0000FF Limited Disclosure&amp;CPrinted on: &amp;D&amp;R&amp;P of &amp;N</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13" id="{2276EA3A-A8D7-4BDA-8DDD-3154C3117B4A}">
            <xm:f>IF($B$20=Home!$I$5,$A$24,)</xm:f>
            <x14:dxf/>
          </x14:cfRule>
          <xm:sqref>I10:ABK10</xm:sqref>
        </x14:conditionalFormatting>
      </x14:conditionalFormattings>
    </ext>
  </extLst>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26">
    <tabColor rgb="FFFF0000"/>
  </sheetPr>
  <dimension ref="A1:K45"/>
  <sheetViews>
    <sheetView showZeros="0" zoomScaleNormal="100" workbookViewId="0">
      <pane ySplit="1" topLeftCell="A2" activePane="bottomLeft" state="frozen"/>
      <selection pane="bottomLeft" activeCell="B15" sqref="B15"/>
    </sheetView>
  </sheetViews>
  <sheetFormatPr defaultColWidth="8.81640625" defaultRowHeight="14.5" x14ac:dyDescent="0.35"/>
  <cols>
    <col min="1" max="1" width="28.453125" style="106" customWidth="1"/>
    <col min="2" max="2" width="12.453125" style="91" customWidth="1"/>
    <col min="3" max="3" width="11.81640625" style="91" customWidth="1"/>
    <col min="4" max="5" width="13.453125" style="91" customWidth="1"/>
    <col min="6" max="6" width="11.453125" style="91" customWidth="1"/>
    <col min="7" max="7" width="19.453125" style="91" customWidth="1"/>
    <col min="8" max="8" width="10.453125" style="91" customWidth="1"/>
    <col min="9" max="9" width="7.453125" style="91" hidden="1" customWidth="1"/>
    <col min="10" max="10" width="13.453125" style="91" customWidth="1"/>
    <col min="11" max="11" width="22.453125" style="91" customWidth="1"/>
    <col min="12" max="16384" width="8.81640625" style="91"/>
  </cols>
  <sheetData>
    <row r="1" spans="1:11" s="463" customFormat="1" ht="18.5" x14ac:dyDescent="0.45">
      <c r="A1" s="27" t="str">
        <f>'Complexity Template'!A1</f>
        <v>Project</v>
      </c>
      <c r="B1" s="609" t="s">
        <v>61</v>
      </c>
      <c r="C1" s="610"/>
      <c r="D1" s="610"/>
      <c r="E1" s="610"/>
      <c r="F1" s="610"/>
      <c r="G1" s="610"/>
      <c r="H1" s="165" t="s">
        <v>178</v>
      </c>
    </row>
    <row r="2" spans="1:11" s="463" customFormat="1" ht="15" customHeight="1" x14ac:dyDescent="0.45">
      <c r="A2" s="3" t="str">
        <f>'Complexity Template'!A2</f>
        <v>Project Name</v>
      </c>
      <c r="B2" s="611" t="s">
        <v>1168</v>
      </c>
      <c r="C2" s="611"/>
      <c r="D2" s="611"/>
      <c r="E2" s="611"/>
      <c r="F2" s="611"/>
      <c r="G2" s="611"/>
      <c r="H2" s="464"/>
    </row>
    <row r="3" spans="1:11" s="463" customFormat="1" ht="15" customHeight="1" x14ac:dyDescent="0.45">
      <c r="A3" s="3" t="str">
        <f>'Complexity Template'!A3</f>
        <v>Status</v>
      </c>
      <c r="B3" s="612" t="s">
        <v>328</v>
      </c>
      <c r="C3" s="612"/>
      <c r="D3" s="612"/>
      <c r="E3" s="612"/>
      <c r="F3" s="612"/>
      <c r="G3" s="612"/>
      <c r="H3" s="464"/>
    </row>
    <row r="4" spans="1:11" s="463" customFormat="1" ht="67.5" customHeight="1" x14ac:dyDescent="0.45">
      <c r="A4" s="3" t="str">
        <f>'Complexity Template'!A4</f>
        <v>Comments</v>
      </c>
      <c r="B4" s="806" t="s">
        <v>1299</v>
      </c>
      <c r="C4" s="806"/>
      <c r="D4" s="806"/>
      <c r="E4" s="806"/>
      <c r="F4" s="806"/>
      <c r="G4" s="806"/>
      <c r="H4" s="464"/>
    </row>
    <row r="5" spans="1:11" x14ac:dyDescent="0.35">
      <c r="A5" s="5" t="str">
        <f>'Complexity Template'!A5</f>
        <v>Deliverable</v>
      </c>
      <c r="B5" s="600" t="s">
        <v>1169</v>
      </c>
      <c r="C5" s="600"/>
      <c r="D5" s="600"/>
      <c r="E5" s="600"/>
      <c r="F5" s="600"/>
      <c r="G5" s="600"/>
      <c r="H5" s="459"/>
    </row>
    <row r="6" spans="1:11" x14ac:dyDescent="0.35">
      <c r="A6" s="5" t="str">
        <f>'Complexity Template'!A6</f>
        <v>Deadline</v>
      </c>
      <c r="B6" s="613"/>
      <c r="C6" s="613"/>
      <c r="D6" s="613"/>
      <c r="E6" s="613"/>
      <c r="F6" s="293" t="str">
        <f ca="1">IF(ISBLANK($B$6)=FALSE,ROUNDDOWN(_xlfn.DAYS($B$6,NOW())/30,0),"N/A")</f>
        <v>N/A</v>
      </c>
      <c r="G6" s="277" t="str">
        <f>'Complexity Template'!H6</f>
        <v>Months to deadline</v>
      </c>
      <c r="H6" s="459"/>
    </row>
    <row r="7" spans="1:11" ht="63" customHeight="1" x14ac:dyDescent="0.35">
      <c r="A7" s="167" t="str">
        <f>'Complexity Template'!A7</f>
        <v>Priority in RSDP, click to see applicable Footnote</v>
      </c>
      <c r="B7" s="599" t="s">
        <v>1017</v>
      </c>
      <c r="C7" s="599"/>
      <c r="D7" s="4" t="str">
        <f>'Complexity Template'!E7</f>
        <v>Priority (1-Low, 2-Med, 3-High )</v>
      </c>
      <c r="E7" s="459">
        <v>0</v>
      </c>
      <c r="F7" s="4" t="str">
        <f>'Complexity Template'!G7</f>
        <v>Reserved for Future Use</v>
      </c>
      <c r="G7" s="460">
        <v>0</v>
      </c>
      <c r="H7" s="459"/>
    </row>
    <row r="8" spans="1:11" x14ac:dyDescent="0.35">
      <c r="A8" s="5" t="str">
        <f>'Complexity Template'!A8</f>
        <v>Reserved for Future Use</v>
      </c>
      <c r="B8" s="599" t="s">
        <v>191</v>
      </c>
      <c r="C8" s="599"/>
      <c r="D8" s="599"/>
      <c r="E8" s="599"/>
      <c r="F8" s="599"/>
      <c r="G8" s="599"/>
      <c r="H8" s="459"/>
    </row>
    <row r="9" spans="1:11" ht="29.15" customHeight="1" x14ac:dyDescent="0.35">
      <c r="A9" s="3" t="str">
        <f>'Complexity Template'!A9</f>
        <v>Number of Directives</v>
      </c>
      <c r="B9" s="460">
        <v>0</v>
      </c>
      <c r="C9" s="600" t="s">
        <v>191</v>
      </c>
      <c r="D9" s="600"/>
      <c r="E9" s="600"/>
      <c r="F9" s="600"/>
      <c r="G9" s="600"/>
      <c r="H9" s="459"/>
    </row>
    <row r="10" spans="1:11" x14ac:dyDescent="0.35">
      <c r="A10" s="3" t="str">
        <f>'Complexity Template'!A10</f>
        <v>Reserved for Future Use</v>
      </c>
      <c r="B10" s="460"/>
      <c r="C10" s="600" t="s">
        <v>191</v>
      </c>
      <c r="D10" s="600"/>
      <c r="E10" s="600"/>
      <c r="F10" s="600"/>
      <c r="G10" s="600"/>
      <c r="H10" s="459"/>
    </row>
    <row r="11" spans="1:11" x14ac:dyDescent="0.35">
      <c r="A11" s="3" t="str">
        <f>'Complexity Template'!A11</f>
        <v>Reserved for Future Use</v>
      </c>
      <c r="B11" s="600" t="s">
        <v>191</v>
      </c>
      <c r="C11" s="600"/>
      <c r="D11" s="600"/>
      <c r="E11" s="600"/>
      <c r="F11" s="600"/>
      <c r="G11" s="600"/>
      <c r="H11" s="451"/>
      <c r="K11" s="468"/>
    </row>
    <row r="12" spans="1:11" ht="15" customHeight="1" x14ac:dyDescent="0.35">
      <c r="A12" s="3" t="str">
        <f>'Complexity Template'!A12</f>
        <v>Developer</v>
      </c>
      <c r="B12" s="673" t="s">
        <v>872</v>
      </c>
      <c r="C12" s="673"/>
      <c r="D12" s="673"/>
      <c r="E12" s="673"/>
      <c r="F12" s="673"/>
      <c r="G12" s="673"/>
      <c r="H12" s="451"/>
    </row>
    <row r="13" spans="1:11" x14ac:dyDescent="0.35">
      <c r="A13" s="3" t="str">
        <f>'Complexity Template'!A13</f>
        <v>PMOS Liaison</v>
      </c>
      <c r="B13" s="673" t="s">
        <v>1247</v>
      </c>
      <c r="C13" s="673"/>
      <c r="D13" s="673"/>
      <c r="E13" s="673"/>
      <c r="F13" s="673"/>
      <c r="G13" s="673"/>
      <c r="H13" s="451"/>
    </row>
    <row r="14" spans="1:11" x14ac:dyDescent="0.35">
      <c r="A14" s="3" t="str">
        <f>'Complexity Template'!A14</f>
        <v>Affected Standards</v>
      </c>
      <c r="B14" s="460">
        <v>1</v>
      </c>
      <c r="C14" s="600" t="s">
        <v>1169</v>
      </c>
      <c r="D14" s="600"/>
      <c r="E14" s="600"/>
      <c r="F14" s="600"/>
      <c r="G14" s="600"/>
      <c r="H14" s="459"/>
    </row>
    <row r="15" spans="1:11" x14ac:dyDescent="0.35">
      <c r="A15" s="3" t="str">
        <f>'Complexity Template'!A15</f>
        <v>Last Updated</v>
      </c>
      <c r="B15" s="239">
        <v>44931</v>
      </c>
      <c r="C15" s="459"/>
      <c r="D15" s="459"/>
      <c r="E15" s="459"/>
      <c r="F15" s="459"/>
      <c r="G15" s="459"/>
      <c r="H15" s="459"/>
    </row>
    <row r="16" spans="1:11" x14ac:dyDescent="0.35">
      <c r="A16" s="3">
        <f>'Complexity Template'!A16</f>
        <v>0</v>
      </c>
      <c r="B16" s="451"/>
      <c r="C16" s="459"/>
      <c r="D16" s="459"/>
      <c r="E16" s="459"/>
      <c r="F16" s="459"/>
      <c r="G16" s="459"/>
      <c r="H16" s="459"/>
    </row>
    <row r="17" spans="1:11" ht="15" thickBot="1" x14ac:dyDescent="0.4">
      <c r="A17" s="5">
        <f>'Complexity Template'!A17</f>
        <v>0</v>
      </c>
      <c r="B17" s="459"/>
      <c r="C17" s="459"/>
      <c r="D17" s="459"/>
      <c r="E17" s="459"/>
      <c r="F17" s="459"/>
      <c r="G17" s="459"/>
      <c r="H17" s="459"/>
    </row>
    <row r="18" spans="1:11" ht="58.75" customHeight="1" thickBot="1" x14ac:dyDescent="0.4">
      <c r="A18" s="46" t="str">
        <f>'Complexity Template'!A18</f>
        <v>Scheduling Dates</v>
      </c>
      <c r="B18" s="46" t="str">
        <f>'Complexity Template'!B18</f>
        <v>Projected
 or Actual
Start</v>
      </c>
      <c r="C18" s="46" t="str">
        <f>'Complexity Template'!C18</f>
        <v>Projected or Actual
End</v>
      </c>
      <c r="D18" s="46" t="str">
        <f>'Complexity Template'!E18</f>
        <v>Calculated Start</v>
      </c>
      <c r="E18" s="46" t="str">
        <f>'Complexity Template'!F18</f>
        <v>Calculated End</v>
      </c>
      <c r="F18" s="46" t="str">
        <f>'Complexity Template'!G18</f>
        <v xml:space="preserve">No. of Days
Ahead or (Behind) Schedule </v>
      </c>
      <c r="G18" s="46" t="str">
        <f>'Complexity Template'!H18</f>
        <v>Complexity Factor (CF) Impacts to Schedule (Start on 1st Row)</v>
      </c>
      <c r="H18" s="46" t="str">
        <f>'Complexity Template'!I18</f>
        <v>Time Impact</v>
      </c>
      <c r="I18" s="469" t="s">
        <v>24</v>
      </c>
      <c r="J18" s="469"/>
      <c r="K18" s="469"/>
    </row>
    <row r="19" spans="1:11" ht="15" thickBot="1" x14ac:dyDescent="0.4">
      <c r="A19" s="71" t="str">
        <f>'Complexity Template'!A19</f>
        <v>AS1 - Additional SAR 1</v>
      </c>
      <c r="B19" s="461"/>
      <c r="C19" s="461"/>
      <c r="D19" s="452"/>
      <c r="E19" s="453"/>
      <c r="F19" s="369" t="str">
        <f>IF(ISBLANK(D19)=FALSE,IF(D19-B19&gt;DATE(2007,1,1),0,D19-B19),"")</f>
        <v/>
      </c>
      <c r="G19" s="110" t="s">
        <v>970</v>
      </c>
      <c r="H19" s="111">
        <f>VLOOKUP(G19,'Lookup Lists'!E$3:F$39,2,FALSE)</f>
        <v>90</v>
      </c>
      <c r="I19" s="470">
        <v>1</v>
      </c>
    </row>
    <row r="20" spans="1:11" x14ac:dyDescent="0.35">
      <c r="A20" s="71" t="str">
        <f>'Complexity Template'!A20</f>
        <v>AS2 - Additional SAR 2</v>
      </c>
      <c r="B20" s="75"/>
      <c r="C20" s="83"/>
      <c r="D20" s="452"/>
      <c r="E20" s="453"/>
      <c r="F20" s="42" t="str">
        <f t="shared" ref="F20:F34" si="0">IF(ISBLANK(D20)=FALSE,IF(D20-B20&gt;DATE(2007,1,1),0,D20-B20),"")</f>
        <v/>
      </c>
      <c r="G20" s="442" t="s">
        <v>970</v>
      </c>
      <c r="H20" s="443">
        <f>VLOOKUP(G20,'Lookup Lists'!E$3:F$39,2,FALSE)</f>
        <v>90</v>
      </c>
      <c r="I20" s="460">
        <v>2</v>
      </c>
    </row>
    <row r="21" spans="1:11" x14ac:dyDescent="0.35">
      <c r="A21" s="133" t="str">
        <f>'Complexity Template'!A21</f>
        <v>QR - Quality Review</v>
      </c>
      <c r="B21" s="429"/>
      <c r="C21" s="429"/>
      <c r="D21" s="452"/>
      <c r="E21" s="453"/>
      <c r="F21" s="42" t="str">
        <f t="shared" si="0"/>
        <v/>
      </c>
      <c r="G21" s="442" t="s">
        <v>1019</v>
      </c>
      <c r="H21" s="443">
        <f>VLOOKUP(G21,'Lookup Lists'!E$3:F$39,2,FALSE)</f>
        <v>60</v>
      </c>
      <c r="I21" s="470">
        <v>3</v>
      </c>
    </row>
    <row r="22" spans="1:11" x14ac:dyDescent="0.35">
      <c r="A22" s="29" t="str">
        <f>'Complexity Template'!A22</f>
        <v>SP1 - SAR/PR/WP Posting 1</v>
      </c>
      <c r="B22" s="99">
        <v>43924</v>
      </c>
      <c r="C22" s="99">
        <v>43985</v>
      </c>
      <c r="D22" s="75">
        <v>43924</v>
      </c>
      <c r="E22" s="8">
        <f>+D22+30</f>
        <v>43954</v>
      </c>
      <c r="F22" s="42">
        <f>IF(ISBLANK(D22)=FALSE,IF(D22-B22&gt;DATE(2007,1,1),0,D22-B22),"")</f>
        <v>0</v>
      </c>
      <c r="G22" s="442" t="s">
        <v>1082</v>
      </c>
      <c r="H22" s="443">
        <f>VLOOKUP(G22,'Lookup Lists'!E$3:F$39,2,FALSE)</f>
        <v>7</v>
      </c>
      <c r="I22" s="460">
        <v>4</v>
      </c>
    </row>
    <row r="23" spans="1:11" x14ac:dyDescent="0.35">
      <c r="A23" s="345" t="str">
        <f>'Complexity Template'!A24</f>
        <v>SDT - Dev Time</v>
      </c>
      <c r="B23" s="75"/>
      <c r="C23" s="83"/>
      <c r="D23" s="454">
        <f>+E22+60</f>
        <v>44014</v>
      </c>
      <c r="E23" s="454">
        <f>+D23+($B$9*30)+($B$14*60)</f>
        <v>44074</v>
      </c>
      <c r="F23" s="42">
        <f>IF(ISBLANK(D23)=FALSE,IF(D23-B23&gt;DATE(2007,1,1),0,D23-B23),"")</f>
        <v>0</v>
      </c>
      <c r="G23" s="442" t="s">
        <v>970</v>
      </c>
      <c r="H23" s="443">
        <f>VLOOKUP(G23,'Lookup Lists'!E$3:F$39,2,FALSE)</f>
        <v>90</v>
      </c>
      <c r="I23" s="470">
        <v>5</v>
      </c>
    </row>
    <row r="24" spans="1:11" x14ac:dyDescent="0.35">
      <c r="A24" s="32" t="str">
        <f>'Complexity Template'!A25</f>
        <v>CP1 - Comment Period 1</v>
      </c>
      <c r="B24" s="75"/>
      <c r="C24" s="75"/>
      <c r="D24" s="452"/>
      <c r="E24" s="453"/>
      <c r="F24" s="42" t="str">
        <f t="shared" si="0"/>
        <v/>
      </c>
      <c r="G24" s="442" t="s">
        <v>1065</v>
      </c>
      <c r="H24" s="443">
        <f>VLOOKUP(G24,'Lookup Lists'!E$3:F$39,2,FALSE)</f>
        <v>90</v>
      </c>
      <c r="I24" s="460">
        <v>6</v>
      </c>
    </row>
    <row r="25" spans="1:11" x14ac:dyDescent="0.35">
      <c r="A25" s="32" t="str">
        <f>'Complexity Template'!A26</f>
        <v>CP2 - Comment Period 2</v>
      </c>
      <c r="B25" s="75"/>
      <c r="C25" s="75"/>
      <c r="D25" s="452"/>
      <c r="E25" s="453"/>
      <c r="F25" s="42" t="str">
        <f t="shared" si="0"/>
        <v/>
      </c>
      <c r="G25" s="442" t="s">
        <v>969</v>
      </c>
      <c r="H25" s="443">
        <f>VLOOKUP(G25,'Lookup Lists'!E$3:F$39,2,FALSE)</f>
        <v>60</v>
      </c>
      <c r="I25" s="470">
        <v>7</v>
      </c>
    </row>
    <row r="26" spans="1:11" x14ac:dyDescent="0.35">
      <c r="A26" s="34" t="str">
        <f>'Complexity Template'!A27</f>
        <v>CIB - Com/Ballot 1 (Initial)</v>
      </c>
      <c r="B26" s="75">
        <v>44435</v>
      </c>
      <c r="C26" s="75">
        <v>44480</v>
      </c>
      <c r="D26" s="10">
        <f>+E23</f>
        <v>44074</v>
      </c>
      <c r="E26" s="8">
        <f>+D26+45</f>
        <v>44119</v>
      </c>
      <c r="F26" s="42">
        <f>IF(ISBLANK(D26)=FALSE,IF(D26-B26&gt;DATE(2007,1,1),0,D26-B26),"")</f>
        <v>-361</v>
      </c>
      <c r="G26" s="442" t="s">
        <v>1082</v>
      </c>
      <c r="H26" s="443">
        <f>VLOOKUP(G26,'Lookup Lists'!E$3:F$39,2,FALSE)</f>
        <v>7</v>
      </c>
      <c r="I26" s="460">
        <v>8</v>
      </c>
    </row>
    <row r="27" spans="1:11" x14ac:dyDescent="0.35">
      <c r="A27" s="34" t="str">
        <f>'Complexity Template'!A28</f>
        <v xml:space="preserve">CAB - Com/Add Ballot 2 </v>
      </c>
      <c r="B27" s="75">
        <v>44599</v>
      </c>
      <c r="C27" s="75">
        <v>44637</v>
      </c>
      <c r="D27" s="10">
        <f>+E26+60</f>
        <v>44179</v>
      </c>
      <c r="E27" s="8">
        <f t="shared" ref="E27" si="1">+D27+45</f>
        <v>44224</v>
      </c>
      <c r="F27" s="42">
        <f>IF(ISBLANK(D27)=FALSE,IF(D27-B27&gt;DATE(2007,1,1),0,D27-B27),"")</f>
        <v>-420</v>
      </c>
      <c r="G27" s="442" t="s">
        <v>191</v>
      </c>
      <c r="H27" s="443">
        <f>VLOOKUP(G27,'Lookup Lists'!E$3:F$39,2,FALSE)</f>
        <v>0</v>
      </c>
      <c r="I27" s="470">
        <v>9</v>
      </c>
    </row>
    <row r="28" spans="1:11" x14ac:dyDescent="0.35">
      <c r="A28" s="34" t="str">
        <f>'Complexity Template'!A29</f>
        <v>CAB - Com/Add Ballot 3</v>
      </c>
      <c r="B28" s="75">
        <v>44748</v>
      </c>
      <c r="C28" s="75">
        <v>44778</v>
      </c>
      <c r="D28" s="452"/>
      <c r="E28" s="453"/>
      <c r="F28" s="42" t="str">
        <f t="shared" si="0"/>
        <v/>
      </c>
      <c r="G28" s="442" t="s">
        <v>191</v>
      </c>
      <c r="H28" s="443">
        <f>VLOOKUP(G28,'Lookup Lists'!E$3:F$39,2,FALSE)</f>
        <v>0</v>
      </c>
      <c r="I28" s="460">
        <v>10</v>
      </c>
    </row>
    <row r="29" spans="1:11" x14ac:dyDescent="0.35">
      <c r="A29" s="34" t="str">
        <f>'Complexity Template'!A30</f>
        <v>CAB - Com/Add Ballot 4</v>
      </c>
      <c r="B29" s="75"/>
      <c r="C29" s="75"/>
      <c r="D29" s="452"/>
      <c r="E29" s="453"/>
      <c r="F29" s="42" t="str">
        <f t="shared" si="0"/>
        <v/>
      </c>
      <c r="G29" s="442" t="s">
        <v>191</v>
      </c>
      <c r="H29" s="443">
        <f>VLOOKUP(G29,'Lookup Lists'!E$3:F$39,2,FALSE)</f>
        <v>0</v>
      </c>
      <c r="I29" s="470">
        <v>11</v>
      </c>
    </row>
    <row r="30" spans="1:11" x14ac:dyDescent="0.35">
      <c r="A30" s="34" t="str">
        <f>'Complexity Template'!A31</f>
        <v>CAB - Com/Add Ballot 5</v>
      </c>
      <c r="B30" s="75"/>
      <c r="C30" s="75"/>
      <c r="D30" s="452"/>
      <c r="E30" s="453"/>
      <c r="F30" s="42" t="str">
        <f t="shared" si="0"/>
        <v/>
      </c>
      <c r="G30" s="442" t="s">
        <v>191</v>
      </c>
      <c r="H30" s="443">
        <f>VLOOKUP(G30,'Lookup Lists'!E$3:F$39,2,FALSE)</f>
        <v>0</v>
      </c>
      <c r="I30" s="460">
        <v>12</v>
      </c>
    </row>
    <row r="31" spans="1:11" x14ac:dyDescent="0.35">
      <c r="A31" s="35" t="str">
        <f>'Complexity Template'!A32</f>
        <v>FB - Final Ballot</v>
      </c>
      <c r="B31" s="75">
        <v>44860</v>
      </c>
      <c r="C31" s="75">
        <v>44869</v>
      </c>
      <c r="D31" s="10">
        <f>+E27+30</f>
        <v>44254</v>
      </c>
      <c r="E31" s="8">
        <f>+D31+10</f>
        <v>44264</v>
      </c>
      <c r="F31" s="42">
        <f>IF(ISBLANK(D31)=FALSE,IF(D31-B31&gt;DATE(2007,1,1),0,D31-B31),"")</f>
        <v>-606</v>
      </c>
      <c r="G31" s="442" t="s">
        <v>191</v>
      </c>
      <c r="H31" s="443">
        <f>VLOOKUP(G31,'Lookup Lists'!E$3:F$39,2,FALSE)</f>
        <v>0</v>
      </c>
      <c r="I31" s="470">
        <v>13</v>
      </c>
    </row>
    <row r="32" spans="1:11" x14ac:dyDescent="0.35">
      <c r="A32" s="36" t="str">
        <f>'Complexity Template'!A33</f>
        <v>PTB - Present to BOT</v>
      </c>
      <c r="B32" s="75"/>
      <c r="C32" s="75"/>
      <c r="D32" s="452"/>
      <c r="E32" s="453"/>
      <c r="F32" s="42" t="str">
        <f t="shared" si="0"/>
        <v/>
      </c>
      <c r="G32" s="442" t="s">
        <v>191</v>
      </c>
      <c r="H32" s="443">
        <f>VLOOKUP(G32,'Lookup Lists'!E$3:F$39,2,FALSE)</f>
        <v>0</v>
      </c>
      <c r="I32" s="460">
        <v>14</v>
      </c>
    </row>
    <row r="33" spans="1:9" x14ac:dyDescent="0.35">
      <c r="A33" s="37" t="str">
        <f>'Complexity Template'!A34</f>
        <v>Filing - Filing with Regulators</v>
      </c>
      <c r="B33" s="75"/>
      <c r="C33" s="75"/>
      <c r="D33" s="452"/>
      <c r="E33" s="453"/>
      <c r="F33" s="42" t="str">
        <f t="shared" si="0"/>
        <v/>
      </c>
      <c r="G33" s="442" t="s">
        <v>191</v>
      </c>
      <c r="H33" s="443">
        <f>VLOOKUP(G33,'Lookup Lists'!E$3:F$39,2,FALSE)</f>
        <v>0</v>
      </c>
      <c r="I33" s="470">
        <v>15</v>
      </c>
    </row>
    <row r="34" spans="1:9" ht="15" thickBot="1" x14ac:dyDescent="0.4">
      <c r="A34" s="38">
        <f>'Complexity Template'!A35</f>
        <v>0</v>
      </c>
      <c r="B34" s="76"/>
      <c r="C34" s="76"/>
      <c r="D34" s="455"/>
      <c r="E34" s="456"/>
      <c r="F34" s="41" t="str">
        <f t="shared" si="0"/>
        <v/>
      </c>
      <c r="G34" s="82" t="s">
        <v>191</v>
      </c>
      <c r="H34" s="88">
        <f>VLOOKUP(G34,'Lookup Lists'!E$3:F$39,2,FALSE)</f>
        <v>0</v>
      </c>
      <c r="I34" s="460">
        <v>16</v>
      </c>
    </row>
    <row r="35" spans="1:9" ht="15" thickBot="1" x14ac:dyDescent="0.4">
      <c r="A35" s="607" t="str">
        <f>'Complexity Template'!A36</f>
        <v>Delta based on Calculated CF Date and Actual Final Ballot:</v>
      </c>
      <c r="B35" s="608">
        <f>'Complexity Template'!B36</f>
        <v>0</v>
      </c>
      <c r="C35" s="608">
        <f>'Complexity Template'!C36</f>
        <v>0</v>
      </c>
      <c r="D35" s="608">
        <f>'Complexity Template'!E36</f>
        <v>0</v>
      </c>
      <c r="E35" s="608">
        <f>'Complexity Template'!F36</f>
        <v>0</v>
      </c>
      <c r="F35" s="370">
        <f>IF(ISBLANK(C31)=FALSE,H35-C31,"Need FB Date")</f>
        <v>-111</v>
      </c>
      <c r="G35" s="371" t="str">
        <f>'Complexity Template'!H36</f>
        <v>Calculated CF Date:</v>
      </c>
      <c r="H35" s="372">
        <f>D22+(E31-D22)+SUM(H19:H34)</f>
        <v>44758</v>
      </c>
    </row>
    <row r="36" spans="1:9" ht="15" thickBot="1" x14ac:dyDescent="0.4">
      <c r="A36" s="26" t="str">
        <f>'Complexity Template'!A37</f>
        <v>PTS Change Control</v>
      </c>
      <c r="B36"/>
      <c r="C36"/>
      <c r="D36"/>
      <c r="E36"/>
      <c r="F36" s="259"/>
      <c r="G36" s="259"/>
      <c r="H36" s="259"/>
    </row>
    <row r="37" spans="1:9" ht="15" thickBot="1" x14ac:dyDescent="0.4">
      <c r="A37" s="25" t="str">
        <f>'Complexity Template'!A38</f>
        <v>Reason for Update</v>
      </c>
      <c r="B37" s="422" t="str">
        <f>'Complexity Template'!B38</f>
        <v>Date</v>
      </c>
      <c r="C37" s="601" t="str">
        <f>'Complexity Template'!C38</f>
        <v>Notes</v>
      </c>
      <c r="D37" s="601">
        <f>'Complexity Template'!E38</f>
        <v>0</v>
      </c>
      <c r="E37" s="601">
        <f>'Complexity Template'!F38</f>
        <v>0</v>
      </c>
      <c r="F37" s="601">
        <f>'Complexity Template'!G38</f>
        <v>0</v>
      </c>
      <c r="G37" s="601">
        <f>'Complexity Template'!H38</f>
        <v>0</v>
      </c>
      <c r="H37" s="602">
        <f>'Complexity Template'!I38</f>
        <v>0</v>
      </c>
    </row>
    <row r="38" spans="1:9" x14ac:dyDescent="0.35">
      <c r="A38" s="482" t="s">
        <v>566</v>
      </c>
      <c r="B38" s="483">
        <v>43908</v>
      </c>
      <c r="C38" s="814" t="s">
        <v>1221</v>
      </c>
      <c r="D38" s="815"/>
      <c r="E38" s="815"/>
      <c r="F38" s="815"/>
      <c r="G38" s="815"/>
      <c r="H38" s="816"/>
    </row>
    <row r="39" spans="1:9" ht="32.25" customHeight="1" x14ac:dyDescent="0.35">
      <c r="A39" s="481" t="s">
        <v>571</v>
      </c>
      <c r="B39" s="75">
        <v>43943</v>
      </c>
      <c r="C39" s="646" t="s">
        <v>572</v>
      </c>
      <c r="D39" s="646"/>
      <c r="E39" s="646"/>
      <c r="F39" s="646"/>
      <c r="G39" s="646"/>
      <c r="H39" s="647"/>
    </row>
    <row r="40" spans="1:9" x14ac:dyDescent="0.35">
      <c r="A40" s="101" t="s">
        <v>969</v>
      </c>
      <c r="B40" s="99">
        <v>44042</v>
      </c>
      <c r="C40" s="605" t="s">
        <v>1253</v>
      </c>
      <c r="D40" s="605"/>
      <c r="E40" s="605"/>
      <c r="F40" s="605"/>
      <c r="G40" s="605"/>
      <c r="H40" s="606"/>
    </row>
    <row r="41" spans="1:9" x14ac:dyDescent="0.35">
      <c r="A41" s="101" t="s">
        <v>1019</v>
      </c>
      <c r="B41" s="99">
        <v>44550</v>
      </c>
      <c r="C41" s="605" t="s">
        <v>1254</v>
      </c>
      <c r="D41" s="605"/>
      <c r="E41" s="605"/>
      <c r="F41" s="605"/>
      <c r="G41" s="605"/>
      <c r="H41" s="606"/>
    </row>
    <row r="42" spans="1:9" x14ac:dyDescent="0.35">
      <c r="A42" s="522" t="s">
        <v>970</v>
      </c>
      <c r="B42" s="523">
        <v>44550</v>
      </c>
      <c r="C42" s="817" t="s">
        <v>1255</v>
      </c>
      <c r="D42" s="818"/>
      <c r="E42" s="818"/>
      <c r="F42" s="818"/>
      <c r="G42" s="818"/>
      <c r="H42" s="819"/>
    </row>
    <row r="43" spans="1:9" x14ac:dyDescent="0.35">
      <c r="A43" s="522" t="s">
        <v>1282</v>
      </c>
      <c r="B43" s="523">
        <v>44685</v>
      </c>
      <c r="C43" s="817" t="s">
        <v>1283</v>
      </c>
      <c r="D43" s="818"/>
      <c r="E43" s="818"/>
      <c r="F43" s="818"/>
      <c r="G43" s="818"/>
      <c r="H43" s="819"/>
    </row>
    <row r="44" spans="1:9" x14ac:dyDescent="0.35">
      <c r="A44" s="522"/>
      <c r="B44" s="523"/>
      <c r="C44" s="820"/>
      <c r="D44" s="821"/>
      <c r="E44" s="821"/>
      <c r="F44" s="821"/>
      <c r="G44" s="821"/>
      <c r="H44" s="822"/>
    </row>
    <row r="45" spans="1:9" ht="15" thickBot="1" x14ac:dyDescent="0.4">
      <c r="A45" s="94"/>
      <c r="B45" s="428"/>
      <c r="C45" s="597"/>
      <c r="D45" s="597"/>
      <c r="E45" s="597"/>
      <c r="F45" s="597"/>
      <c r="G45" s="597"/>
      <c r="H45" s="598"/>
    </row>
  </sheetData>
  <mergeCells count="24">
    <mergeCell ref="C41:H41"/>
    <mergeCell ref="C45:H45"/>
    <mergeCell ref="B13:G13"/>
    <mergeCell ref="C14:G14"/>
    <mergeCell ref="A35:E35"/>
    <mergeCell ref="C37:H37"/>
    <mergeCell ref="C39:H39"/>
    <mergeCell ref="C40:H40"/>
    <mergeCell ref="C38:H38"/>
    <mergeCell ref="C42:H42"/>
    <mergeCell ref="C43:H43"/>
    <mergeCell ref="C44:H44"/>
    <mergeCell ref="B12:G12"/>
    <mergeCell ref="B1:G1"/>
    <mergeCell ref="B2:G2"/>
    <mergeCell ref="B3:G3"/>
    <mergeCell ref="B4:G4"/>
    <mergeCell ref="B5:G5"/>
    <mergeCell ref="B6:E6"/>
    <mergeCell ref="B7:C7"/>
    <mergeCell ref="B8:G8"/>
    <mergeCell ref="C9:G9"/>
    <mergeCell ref="C10:G10"/>
    <mergeCell ref="B11:G11"/>
  </mergeCells>
  <conditionalFormatting sqref="B19:E34">
    <cfRule type="expression" dxfId="439" priority="9">
      <formula>AND($D19&lt;=NOW(),$E19&gt;=NOW())</formula>
    </cfRule>
  </conditionalFormatting>
  <conditionalFormatting sqref="F19:F34">
    <cfRule type="cellIs" dxfId="438" priority="14" operator="greaterThan">
      <formula>-45</formula>
    </cfRule>
  </conditionalFormatting>
  <conditionalFormatting sqref="F19:F35">
    <cfRule type="cellIs" dxfId="437" priority="5" operator="lessThan">
      <formula>-90</formula>
    </cfRule>
    <cfRule type="cellIs" dxfId="436" priority="6" operator="lessThan">
      <formula>-45</formula>
    </cfRule>
  </conditionalFormatting>
  <conditionalFormatting sqref="F35">
    <cfRule type="cellIs" dxfId="435" priority="4" operator="between">
      <formula>-45</formula>
      <formula>45</formula>
    </cfRule>
    <cfRule type="cellIs" dxfId="434" priority="7" operator="greaterThan">
      <formula>45</formula>
    </cfRule>
    <cfRule type="cellIs" dxfId="433" priority="8" operator="greaterThan">
      <formula>90</formula>
    </cfRule>
  </conditionalFormatting>
  <dataValidations count="2">
    <dataValidation type="list" allowBlank="1" showInputMessage="1" showErrorMessage="1" sqref="G19:G34" xr:uid="{00000000-0002-0000-7C00-000000000000}">
      <formula1>Complexity_Factor</formula1>
    </dataValidation>
    <dataValidation type="list" allowBlank="1" showInputMessage="1" showErrorMessage="1" sqref="B3:G3" xr:uid="{00000000-0002-0000-7C00-000001000000}">
      <formula1>Status</formula1>
    </dataValidation>
  </dataValidations>
  <hyperlinks>
    <hyperlink ref="B2" r:id="rId1" display="Phase 2 System Protection Coordination" xr:uid="{00000000-0004-0000-7C00-000000000000}"/>
    <hyperlink ref="H1" location="Home!A1" display="Return to Home" xr:uid="{00000000-0004-0000-7C00-000001000000}"/>
    <hyperlink ref="B2:G2" r:id="rId2" display="Supply Chain Low Impact Revisions" xr:uid="{00000000-0004-0000-7C00-000002000000}"/>
    <hyperlink ref="B13:G13" r:id="rId3" display="Kirk Rosener (primary), Ken Lanehome (secondary)" xr:uid="{00000000-0004-0000-7C00-000003000000}"/>
    <hyperlink ref="B12:G12" r:id="rId4" display="Alison Oswald" xr:uid="{00000000-0004-0000-7C00-000004000000}"/>
  </hyperlinks>
  <pageMargins left="0.7" right="0.7" top="0.75" bottom="0.75" header="0.3" footer="0.3"/>
  <pageSetup orientation="landscape" r:id="rId5"/>
  <headerFooter>
    <oddHeader>&amp;R&amp;"Calibri"&amp;10&amp;K000000 Limited Disclosure&amp;1#_x000D_</oddHeader>
    <oddFooter>&amp;L_x000D_&amp;1#&amp;"Calibri"&amp;10&amp;K0000FF Limited Disclosure</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15" id="{A22C93F4-E489-4621-8D32-48AF082B395A}">
            <xm:f>IF($B$20=Home!$I$5,#REF!,)</xm:f>
            <x14:dxf/>
          </x14:cfRule>
          <xm:sqref>I10:ABI10</xm:sqref>
        </x14:conditionalFormatting>
      </x14:conditionalFormattings>
    </ext>
  </extLst>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14">
    <tabColor rgb="FFFF0000"/>
  </sheetPr>
  <dimension ref="A1:P46"/>
  <sheetViews>
    <sheetView showZeros="0" zoomScale="120" zoomScaleNormal="120" workbookViewId="0">
      <pane ySplit="1" topLeftCell="A6" activePane="bottomLeft" state="frozen"/>
      <selection pane="bottomLeft" activeCell="D7" sqref="D7"/>
    </sheetView>
  </sheetViews>
  <sheetFormatPr defaultColWidth="8.81640625" defaultRowHeight="14.5" x14ac:dyDescent="0.35"/>
  <cols>
    <col min="1" max="1" width="28.453125" style="2" customWidth="1"/>
    <col min="2" max="2" width="12.453125" customWidth="1"/>
    <col min="3" max="3" width="11.81640625" customWidth="1"/>
    <col min="4" max="4" width="12.453125" customWidth="1"/>
    <col min="5" max="6" width="13.453125" customWidth="1"/>
    <col min="7" max="7" width="21.453125" customWidth="1"/>
    <col min="8" max="8" width="10.453125" customWidth="1"/>
    <col min="9" max="9" width="7.453125" hidden="1" customWidth="1"/>
    <col min="10" max="10" width="13.453125" customWidth="1"/>
    <col min="11" max="11" width="22.453125" customWidth="1"/>
    <col min="12" max="12" width="10.453125" bestFit="1" customWidth="1"/>
    <col min="13" max="13" width="9.453125" bestFit="1" customWidth="1"/>
    <col min="15" max="15" width="24.453125" bestFit="1" customWidth="1"/>
  </cols>
  <sheetData>
    <row r="1" spans="1:16" s="7" customFormat="1" ht="18.5" x14ac:dyDescent="0.45">
      <c r="A1" s="27" t="str">
        <f>'Complexity Template'!A1</f>
        <v>Project</v>
      </c>
      <c r="B1" s="609" t="s">
        <v>62</v>
      </c>
      <c r="C1" s="610"/>
      <c r="D1" s="610"/>
      <c r="E1" s="610"/>
      <c r="F1" s="610"/>
      <c r="G1" s="610"/>
      <c r="H1" s="49" t="s">
        <v>178</v>
      </c>
    </row>
    <row r="2" spans="1:16" s="7" customFormat="1" ht="15" customHeight="1" x14ac:dyDescent="0.45">
      <c r="A2" s="3" t="str">
        <f>'Complexity Template'!A2</f>
        <v>Project Name</v>
      </c>
      <c r="B2" s="631" t="s">
        <v>1170</v>
      </c>
      <c r="C2" s="631"/>
      <c r="D2" s="631"/>
      <c r="E2" s="631"/>
      <c r="F2" s="631"/>
      <c r="G2" s="631"/>
      <c r="H2" s="6"/>
    </row>
    <row r="3" spans="1:16" s="7" customFormat="1" ht="15" customHeight="1" x14ac:dyDescent="0.45">
      <c r="A3" s="3" t="str">
        <f>'Complexity Template'!A3</f>
        <v>Status</v>
      </c>
      <c r="B3" s="612" t="s">
        <v>1057</v>
      </c>
      <c r="C3" s="612"/>
      <c r="D3" s="612"/>
      <c r="E3" s="612"/>
      <c r="F3" s="612"/>
      <c r="G3" s="612"/>
      <c r="H3" s="6"/>
    </row>
    <row r="4" spans="1:16" s="7" customFormat="1" ht="78.650000000000006" customHeight="1" x14ac:dyDescent="0.45">
      <c r="A4" s="3" t="str">
        <f>'Complexity Template'!A4</f>
        <v>Comments</v>
      </c>
      <c r="B4" s="806" t="s">
        <v>1391</v>
      </c>
      <c r="C4" s="806"/>
      <c r="D4" s="806"/>
      <c r="E4" s="806"/>
      <c r="F4" s="806"/>
      <c r="G4" s="806"/>
      <c r="H4" s="6"/>
      <c r="K4" s="806"/>
      <c r="L4" s="806"/>
      <c r="M4" s="806"/>
      <c r="N4" s="806"/>
      <c r="O4" s="806"/>
      <c r="P4" s="806"/>
    </row>
    <row r="5" spans="1:16" x14ac:dyDescent="0.35">
      <c r="A5" s="5" t="str">
        <f>'Complexity Template'!A5</f>
        <v>Deliverable</v>
      </c>
      <c r="B5" s="632" t="s">
        <v>1171</v>
      </c>
      <c r="C5" s="632"/>
      <c r="D5" s="632"/>
      <c r="E5" s="632"/>
      <c r="F5" s="632"/>
      <c r="G5" s="632"/>
      <c r="H5" s="323"/>
    </row>
    <row r="6" spans="1:16" x14ac:dyDescent="0.35">
      <c r="A6" s="5" t="str">
        <f>'Complexity Template'!A6</f>
        <v>Deadline</v>
      </c>
      <c r="B6" s="773"/>
      <c r="C6" s="773"/>
      <c r="D6" s="773"/>
      <c r="E6" s="773"/>
      <c r="F6" s="293" t="str">
        <f ca="1">IF(ISBLANK($B$6)=FALSE,ROUNDDOWN(_xlfn.DAYS($B$6,NOW())/30,0),"N/A")</f>
        <v>N/A</v>
      </c>
      <c r="G6" s="277" t="s">
        <v>919</v>
      </c>
      <c r="H6" s="323"/>
    </row>
    <row r="7" spans="1:16" ht="63" customHeight="1" x14ac:dyDescent="0.35">
      <c r="A7" s="167" t="str">
        <f>'Complexity Template'!A7</f>
        <v>Priority in RSDP, click to see applicable Footnote</v>
      </c>
      <c r="B7" s="639" t="s">
        <v>1017</v>
      </c>
      <c r="C7" s="639"/>
      <c r="D7" s="4" t="s">
        <v>954</v>
      </c>
      <c r="E7" s="323">
        <v>3</v>
      </c>
      <c r="F7" s="4" t="s">
        <v>955</v>
      </c>
      <c r="G7" s="259">
        <v>0</v>
      </c>
      <c r="H7" s="323"/>
    </row>
    <row r="8" spans="1:16" x14ac:dyDescent="0.35">
      <c r="A8" s="5" t="str">
        <f>'Complexity Template'!A8</f>
        <v>Reserved for Future Use</v>
      </c>
      <c r="B8" s="639" t="s">
        <v>191</v>
      </c>
      <c r="C8" s="639"/>
      <c r="D8" s="639"/>
      <c r="E8" s="639"/>
      <c r="F8" s="639"/>
      <c r="G8" s="639"/>
      <c r="H8" s="323"/>
    </row>
    <row r="9" spans="1:16" ht="29.15" customHeight="1" x14ac:dyDescent="0.35">
      <c r="A9" s="3" t="str">
        <f>'Complexity Template'!A9</f>
        <v>Number of Directives</v>
      </c>
      <c r="B9" s="259">
        <v>1</v>
      </c>
      <c r="C9" s="632" t="s">
        <v>191</v>
      </c>
      <c r="D9" s="632"/>
      <c r="E9" s="632"/>
      <c r="F9" s="632"/>
      <c r="G9" s="632"/>
      <c r="H9" s="323"/>
    </row>
    <row r="10" spans="1:16" x14ac:dyDescent="0.35">
      <c r="A10" s="3" t="str">
        <f>'Complexity Template'!A10</f>
        <v>Reserved for Future Use</v>
      </c>
      <c r="B10" s="259"/>
      <c r="C10" s="639" t="s">
        <v>191</v>
      </c>
      <c r="D10" s="639"/>
      <c r="E10" s="639"/>
      <c r="F10" s="639"/>
      <c r="G10" s="639"/>
      <c r="H10" s="323"/>
    </row>
    <row r="11" spans="1:16" x14ac:dyDescent="0.35">
      <c r="A11" s="3" t="str">
        <f>'Complexity Template'!A11</f>
        <v>Reserved for Future Use</v>
      </c>
      <c r="B11" s="632" t="s">
        <v>191</v>
      </c>
      <c r="C11" s="632"/>
      <c r="D11" s="632"/>
      <c r="E11" s="632"/>
      <c r="F11" s="632"/>
      <c r="G11" s="632"/>
      <c r="H11" s="321"/>
      <c r="K11" s="1"/>
    </row>
    <row r="12" spans="1:16" ht="15" customHeight="1" x14ac:dyDescent="0.35">
      <c r="A12" s="3" t="str">
        <f>'Complexity Template'!A12</f>
        <v>Developer</v>
      </c>
      <c r="B12" s="673" t="s">
        <v>1184</v>
      </c>
      <c r="C12" s="673"/>
      <c r="D12" s="673"/>
      <c r="E12" s="673"/>
      <c r="F12" s="673"/>
      <c r="G12" s="673"/>
      <c r="H12" s="321"/>
    </row>
    <row r="13" spans="1:16" ht="14.9" customHeight="1" x14ac:dyDescent="0.35">
      <c r="A13" s="3" t="str">
        <f>'Complexity Template'!A13</f>
        <v>PMOS Liaison</v>
      </c>
      <c r="B13" s="673" t="s">
        <v>1353</v>
      </c>
      <c r="C13" s="673"/>
      <c r="D13" s="673"/>
      <c r="E13" s="673"/>
      <c r="F13" s="673"/>
      <c r="G13" s="673"/>
      <c r="H13" s="321"/>
    </row>
    <row r="14" spans="1:16" ht="30.25" customHeight="1" x14ac:dyDescent="0.35">
      <c r="A14" s="3" t="str">
        <f>'Complexity Template'!A14</f>
        <v>Affected Standards</v>
      </c>
      <c r="B14" s="259">
        <v>1</v>
      </c>
      <c r="C14" s="632" t="s">
        <v>1234</v>
      </c>
      <c r="D14" s="632"/>
      <c r="E14" s="632"/>
      <c r="F14" s="632"/>
      <c r="G14" s="632"/>
      <c r="H14" s="323"/>
    </row>
    <row r="15" spans="1:16" x14ac:dyDescent="0.35">
      <c r="A15" s="3" t="str">
        <f>'Complexity Template'!A15</f>
        <v>Last Updated</v>
      </c>
      <c r="B15" s="239">
        <v>45278</v>
      </c>
      <c r="C15" s="323"/>
      <c r="D15" s="323"/>
      <c r="E15" s="323"/>
      <c r="F15" s="323"/>
      <c r="G15" s="323"/>
      <c r="H15" s="323"/>
    </row>
    <row r="16" spans="1:16" x14ac:dyDescent="0.35">
      <c r="A16" s="3">
        <f>'Complexity Template'!A16</f>
        <v>0</v>
      </c>
      <c r="B16" s="321"/>
      <c r="C16" s="323"/>
      <c r="D16" s="323"/>
      <c r="E16" s="323"/>
      <c r="F16" s="323"/>
      <c r="G16" s="323"/>
      <c r="H16" s="323"/>
    </row>
    <row r="17" spans="1:16" ht="15" thickBot="1" x14ac:dyDescent="0.4">
      <c r="A17" s="5">
        <f>'Complexity Template'!A17</f>
        <v>0</v>
      </c>
      <c r="B17" s="323"/>
      <c r="C17" s="323"/>
      <c r="D17" s="323"/>
      <c r="E17" s="323"/>
      <c r="F17" s="323"/>
      <c r="G17" s="323"/>
      <c r="H17" s="323"/>
    </row>
    <row r="18" spans="1:16" ht="58.75" customHeight="1" thickBot="1" x14ac:dyDescent="0.4">
      <c r="A18" s="46" t="s">
        <v>195</v>
      </c>
      <c r="B18" s="48" t="s">
        <v>196</v>
      </c>
      <c r="C18" s="46" t="s">
        <v>197</v>
      </c>
      <c r="D18" s="48" t="s">
        <v>1225</v>
      </c>
      <c r="E18" s="46" t="s">
        <v>1226</v>
      </c>
      <c r="F18" s="48" t="s">
        <v>922</v>
      </c>
      <c r="G18" s="46" t="s">
        <v>1228</v>
      </c>
      <c r="H18" s="46" t="s">
        <v>924</v>
      </c>
      <c r="I18" s="319" t="s">
        <v>24</v>
      </c>
      <c r="J18" s="319"/>
      <c r="K18" s="319"/>
    </row>
    <row r="19" spans="1:16" ht="15" thickBot="1" x14ac:dyDescent="0.4">
      <c r="A19" s="71" t="s">
        <v>1239</v>
      </c>
      <c r="B19" s="291"/>
      <c r="C19" s="291"/>
      <c r="D19" s="452"/>
      <c r="E19" s="453"/>
      <c r="F19" s="369" t="str">
        <f>IF(ISBLANK(D19)=FALSE,IF(D19-B19&gt;DATE(2007,1,1),0,D19-B19),"")</f>
        <v/>
      </c>
      <c r="G19" s="110" t="s">
        <v>970</v>
      </c>
      <c r="H19" s="111">
        <f>VLOOKUP(G19,'Lookup Lists'!E$3:F$39,2,FALSE)</f>
        <v>90</v>
      </c>
      <c r="I19" s="320">
        <v>1</v>
      </c>
      <c r="L19" s="1"/>
      <c r="M19" s="1"/>
      <c r="O19" s="259"/>
      <c r="P19" s="259"/>
    </row>
    <row r="20" spans="1:16" x14ac:dyDescent="0.35">
      <c r="A20" s="71" t="s">
        <v>1240</v>
      </c>
      <c r="B20" s="75"/>
      <c r="C20" s="83"/>
      <c r="D20" s="452"/>
      <c r="E20" s="453"/>
      <c r="F20" s="42" t="str">
        <f t="shared" ref="F20:F34" si="0">IF(ISBLANK(D20)=FALSE,IF(D20-B20&gt;DATE(2007,1,1),0,D20-B20),"")</f>
        <v/>
      </c>
      <c r="G20" s="442" t="s">
        <v>970</v>
      </c>
      <c r="H20" s="443">
        <f>VLOOKUP(G20,'Lookup Lists'!E$3:F$39,2,FALSE)</f>
        <v>90</v>
      </c>
      <c r="I20" s="259">
        <v>2</v>
      </c>
      <c r="L20" s="143"/>
      <c r="M20" s="142"/>
      <c r="O20" s="259"/>
      <c r="P20" s="259"/>
    </row>
    <row r="21" spans="1:16" x14ac:dyDescent="0.35">
      <c r="A21" s="133" t="str">
        <f>'Lookup Lists'!C9</f>
        <v>QR - Quality Review</v>
      </c>
      <c r="B21" s="20">
        <v>44264</v>
      </c>
      <c r="C21" s="20">
        <v>44272</v>
      </c>
      <c r="D21" s="452"/>
      <c r="E21" s="453"/>
      <c r="F21" s="42" t="str">
        <f t="shared" si="0"/>
        <v/>
      </c>
      <c r="G21" s="442" t="s">
        <v>968</v>
      </c>
      <c r="H21" s="443">
        <f>VLOOKUP(G21,'Lookup Lists'!E$3:F$39,2,FALSE)</f>
        <v>30</v>
      </c>
      <c r="I21" s="320">
        <v>3</v>
      </c>
      <c r="L21" s="1"/>
      <c r="M21" s="1"/>
      <c r="O21" s="259"/>
      <c r="P21" s="259"/>
    </row>
    <row r="22" spans="1:16" x14ac:dyDescent="0.35">
      <c r="A22" s="29" t="s">
        <v>925</v>
      </c>
      <c r="B22" s="347">
        <v>43929</v>
      </c>
      <c r="C22" s="83">
        <v>43993</v>
      </c>
      <c r="D22" s="347">
        <v>43929</v>
      </c>
      <c r="E22" s="83">
        <v>43993</v>
      </c>
      <c r="F22" s="42">
        <f t="shared" si="0"/>
        <v>0</v>
      </c>
      <c r="G22" s="442" t="s">
        <v>969</v>
      </c>
      <c r="H22" s="443">
        <f>VLOOKUP(G22,'Lookup Lists'!E$3:F$39,2,FALSE)</f>
        <v>60</v>
      </c>
      <c r="I22" s="259">
        <v>4</v>
      </c>
      <c r="L22" s="532"/>
      <c r="M22" s="142"/>
      <c r="O22" s="259"/>
      <c r="P22" s="259"/>
    </row>
    <row r="23" spans="1:16" x14ac:dyDescent="0.35">
      <c r="A23" s="345" t="s">
        <v>928</v>
      </c>
      <c r="B23" s="75"/>
      <c r="C23" s="83"/>
      <c r="D23" s="454">
        <f>+E22+60</f>
        <v>44053</v>
      </c>
      <c r="E23" s="454">
        <f>+D23+($B$9*30)+($B$14*60)</f>
        <v>44143</v>
      </c>
      <c r="F23" s="42">
        <f t="shared" si="0"/>
        <v>0</v>
      </c>
      <c r="G23" s="442" t="s">
        <v>1097</v>
      </c>
      <c r="H23" s="443">
        <f>VLOOKUP(G23,'Lookup Lists'!E$3:F$39,2,FALSE)</f>
        <v>30</v>
      </c>
      <c r="I23" s="320">
        <v>5</v>
      </c>
      <c r="L23" s="143"/>
      <c r="M23" s="142"/>
      <c r="O23" s="259"/>
      <c r="P23" s="259"/>
    </row>
    <row r="24" spans="1:16" x14ac:dyDescent="0.35">
      <c r="A24" s="32" t="s">
        <v>929</v>
      </c>
      <c r="B24" s="75"/>
      <c r="C24" s="75"/>
      <c r="D24" s="452"/>
      <c r="E24" s="453"/>
      <c r="F24" s="42" t="str">
        <f t="shared" si="0"/>
        <v/>
      </c>
      <c r="G24" s="442" t="s">
        <v>1082</v>
      </c>
      <c r="H24" s="443">
        <f>VLOOKUP(G24,'Lookup Lists'!E$3:F$39,2,FALSE)</f>
        <v>7</v>
      </c>
      <c r="I24" s="259">
        <v>6</v>
      </c>
      <c r="L24" s="143"/>
      <c r="M24" s="143"/>
      <c r="O24" s="259"/>
      <c r="P24" s="259"/>
    </row>
    <row r="25" spans="1:16" x14ac:dyDescent="0.35">
      <c r="A25" s="32" t="s">
        <v>930</v>
      </c>
      <c r="B25" s="75"/>
      <c r="C25" s="75"/>
      <c r="D25" s="452"/>
      <c r="E25" s="453"/>
      <c r="F25" s="42" t="str">
        <f t="shared" si="0"/>
        <v/>
      </c>
      <c r="G25" s="442" t="s">
        <v>969</v>
      </c>
      <c r="H25" s="443">
        <f>VLOOKUP(G25,'Lookup Lists'!E$3:F$39,2,FALSE)</f>
        <v>60</v>
      </c>
      <c r="I25" s="320">
        <v>7</v>
      </c>
      <c r="L25" s="143"/>
      <c r="M25" s="143"/>
      <c r="O25" s="259"/>
      <c r="P25" s="259"/>
    </row>
    <row r="26" spans="1:16" x14ac:dyDescent="0.35">
      <c r="A26" s="34" t="s">
        <v>931</v>
      </c>
      <c r="B26" s="75">
        <v>44312</v>
      </c>
      <c r="C26" s="75">
        <v>44356</v>
      </c>
      <c r="D26" s="10">
        <f>+E23</f>
        <v>44143</v>
      </c>
      <c r="E26" s="8">
        <f>+D26+45</f>
        <v>44188</v>
      </c>
      <c r="F26" s="42">
        <f t="shared" si="0"/>
        <v>-169</v>
      </c>
      <c r="G26" s="442" t="s">
        <v>969</v>
      </c>
      <c r="H26" s="443">
        <f>VLOOKUP(G26,'Lookup Lists'!E$3:F$39,2,FALSE)</f>
        <v>60</v>
      </c>
      <c r="I26" s="259">
        <v>8</v>
      </c>
      <c r="L26" s="143"/>
      <c r="M26" s="143"/>
      <c r="O26" s="259"/>
      <c r="P26" s="259"/>
    </row>
    <row r="27" spans="1:16" x14ac:dyDescent="0.35">
      <c r="A27" s="34" t="s">
        <v>932</v>
      </c>
      <c r="B27" s="75">
        <v>44530</v>
      </c>
      <c r="C27" s="75">
        <v>44585</v>
      </c>
      <c r="D27" s="10">
        <f>+E26+60</f>
        <v>44248</v>
      </c>
      <c r="E27" s="8">
        <f t="shared" ref="E27" si="1">+D27+45</f>
        <v>44293</v>
      </c>
      <c r="F27" s="42">
        <f t="shared" si="0"/>
        <v>-282</v>
      </c>
      <c r="G27" s="442" t="s">
        <v>969</v>
      </c>
      <c r="H27" s="443">
        <f>VLOOKUP(G27,'Lookup Lists'!E$3:F$39,2,FALSE)</f>
        <v>60</v>
      </c>
      <c r="I27" s="320">
        <v>9</v>
      </c>
      <c r="L27" s="143"/>
      <c r="M27" s="143"/>
      <c r="O27" s="259"/>
      <c r="P27" s="259"/>
    </row>
    <row r="28" spans="1:16" x14ac:dyDescent="0.35">
      <c r="A28" s="34" t="s">
        <v>933</v>
      </c>
      <c r="B28" s="75">
        <v>44837</v>
      </c>
      <c r="C28" s="75">
        <v>44894</v>
      </c>
      <c r="D28" s="452"/>
      <c r="E28" s="453"/>
      <c r="F28" s="42" t="str">
        <f t="shared" si="0"/>
        <v/>
      </c>
      <c r="G28" s="442" t="s">
        <v>191</v>
      </c>
      <c r="H28" s="443">
        <f>VLOOKUP(G28,'Lookup Lists'!E$3:F$39,2,FALSE)</f>
        <v>0</v>
      </c>
      <c r="I28" s="259">
        <v>10</v>
      </c>
      <c r="L28" s="143"/>
      <c r="M28" s="143"/>
      <c r="O28" s="259"/>
      <c r="P28" s="259"/>
    </row>
    <row r="29" spans="1:16" x14ac:dyDescent="0.35">
      <c r="A29" s="34" t="s">
        <v>934</v>
      </c>
      <c r="B29" s="75">
        <v>45188</v>
      </c>
      <c r="C29" s="75">
        <v>45233</v>
      </c>
      <c r="D29" s="452"/>
      <c r="E29" s="453"/>
      <c r="F29" s="42" t="str">
        <f t="shared" si="0"/>
        <v/>
      </c>
      <c r="G29" s="442" t="s">
        <v>191</v>
      </c>
      <c r="H29" s="443">
        <f>VLOOKUP(G29,'Lookup Lists'!E$3:F$39,2,FALSE)</f>
        <v>0</v>
      </c>
      <c r="I29" s="320">
        <v>11</v>
      </c>
      <c r="L29" s="143"/>
      <c r="M29" s="143"/>
      <c r="O29" s="259"/>
      <c r="P29" s="259"/>
    </row>
    <row r="30" spans="1:16" x14ac:dyDescent="0.35">
      <c r="A30" s="34" t="s">
        <v>935</v>
      </c>
      <c r="B30" s="75"/>
      <c r="C30" s="75"/>
      <c r="D30" s="452"/>
      <c r="E30" s="453"/>
      <c r="F30" s="42" t="str">
        <f t="shared" si="0"/>
        <v/>
      </c>
      <c r="G30" s="442" t="s">
        <v>191</v>
      </c>
      <c r="H30" s="443">
        <f>VLOOKUP(G30,'Lookup Lists'!E$3:F$39,2,FALSE)</f>
        <v>0</v>
      </c>
      <c r="I30" s="259">
        <v>12</v>
      </c>
      <c r="L30" s="143"/>
      <c r="M30" s="143"/>
      <c r="O30" s="259"/>
      <c r="P30" s="259"/>
    </row>
    <row r="31" spans="1:16" x14ac:dyDescent="0.35">
      <c r="A31" s="35" t="s">
        <v>936</v>
      </c>
      <c r="B31" s="75">
        <v>45258</v>
      </c>
      <c r="C31" s="75">
        <v>45267</v>
      </c>
      <c r="D31" s="10">
        <f>+E27+30</f>
        <v>44323</v>
      </c>
      <c r="E31" s="8">
        <f>+D31+10</f>
        <v>44333</v>
      </c>
      <c r="F31" s="42">
        <f>IF(ISBLANK(D31)=FALSE,IF(D31-B31&gt;DATE(2007,1,1),0,D31-B31),"")</f>
        <v>-935</v>
      </c>
      <c r="G31" s="442" t="s">
        <v>191</v>
      </c>
      <c r="H31" s="443">
        <f>VLOOKUP(G31,'Lookup Lists'!E$3:F$39,2,FALSE)</f>
        <v>0</v>
      </c>
      <c r="I31" s="320">
        <v>13</v>
      </c>
      <c r="L31" s="143"/>
      <c r="M31" s="143"/>
      <c r="O31" s="259"/>
      <c r="P31" s="259"/>
    </row>
    <row r="32" spans="1:16" x14ac:dyDescent="0.35">
      <c r="A32" s="36" t="s">
        <v>937</v>
      </c>
      <c r="B32" s="75">
        <v>45272</v>
      </c>
      <c r="C32" s="75">
        <v>45272</v>
      </c>
      <c r="D32" s="452"/>
      <c r="E32" s="453"/>
      <c r="F32" s="42" t="str">
        <f>IF(ISBLANK(D32)=FALSE,IF(D32-B32&gt;DATE(2007,1,1),0,D32-B32),"")</f>
        <v/>
      </c>
      <c r="G32" s="442" t="s">
        <v>191</v>
      </c>
      <c r="H32" s="443">
        <f>VLOOKUP(G32,'Lookup Lists'!E$3:F$39,2,FALSE)</f>
        <v>0</v>
      </c>
      <c r="I32" s="259">
        <v>14</v>
      </c>
      <c r="L32" s="143"/>
      <c r="M32" s="143"/>
      <c r="O32" s="259"/>
      <c r="P32" s="259"/>
    </row>
    <row r="33" spans="1:16" x14ac:dyDescent="0.35">
      <c r="A33" s="37" t="s">
        <v>938</v>
      </c>
      <c r="B33" s="75"/>
      <c r="C33" s="75"/>
      <c r="D33" s="452"/>
      <c r="E33" s="453"/>
      <c r="F33" s="42" t="str">
        <f>IF(ISBLANK(D33)=FALSE,IF(D33-B33&gt;DATE(2007,1,1),0,D33-B33),"")</f>
        <v/>
      </c>
      <c r="G33" s="442" t="s">
        <v>191</v>
      </c>
      <c r="H33" s="443">
        <f>VLOOKUP(G33,'Lookup Lists'!E$3:F$39,2,FALSE)</f>
        <v>0</v>
      </c>
      <c r="I33" s="320">
        <v>15</v>
      </c>
      <c r="L33" s="143"/>
      <c r="M33" s="143"/>
      <c r="O33" s="259"/>
      <c r="P33" s="259"/>
    </row>
    <row r="34" spans="1:16" ht="15" thickBot="1" x14ac:dyDescent="0.4">
      <c r="A34" s="38"/>
      <c r="B34" s="76"/>
      <c r="C34" s="76"/>
      <c r="D34" s="455"/>
      <c r="E34" s="456"/>
      <c r="F34" s="41" t="str">
        <f t="shared" si="0"/>
        <v/>
      </c>
      <c r="G34" s="82" t="s">
        <v>191</v>
      </c>
      <c r="H34" s="88">
        <f>VLOOKUP(G34,'Lookup Lists'!E$3:F$39,2,FALSE)</f>
        <v>0</v>
      </c>
      <c r="I34" s="259">
        <v>16</v>
      </c>
      <c r="L34" s="143"/>
      <c r="M34" s="143"/>
      <c r="O34" s="259"/>
      <c r="P34" s="259"/>
    </row>
    <row r="35" spans="1:16" ht="15" thickBot="1" x14ac:dyDescent="0.4">
      <c r="A35" s="607" t="s">
        <v>940</v>
      </c>
      <c r="B35" s="608"/>
      <c r="C35" s="608"/>
      <c r="D35" s="608"/>
      <c r="E35" s="608"/>
      <c r="F35" s="370">
        <f>IF(ISBLANK(C31)=FALSE,H35-C31,"Need FB Date")</f>
        <v>-447</v>
      </c>
      <c r="G35" s="371" t="s">
        <v>941</v>
      </c>
      <c r="H35" s="372">
        <f>D22+(E31-D22)+SUM(H19:H34)</f>
        <v>44820</v>
      </c>
    </row>
    <row r="36" spans="1:16" ht="15" thickBot="1" x14ac:dyDescent="0.4">
      <c r="A36" s="277" t="str">
        <f>'Complexity Template'!A37</f>
        <v>PTS Change Control</v>
      </c>
      <c r="B36" s="399"/>
      <c r="C36" s="399"/>
      <c r="D36" s="399"/>
      <c r="E36" s="399"/>
      <c r="F36" s="400"/>
      <c r="G36" s="399"/>
      <c r="H36" s="63"/>
    </row>
    <row r="37" spans="1:16" ht="15" thickBot="1" x14ac:dyDescent="0.4">
      <c r="A37" s="25" t="str">
        <f>'Complexity Template'!A38</f>
        <v>Reason for Update</v>
      </c>
      <c r="B37" s="422" t="str">
        <f>'Complexity Template'!B38</f>
        <v>Date</v>
      </c>
      <c r="C37" s="601" t="str">
        <f>'Complexity Template'!C38</f>
        <v>Notes</v>
      </c>
      <c r="D37" s="601">
        <f>'Complexity Template'!E38</f>
        <v>0</v>
      </c>
      <c r="E37" s="601">
        <f>'Complexity Template'!F38</f>
        <v>0</v>
      </c>
      <c r="F37" s="601">
        <f>'Complexity Template'!G38</f>
        <v>0</v>
      </c>
      <c r="G37" s="601">
        <f>'Complexity Template'!H38</f>
        <v>0</v>
      </c>
      <c r="H37" s="602">
        <f>'Complexity Template'!I38</f>
        <v>0</v>
      </c>
    </row>
    <row r="38" spans="1:16" x14ac:dyDescent="0.35">
      <c r="A38" s="484" t="s">
        <v>566</v>
      </c>
      <c r="B38" s="485">
        <v>43908</v>
      </c>
      <c r="C38" s="823" t="s">
        <v>1222</v>
      </c>
      <c r="D38" s="824"/>
      <c r="E38" s="824"/>
      <c r="F38" s="824"/>
      <c r="G38" s="824"/>
      <c r="H38" s="825"/>
    </row>
    <row r="39" spans="1:16" ht="27.75" customHeight="1" x14ac:dyDescent="0.35">
      <c r="A39" s="393" t="s">
        <v>571</v>
      </c>
      <c r="B39" s="10">
        <v>43943</v>
      </c>
      <c r="C39" s="620" t="s">
        <v>572</v>
      </c>
      <c r="D39" s="620"/>
      <c r="E39" s="620"/>
      <c r="F39" s="620"/>
      <c r="G39" s="620"/>
      <c r="H39" s="621"/>
    </row>
    <row r="40" spans="1:16" x14ac:dyDescent="0.35">
      <c r="A40" s="157" t="s">
        <v>223</v>
      </c>
      <c r="B40" s="10">
        <v>43998</v>
      </c>
      <c r="C40" s="637" t="s">
        <v>1172</v>
      </c>
      <c r="D40" s="637"/>
      <c r="E40" s="637"/>
      <c r="F40" s="637"/>
      <c r="G40" s="637"/>
      <c r="H40" s="638"/>
    </row>
    <row r="41" spans="1:16" ht="32.25" customHeight="1" x14ac:dyDescent="0.35">
      <c r="A41" s="393" t="s">
        <v>575</v>
      </c>
      <c r="B41" s="10">
        <v>44067</v>
      </c>
      <c r="C41" s="680" t="s">
        <v>1173</v>
      </c>
      <c r="D41" s="680"/>
      <c r="E41" s="680"/>
      <c r="F41" s="680"/>
      <c r="G41" s="680"/>
      <c r="H41" s="681"/>
    </row>
    <row r="42" spans="1:16" ht="32.25" customHeight="1" x14ac:dyDescent="0.35">
      <c r="A42" s="528" t="s">
        <v>1082</v>
      </c>
      <c r="B42" s="529">
        <v>44530</v>
      </c>
      <c r="C42" s="696" t="s">
        <v>1256</v>
      </c>
      <c r="D42" s="697"/>
      <c r="E42" s="697"/>
      <c r="F42" s="697"/>
      <c r="G42" s="697"/>
      <c r="H42" s="698"/>
    </row>
    <row r="43" spans="1:16" ht="32.25" customHeight="1" x14ac:dyDescent="0.35">
      <c r="A43" s="528"/>
      <c r="B43" s="529"/>
      <c r="C43" s="530"/>
      <c r="D43" s="530"/>
      <c r="E43" s="530"/>
      <c r="F43" s="530"/>
      <c r="G43" s="530"/>
      <c r="H43" s="531"/>
    </row>
    <row r="44" spans="1:16" ht="32.25" customHeight="1" x14ac:dyDescent="0.35">
      <c r="A44" s="528"/>
      <c r="B44" s="529"/>
      <c r="C44" s="530"/>
      <c r="D44" s="530"/>
      <c r="E44" s="530"/>
      <c r="F44" s="530"/>
      <c r="G44" s="530"/>
      <c r="H44" s="531"/>
    </row>
    <row r="45" spans="1:16" ht="32.25" customHeight="1" x14ac:dyDescent="0.35">
      <c r="A45" s="528"/>
      <c r="B45" s="529"/>
      <c r="C45" s="530"/>
      <c r="D45" s="530"/>
      <c r="E45" s="530"/>
      <c r="F45" s="530"/>
      <c r="G45" s="530"/>
      <c r="H45" s="531"/>
    </row>
    <row r="46" spans="1:16" ht="15" thickBot="1" x14ac:dyDescent="0.4">
      <c r="A46" s="392"/>
      <c r="B46" s="210"/>
      <c r="C46" s="633"/>
      <c r="D46" s="633"/>
      <c r="E46" s="633"/>
      <c r="F46" s="633"/>
      <c r="G46" s="633"/>
      <c r="H46" s="634"/>
    </row>
  </sheetData>
  <mergeCells count="23">
    <mergeCell ref="K4:P4"/>
    <mergeCell ref="C41:H41"/>
    <mergeCell ref="C46:H46"/>
    <mergeCell ref="B13:G13"/>
    <mergeCell ref="C14:G14"/>
    <mergeCell ref="A35:E35"/>
    <mergeCell ref="C37:H37"/>
    <mergeCell ref="C39:H39"/>
    <mergeCell ref="C40:H40"/>
    <mergeCell ref="B12:G12"/>
    <mergeCell ref="B6:E6"/>
    <mergeCell ref="B7:C7"/>
    <mergeCell ref="B8:G8"/>
    <mergeCell ref="C9:G9"/>
    <mergeCell ref="C10:G10"/>
    <mergeCell ref="C42:H42"/>
    <mergeCell ref="C38:H38"/>
    <mergeCell ref="B11:G11"/>
    <mergeCell ref="B1:G1"/>
    <mergeCell ref="B2:G2"/>
    <mergeCell ref="B3:G3"/>
    <mergeCell ref="B4:G4"/>
    <mergeCell ref="B5:G5"/>
  </mergeCells>
  <conditionalFormatting sqref="B19:E34">
    <cfRule type="expression" dxfId="432" priority="1">
      <formula>AND($D19&lt;=NOW(),$E19&gt;=NOW())</formula>
    </cfRule>
  </conditionalFormatting>
  <conditionalFormatting sqref="F19:F34">
    <cfRule type="cellIs" dxfId="431" priority="15" operator="greaterThan">
      <formula>-45</formula>
    </cfRule>
  </conditionalFormatting>
  <conditionalFormatting sqref="F19:F36">
    <cfRule type="cellIs" dxfId="430" priority="6" operator="lessThan">
      <formula>-90</formula>
    </cfRule>
    <cfRule type="cellIs" dxfId="429" priority="7" operator="lessThan">
      <formula>-45</formula>
    </cfRule>
  </conditionalFormatting>
  <conditionalFormatting sqref="F35:F36">
    <cfRule type="cellIs" dxfId="428" priority="5" operator="between">
      <formula>-45</formula>
      <formula>45</formula>
    </cfRule>
    <cfRule type="cellIs" dxfId="427" priority="8" operator="greaterThan">
      <formula>45</formula>
    </cfRule>
    <cfRule type="cellIs" dxfId="426" priority="9" operator="greaterThan">
      <formula>90</formula>
    </cfRule>
  </conditionalFormatting>
  <conditionalFormatting sqref="L19:M34">
    <cfRule type="expression" dxfId="425" priority="20">
      <formula>AND($D19&lt;=NOW(),$E19&gt;=NOW())</formula>
    </cfRule>
  </conditionalFormatting>
  <dataValidations count="2">
    <dataValidation type="list" allowBlank="1" showInputMessage="1" showErrorMessage="1" sqref="O19:O34 G19:G34" xr:uid="{00000000-0002-0000-7D00-000000000000}">
      <formula1>Complexity_Factor</formula1>
    </dataValidation>
    <dataValidation type="list" allowBlank="1" showInputMessage="1" showErrorMessage="1" sqref="B3:G3" xr:uid="{00000000-0002-0000-7D00-000001000000}">
      <formula1>Status</formula1>
    </dataValidation>
  </dataValidations>
  <hyperlinks>
    <hyperlink ref="B2" r:id="rId1" display="Phase 2 System Protection Coordination" xr:uid="{00000000-0004-0000-7D00-000000000000}"/>
    <hyperlink ref="H1" location="Home!A1" display="Return to Home" xr:uid="{00000000-0004-0000-7D00-000001000000}"/>
    <hyperlink ref="B2:G2" r:id="rId2" display="Modifications to CIP-012-1" xr:uid="{00000000-0004-0000-7D00-000002000000}"/>
    <hyperlink ref="B12:G12" r:id="rId3" display="Ben Wu" xr:uid="{00000000-0004-0000-7D00-000003000000}"/>
    <hyperlink ref="B13:G13" r:id="rId4" display="Sarah Habriga (primary), Jennifer Richardson (secondary)" xr:uid="{00000000-0004-0000-7D00-000004000000}"/>
  </hyperlinks>
  <pageMargins left="0.7" right="0.7" top="0.75" bottom="0.75" header="0.3" footer="0.3"/>
  <pageSetup orientation="landscape" r:id="rId5"/>
  <headerFooter>
    <oddHeader>&amp;R&amp;"Calibri"&amp;10&amp;K000000 Limited Disclosure&amp;1#_x000D_</oddHeader>
    <oddFooter>&amp;L_x000D_&amp;1#&amp;"Calibri"&amp;10&amp;K0000FF Limited Disclosure</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35" id="{B78CD001-A068-48CF-BCB5-58AE21857FA2}">
            <xm:f>IF($B$20=Home!$I$5,#REF!,)</xm:f>
            <x14:dxf/>
          </x14:cfRule>
          <xm:sqref>I10:ABI10</xm:sqref>
        </x14:conditionalFormatting>
      </x14:conditionalFormattings>
    </ext>
  </extLst>
</worksheet>
</file>

<file path=xl/worksheets/sheet1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27">
    <tabColor rgb="FFFF0000"/>
  </sheetPr>
  <dimension ref="A1:K47"/>
  <sheetViews>
    <sheetView showZeros="0" zoomScaleNormal="100" workbookViewId="0">
      <pane ySplit="1" topLeftCell="A2" activePane="bottomLeft" state="frozen"/>
      <selection pane="bottomLeft" activeCell="K18" sqref="K18"/>
    </sheetView>
  </sheetViews>
  <sheetFormatPr defaultColWidth="8.81640625" defaultRowHeight="14.5" x14ac:dyDescent="0.35"/>
  <cols>
    <col min="1" max="1" width="28.453125" style="106" customWidth="1"/>
    <col min="2" max="2" width="12.453125" style="91" customWidth="1"/>
    <col min="3" max="3" width="11.81640625" style="91" customWidth="1"/>
    <col min="4" max="4" width="12" style="91" customWidth="1"/>
    <col min="5" max="5" width="12.1796875" style="91" customWidth="1"/>
    <col min="6" max="6" width="11.453125" style="91" customWidth="1"/>
    <col min="7" max="7" width="20.453125" style="91" customWidth="1"/>
    <col min="8" max="8" width="10.453125" style="91" customWidth="1"/>
    <col min="9" max="9" width="7.453125" style="91" hidden="1" customWidth="1"/>
    <col min="10" max="10" width="13.453125" style="91" customWidth="1"/>
    <col min="11" max="11" width="22.453125" style="91" customWidth="1"/>
    <col min="12" max="16384" width="8.81640625" style="91"/>
  </cols>
  <sheetData>
    <row r="1" spans="1:11" s="463" customFormat="1" ht="18.5" x14ac:dyDescent="0.45">
      <c r="A1" s="27" t="str">
        <f>'Complexity Template'!A1</f>
        <v>Project</v>
      </c>
      <c r="B1" s="609" t="s">
        <v>63</v>
      </c>
      <c r="C1" s="610"/>
      <c r="D1" s="610"/>
      <c r="E1" s="610"/>
      <c r="F1" s="610"/>
      <c r="G1" s="610"/>
      <c r="H1" s="165" t="s">
        <v>178</v>
      </c>
    </row>
    <row r="2" spans="1:11" s="463" customFormat="1" ht="15" customHeight="1" x14ac:dyDescent="0.45">
      <c r="A2" s="3" t="str">
        <f>'Complexity Template'!A2</f>
        <v>Project Name</v>
      </c>
      <c r="B2" s="611" t="s">
        <v>1174</v>
      </c>
      <c r="C2" s="611"/>
      <c r="D2" s="611"/>
      <c r="E2" s="611"/>
      <c r="F2" s="611"/>
      <c r="G2" s="611"/>
      <c r="H2" s="464"/>
    </row>
    <row r="3" spans="1:11" s="463" customFormat="1" ht="15" customHeight="1" x14ac:dyDescent="0.45">
      <c r="A3" s="3" t="str">
        <f>'Complexity Template'!A3</f>
        <v>Status</v>
      </c>
      <c r="B3" s="612" t="s">
        <v>328</v>
      </c>
      <c r="C3" s="612"/>
      <c r="D3" s="612"/>
      <c r="E3" s="612"/>
      <c r="F3" s="612"/>
      <c r="G3" s="612"/>
      <c r="H3" s="464"/>
    </row>
    <row r="4" spans="1:11" s="463" customFormat="1" ht="35.15" customHeight="1" x14ac:dyDescent="0.45">
      <c r="A4" s="3" t="str">
        <f>'Complexity Template'!A4</f>
        <v>Comments</v>
      </c>
      <c r="B4" s="600" t="s">
        <v>1285</v>
      </c>
      <c r="C4" s="600"/>
      <c r="D4" s="600"/>
      <c r="E4" s="600"/>
      <c r="F4" s="600"/>
      <c r="G4" s="600"/>
      <c r="H4" s="464"/>
    </row>
    <row r="5" spans="1:11" x14ac:dyDescent="0.35">
      <c r="A5" s="5" t="str">
        <f>'Complexity Template'!A5</f>
        <v>Deliverable</v>
      </c>
      <c r="B5" s="600" t="s">
        <v>1175</v>
      </c>
      <c r="C5" s="600"/>
      <c r="D5" s="600"/>
      <c r="E5" s="600"/>
      <c r="F5" s="600"/>
      <c r="G5" s="600"/>
      <c r="H5" s="459"/>
    </row>
    <row r="6" spans="1:11" x14ac:dyDescent="0.35">
      <c r="A6" s="5" t="str">
        <f>'Complexity Template'!A6</f>
        <v>Deadline</v>
      </c>
      <c r="B6" s="613"/>
      <c r="C6" s="613"/>
      <c r="D6" s="613"/>
      <c r="E6" s="613"/>
      <c r="F6" s="293" t="str">
        <f ca="1">IF(ISBLANK($B$6)=FALSE,ROUNDDOWN(_xlfn.DAYS($B$6,NOW())/30,0),"N/A")</f>
        <v>N/A</v>
      </c>
      <c r="G6" s="277" t="s">
        <v>919</v>
      </c>
      <c r="H6" s="459"/>
    </row>
    <row r="7" spans="1:11" ht="63" customHeight="1" x14ac:dyDescent="0.35">
      <c r="A7" s="167" t="str">
        <f>'Complexity Template'!A7</f>
        <v>Priority in RSDP, click to see applicable Footnote</v>
      </c>
      <c r="B7" s="599" t="s">
        <v>540</v>
      </c>
      <c r="C7" s="599"/>
      <c r="D7" s="4" t="s">
        <v>954</v>
      </c>
      <c r="E7" s="459">
        <v>2</v>
      </c>
      <c r="F7" s="4" t="s">
        <v>955</v>
      </c>
      <c r="G7" s="460">
        <v>0</v>
      </c>
      <c r="H7" s="459"/>
    </row>
    <row r="8" spans="1:11" x14ac:dyDescent="0.35">
      <c r="A8" s="5" t="str">
        <f>'Complexity Template'!A8</f>
        <v>Reserved for Future Use</v>
      </c>
      <c r="B8" s="599" t="s">
        <v>191</v>
      </c>
      <c r="C8" s="599"/>
      <c r="D8" s="599"/>
      <c r="E8" s="599"/>
      <c r="F8" s="599"/>
      <c r="G8" s="599"/>
      <c r="H8" s="459"/>
    </row>
    <row r="9" spans="1:11" ht="29.15" customHeight="1" x14ac:dyDescent="0.35">
      <c r="A9" s="3" t="str">
        <f>'Complexity Template'!A9</f>
        <v>Number of Directives</v>
      </c>
      <c r="B9" s="460">
        <v>0</v>
      </c>
      <c r="C9" s="600" t="s">
        <v>191</v>
      </c>
      <c r="D9" s="600"/>
      <c r="E9" s="600"/>
      <c r="F9" s="600"/>
      <c r="G9" s="600"/>
      <c r="H9" s="459"/>
    </row>
    <row r="10" spans="1:11" x14ac:dyDescent="0.35">
      <c r="A10" s="3" t="str">
        <f>'Complexity Template'!A10</f>
        <v>Reserved for Future Use</v>
      </c>
      <c r="B10" s="460"/>
      <c r="C10" s="599" t="s">
        <v>191</v>
      </c>
      <c r="D10" s="599"/>
      <c r="E10" s="599"/>
      <c r="F10" s="599"/>
      <c r="G10" s="599"/>
      <c r="H10" s="459"/>
    </row>
    <row r="11" spans="1:11" x14ac:dyDescent="0.35">
      <c r="A11" s="3" t="str">
        <f>'Complexity Template'!A11</f>
        <v>Reserved for Future Use</v>
      </c>
      <c r="B11" s="600" t="s">
        <v>191</v>
      </c>
      <c r="C11" s="600"/>
      <c r="D11" s="600"/>
      <c r="E11" s="600"/>
      <c r="F11" s="600"/>
      <c r="G11" s="600"/>
      <c r="H11" s="451"/>
      <c r="K11" s="468"/>
    </row>
    <row r="12" spans="1:11" x14ac:dyDescent="0.35">
      <c r="A12" s="3" t="str">
        <f>'Complexity Template'!A12</f>
        <v>Developer</v>
      </c>
      <c r="B12" s="673" t="s">
        <v>872</v>
      </c>
      <c r="C12" s="673"/>
      <c r="D12" s="673"/>
      <c r="E12" s="673"/>
      <c r="F12" s="673"/>
      <c r="G12" s="673"/>
      <c r="H12" s="451"/>
    </row>
    <row r="13" spans="1:11" x14ac:dyDescent="0.35">
      <c r="A13" s="3" t="str">
        <f>'Complexity Template'!A13</f>
        <v>PMOS Liaison</v>
      </c>
      <c r="B13" s="673" t="s">
        <v>1176</v>
      </c>
      <c r="C13" s="673"/>
      <c r="D13" s="673"/>
      <c r="E13" s="673"/>
      <c r="F13" s="673"/>
      <c r="G13" s="673"/>
      <c r="H13" s="451"/>
    </row>
    <row r="14" spans="1:11" ht="30.25" customHeight="1" x14ac:dyDescent="0.35">
      <c r="A14" s="3" t="str">
        <f>'Complexity Template'!A14</f>
        <v>Affected Standards</v>
      </c>
      <c r="B14" s="460">
        <v>2</v>
      </c>
      <c r="C14" s="600" t="s">
        <v>1177</v>
      </c>
      <c r="D14" s="600"/>
      <c r="E14" s="600"/>
      <c r="F14" s="600"/>
      <c r="G14" s="600"/>
      <c r="H14" s="459"/>
    </row>
    <row r="15" spans="1:11" x14ac:dyDescent="0.35">
      <c r="A15" s="3" t="str">
        <f>'Complexity Template'!A15</f>
        <v>Last Updated</v>
      </c>
      <c r="B15" s="239">
        <v>44718</v>
      </c>
      <c r="C15" s="459"/>
      <c r="D15" s="459"/>
      <c r="E15" s="459"/>
      <c r="F15" s="459"/>
      <c r="G15" s="459"/>
      <c r="H15" s="459"/>
    </row>
    <row r="16" spans="1:11" x14ac:dyDescent="0.35">
      <c r="A16" s="3">
        <f>'Complexity Template'!A16</f>
        <v>0</v>
      </c>
      <c r="B16" s="451"/>
      <c r="C16" s="459"/>
      <c r="D16" s="459"/>
      <c r="E16" s="459"/>
      <c r="F16" s="459"/>
      <c r="G16" s="459"/>
      <c r="H16" s="459"/>
    </row>
    <row r="17" spans="1:11" ht="15" thickBot="1" x14ac:dyDescent="0.4">
      <c r="A17" s="5">
        <f>'Complexity Template'!A17</f>
        <v>0</v>
      </c>
      <c r="B17" s="459"/>
      <c r="C17" s="459"/>
      <c r="D17" s="459"/>
      <c r="E17" s="459"/>
      <c r="F17" s="459"/>
      <c r="G17" s="459"/>
      <c r="H17" s="459"/>
    </row>
    <row r="18" spans="1:11" ht="58.75" customHeight="1" thickBot="1" x14ac:dyDescent="0.4">
      <c r="A18" s="46" t="str">
        <f>'Complexity Template'!A18</f>
        <v>Scheduling Dates</v>
      </c>
      <c r="B18" s="46" t="str">
        <f>'Complexity Template'!B18</f>
        <v>Projected
 or Actual
Start</v>
      </c>
      <c r="C18" s="46" t="str">
        <f>'Complexity Template'!C18</f>
        <v>Projected or Actual
End</v>
      </c>
      <c r="D18" s="46" t="str">
        <f>'Complexity Template'!E18</f>
        <v>Calculated Start</v>
      </c>
      <c r="E18" s="46" t="str">
        <f>'Complexity Template'!F18</f>
        <v>Calculated End</v>
      </c>
      <c r="F18" s="46" t="str">
        <f>'Complexity Template'!G18</f>
        <v xml:space="preserve">No. of Days
Ahead or (Behind) Schedule </v>
      </c>
      <c r="G18" s="46" t="str">
        <f>'Complexity Template'!H18</f>
        <v>Complexity Factor (CF) Impacts to Schedule (Start on 1st Row)</v>
      </c>
      <c r="H18" s="46" t="str">
        <f>'Complexity Template'!I18</f>
        <v>Time Impact</v>
      </c>
      <c r="I18" s="469" t="s">
        <v>24</v>
      </c>
      <c r="J18" s="469"/>
      <c r="K18" s="469"/>
    </row>
    <row r="19" spans="1:11" ht="15" thickBot="1" x14ac:dyDescent="0.4">
      <c r="A19" s="71" t="str">
        <f>'Complexity Template'!A19</f>
        <v>AS1 - Additional SAR 1</v>
      </c>
      <c r="B19" s="457"/>
      <c r="C19" s="457"/>
      <c r="D19" s="452"/>
      <c r="E19" s="453"/>
      <c r="F19" s="369" t="str">
        <f>IF(ISBLANK(D19)=FALSE,IF(D19-B19&gt;DATE(2007,1,1),0,D19-B19),"")</f>
        <v/>
      </c>
      <c r="G19" s="110" t="s">
        <v>970</v>
      </c>
      <c r="H19" s="111">
        <f>VLOOKUP(G19,'Lookup Lists'!E$3:F$39,2,FALSE)</f>
        <v>90</v>
      </c>
      <c r="I19" s="470">
        <v>1</v>
      </c>
    </row>
    <row r="20" spans="1:11" x14ac:dyDescent="0.35">
      <c r="A20" s="71" t="str">
        <f>'Complexity Template'!A20</f>
        <v>AS2 - Additional SAR 2</v>
      </c>
      <c r="B20" s="75"/>
      <c r="C20" s="83"/>
      <c r="D20" s="452"/>
      <c r="E20" s="453"/>
      <c r="F20" s="42" t="str">
        <f t="shared" ref="F20:F34" si="0">IF(ISBLANK(D20)=FALSE,IF(D20-B20&gt;DATE(2007,1,1),0,D20-B20),"")</f>
        <v/>
      </c>
      <c r="G20" s="442" t="s">
        <v>970</v>
      </c>
      <c r="H20" s="443">
        <f>VLOOKUP(G20,'Lookup Lists'!E$3:F$39,2,FALSE)</f>
        <v>90</v>
      </c>
      <c r="I20" s="460">
        <v>2</v>
      </c>
    </row>
    <row r="21" spans="1:11" x14ac:dyDescent="0.35">
      <c r="A21" s="133" t="str">
        <f>'Complexity Template'!A21</f>
        <v>QR - Quality Review</v>
      </c>
      <c r="B21" s="429"/>
      <c r="C21" s="429"/>
      <c r="D21" s="452"/>
      <c r="E21" s="453"/>
      <c r="F21" s="42" t="str">
        <f t="shared" si="0"/>
        <v/>
      </c>
      <c r="G21" s="442" t="s">
        <v>1082</v>
      </c>
      <c r="H21" s="443">
        <f>VLOOKUP(G21,'Lookup Lists'!E$3:F$39,2,FALSE)</f>
        <v>7</v>
      </c>
      <c r="I21" s="470">
        <v>3</v>
      </c>
    </row>
    <row r="22" spans="1:11" x14ac:dyDescent="0.35">
      <c r="A22" s="29" t="str">
        <f>'Complexity Template'!A22</f>
        <v>SP1 - SAR/PR/WP Posting 1</v>
      </c>
      <c r="B22" s="347">
        <v>44147</v>
      </c>
      <c r="C22" s="83">
        <v>44177</v>
      </c>
      <c r="D22" s="75">
        <v>44147</v>
      </c>
      <c r="E22" s="8">
        <f>+D22+30</f>
        <v>44177</v>
      </c>
      <c r="F22" s="42">
        <f t="shared" si="0"/>
        <v>0</v>
      </c>
      <c r="G22" s="442" t="s">
        <v>1082</v>
      </c>
      <c r="H22" s="443">
        <f>VLOOKUP(G22,'Lookup Lists'!E$3:F$39,2,FALSE)</f>
        <v>7</v>
      </c>
      <c r="I22" s="460">
        <v>4</v>
      </c>
    </row>
    <row r="23" spans="1:11" x14ac:dyDescent="0.35">
      <c r="A23" s="345" t="str">
        <f>'Complexity Template'!A24</f>
        <v>SDT - Dev Time</v>
      </c>
      <c r="B23" s="75"/>
      <c r="C23" s="83"/>
      <c r="D23" s="454">
        <f>+E22+60</f>
        <v>44237</v>
      </c>
      <c r="E23" s="454">
        <f>+D23+($B$9*30)+($B$14*60)</f>
        <v>44357</v>
      </c>
      <c r="F23" s="42">
        <f t="shared" si="0"/>
        <v>0</v>
      </c>
      <c r="G23" s="442" t="s">
        <v>1094</v>
      </c>
      <c r="H23" s="443">
        <f>VLOOKUP(G23,'Lookup Lists'!E$3:F$39,2,FALSE)</f>
        <v>90</v>
      </c>
      <c r="I23" s="470">
        <v>5</v>
      </c>
    </row>
    <row r="24" spans="1:11" x14ac:dyDescent="0.35">
      <c r="A24" s="32" t="str">
        <f>'Complexity Template'!A25</f>
        <v>CP1 - Comment Period 1</v>
      </c>
      <c r="B24" s="75"/>
      <c r="C24" s="75"/>
      <c r="D24" s="452"/>
      <c r="E24" s="453"/>
      <c r="F24" s="42" t="str">
        <f t="shared" si="0"/>
        <v/>
      </c>
      <c r="G24" s="442" t="s">
        <v>191</v>
      </c>
      <c r="H24" s="443">
        <f>VLOOKUP(G24,'Lookup Lists'!E$3:F$39,2,FALSE)</f>
        <v>0</v>
      </c>
      <c r="I24" s="460">
        <v>6</v>
      </c>
    </row>
    <row r="25" spans="1:11" x14ac:dyDescent="0.35">
      <c r="A25" s="32" t="str">
        <f>'Complexity Template'!A26</f>
        <v>CP2 - Comment Period 2</v>
      </c>
      <c r="B25" s="75"/>
      <c r="C25" s="75"/>
      <c r="D25" s="452"/>
      <c r="E25" s="453"/>
      <c r="F25" s="42" t="str">
        <f t="shared" si="0"/>
        <v/>
      </c>
      <c r="G25" s="442" t="s">
        <v>191</v>
      </c>
      <c r="H25" s="443">
        <f>VLOOKUP(G25,'Lookup Lists'!E$3:F$39,2,FALSE)</f>
        <v>0</v>
      </c>
      <c r="I25" s="470">
        <v>7</v>
      </c>
    </row>
    <row r="26" spans="1:11" x14ac:dyDescent="0.35">
      <c r="A26" s="34" t="str">
        <f>'Complexity Template'!A27</f>
        <v>CIB - Com/Ballot 1 (Initial)</v>
      </c>
      <c r="B26" s="75">
        <v>44537</v>
      </c>
      <c r="C26" s="75">
        <v>44592</v>
      </c>
      <c r="D26" s="10">
        <f>+E23</f>
        <v>44357</v>
      </c>
      <c r="E26" s="10">
        <f>+D26+45</f>
        <v>44402</v>
      </c>
      <c r="F26" s="42">
        <f t="shared" si="0"/>
        <v>-180</v>
      </c>
      <c r="G26" s="442" t="s">
        <v>191</v>
      </c>
      <c r="H26" s="443">
        <f>VLOOKUP(G26,'Lookup Lists'!E$3:F$39,2,FALSE)</f>
        <v>0</v>
      </c>
      <c r="I26" s="460">
        <v>8</v>
      </c>
    </row>
    <row r="27" spans="1:11" x14ac:dyDescent="0.35">
      <c r="A27" s="34" t="str">
        <f>'Complexity Template'!A28</f>
        <v xml:space="preserve">CAB - Com/Add Ballot 2 </v>
      </c>
      <c r="B27" s="75">
        <v>44629</v>
      </c>
      <c r="C27" s="75">
        <v>44673</v>
      </c>
      <c r="D27" s="10">
        <f>+E26+60</f>
        <v>44462</v>
      </c>
      <c r="E27" s="10">
        <f t="shared" ref="E27" si="1">+D27+45</f>
        <v>44507</v>
      </c>
      <c r="F27" s="42">
        <f t="shared" si="0"/>
        <v>-167</v>
      </c>
      <c r="G27" s="442" t="s">
        <v>191</v>
      </c>
      <c r="H27" s="443">
        <f>VLOOKUP(G27,'Lookup Lists'!E$3:F$39,2,FALSE)</f>
        <v>0</v>
      </c>
      <c r="I27" s="470">
        <v>9</v>
      </c>
    </row>
    <row r="28" spans="1:11" x14ac:dyDescent="0.35">
      <c r="A28" s="34" t="str">
        <f>'Complexity Template'!A29</f>
        <v>CAB - Com/Add Ballot 3</v>
      </c>
      <c r="B28" s="75"/>
      <c r="C28" s="75"/>
      <c r="D28" s="10"/>
      <c r="E28" s="10"/>
      <c r="F28" s="42" t="str">
        <f t="shared" si="0"/>
        <v/>
      </c>
      <c r="G28" s="442" t="s">
        <v>191</v>
      </c>
      <c r="H28" s="443">
        <f>VLOOKUP(G28,'Lookup Lists'!E$3:F$39,2,FALSE)</f>
        <v>0</v>
      </c>
      <c r="I28" s="460">
        <v>10</v>
      </c>
    </row>
    <row r="29" spans="1:11" x14ac:dyDescent="0.35">
      <c r="A29" s="34" t="str">
        <f>'Complexity Template'!A30</f>
        <v>CAB - Com/Add Ballot 4</v>
      </c>
      <c r="B29" s="75"/>
      <c r="C29" s="75"/>
      <c r="D29" s="10"/>
      <c r="E29" s="10"/>
      <c r="F29" s="42" t="str">
        <f t="shared" si="0"/>
        <v/>
      </c>
      <c r="G29" s="442" t="s">
        <v>191</v>
      </c>
      <c r="H29" s="443">
        <f>VLOOKUP(G29,'Lookup Lists'!E$3:F$39,2,FALSE)</f>
        <v>0</v>
      </c>
      <c r="I29" s="470">
        <v>11</v>
      </c>
    </row>
    <row r="30" spans="1:11" x14ac:dyDescent="0.35">
      <c r="A30" s="34" t="str">
        <f>'Complexity Template'!A31</f>
        <v>CAB - Com/Add Ballot 5</v>
      </c>
      <c r="B30" s="75"/>
      <c r="C30" s="75"/>
      <c r="D30" s="10"/>
      <c r="E30" s="10"/>
      <c r="F30" s="42" t="str">
        <f t="shared" si="0"/>
        <v/>
      </c>
      <c r="G30" s="442" t="s">
        <v>191</v>
      </c>
      <c r="H30" s="443">
        <f>VLOOKUP(G30,'Lookup Lists'!E$3:F$39,2,FALSE)</f>
        <v>0</v>
      </c>
      <c r="I30" s="460">
        <v>12</v>
      </c>
    </row>
    <row r="31" spans="1:11" x14ac:dyDescent="0.35">
      <c r="A31" s="35" t="str">
        <f>'Complexity Template'!A32</f>
        <v>FB - Final Ballot</v>
      </c>
      <c r="B31" s="75">
        <v>44664</v>
      </c>
      <c r="C31" s="75">
        <v>44673</v>
      </c>
      <c r="D31" s="10">
        <f>+E27+30</f>
        <v>44537</v>
      </c>
      <c r="E31" s="10">
        <f>+D31+10</f>
        <v>44547</v>
      </c>
      <c r="F31" s="42">
        <f t="shared" si="0"/>
        <v>-127</v>
      </c>
      <c r="G31" s="442" t="s">
        <v>191</v>
      </c>
      <c r="H31" s="443">
        <f>VLOOKUP(G31,'Lookup Lists'!E$3:F$39,2,FALSE)</f>
        <v>0</v>
      </c>
      <c r="I31" s="470">
        <v>13</v>
      </c>
    </row>
    <row r="32" spans="1:11" x14ac:dyDescent="0.35">
      <c r="A32" s="36" t="str">
        <f>'Complexity Template'!A33</f>
        <v>PTB - Present to BOT</v>
      </c>
      <c r="B32" s="75"/>
      <c r="C32" s="75"/>
      <c r="D32" s="452"/>
      <c r="E32" s="453"/>
      <c r="F32" s="42" t="str">
        <f t="shared" si="0"/>
        <v/>
      </c>
      <c r="G32" s="442" t="s">
        <v>191</v>
      </c>
      <c r="H32" s="443">
        <f>VLOOKUP(G32,'Lookup Lists'!E$3:F$39,2,FALSE)</f>
        <v>0</v>
      </c>
      <c r="I32" s="460">
        <v>14</v>
      </c>
    </row>
    <row r="33" spans="1:9" x14ac:dyDescent="0.35">
      <c r="A33" s="37" t="str">
        <f>'Complexity Template'!A34</f>
        <v>Filing - Filing with Regulators</v>
      </c>
      <c r="B33" s="75"/>
      <c r="C33" s="75"/>
      <c r="D33" s="452"/>
      <c r="E33" s="453"/>
      <c r="F33" s="42" t="str">
        <f t="shared" si="0"/>
        <v/>
      </c>
      <c r="G33" s="442" t="s">
        <v>191</v>
      </c>
      <c r="H33" s="443">
        <f>VLOOKUP(G33,'Lookup Lists'!E$3:F$39,2,FALSE)</f>
        <v>0</v>
      </c>
      <c r="I33" s="470">
        <v>15</v>
      </c>
    </row>
    <row r="34" spans="1:9" ht="15" thickBot="1" x14ac:dyDescent="0.4">
      <c r="A34" s="38">
        <f>'Complexity Template'!A35</f>
        <v>0</v>
      </c>
      <c r="B34" s="76"/>
      <c r="C34" s="76"/>
      <c r="D34" s="455"/>
      <c r="E34" s="456"/>
      <c r="F34" s="41" t="str">
        <f t="shared" si="0"/>
        <v/>
      </c>
      <c r="G34" s="82" t="s">
        <v>191</v>
      </c>
      <c r="H34" s="88">
        <f>VLOOKUP(G34,'Lookup Lists'!E$3:F$39,2,FALSE)</f>
        <v>0</v>
      </c>
      <c r="I34" s="460">
        <v>16</v>
      </c>
    </row>
    <row r="35" spans="1:9" ht="15" thickBot="1" x14ac:dyDescent="0.4">
      <c r="A35" s="607" t="str">
        <f>'Complexity Template'!A36</f>
        <v>Delta based on Calculated CF Date and Actual Final Ballot:</v>
      </c>
      <c r="B35" s="608">
        <f>'Complexity Template'!B36</f>
        <v>0</v>
      </c>
      <c r="C35" s="608">
        <f>'Complexity Template'!C36</f>
        <v>0</v>
      </c>
      <c r="D35" s="608">
        <f>'Complexity Template'!E36</f>
        <v>0</v>
      </c>
      <c r="E35" s="608">
        <f>'Complexity Template'!F36</f>
        <v>0</v>
      </c>
      <c r="F35" s="475">
        <f>IF(ISBLANK(C31)=FALSE,H35-C31,"Need FB Date")</f>
        <v>158</v>
      </c>
      <c r="G35" s="476" t="str">
        <f>'Complexity Template'!H36</f>
        <v>Calculated CF Date:</v>
      </c>
      <c r="H35" s="477">
        <f>D22+(E31-D22)+SUM(H19:H34)</f>
        <v>44831</v>
      </c>
    </row>
    <row r="36" spans="1:9" ht="15" thickBot="1" x14ac:dyDescent="0.4">
      <c r="A36" s="26" t="str">
        <f>'Complexity Template'!A37</f>
        <v>PTS Change Control</v>
      </c>
      <c r="B36"/>
      <c r="C36"/>
      <c r="D36"/>
      <c r="E36"/>
      <c r="F36" s="259"/>
      <c r="G36" s="259"/>
      <c r="H36" s="259"/>
    </row>
    <row r="37" spans="1:9" ht="15" thickBot="1" x14ac:dyDescent="0.4">
      <c r="A37" s="25" t="str">
        <f>'Complexity Template'!A38</f>
        <v>Reason for Update</v>
      </c>
      <c r="B37" s="422" t="str">
        <f>'Complexity Template'!B38</f>
        <v>Date</v>
      </c>
      <c r="C37" s="601" t="str">
        <f>'Complexity Template'!C38</f>
        <v>Notes</v>
      </c>
      <c r="D37" s="601">
        <f>'Complexity Template'!E38</f>
        <v>0</v>
      </c>
      <c r="E37" s="601">
        <f>'Complexity Template'!F38</f>
        <v>0</v>
      </c>
      <c r="F37" s="601">
        <f>'Complexity Template'!G38</f>
        <v>0</v>
      </c>
      <c r="G37" s="601">
        <f>'Complexity Template'!H38</f>
        <v>0</v>
      </c>
      <c r="H37" s="602">
        <f>'Complexity Template'!I38</f>
        <v>0</v>
      </c>
    </row>
    <row r="38" spans="1:9" x14ac:dyDescent="0.35">
      <c r="A38" s="100" t="s">
        <v>566</v>
      </c>
      <c r="B38" s="93">
        <v>44098</v>
      </c>
      <c r="C38" s="603" t="s">
        <v>1222</v>
      </c>
      <c r="D38" s="603"/>
      <c r="E38" s="603"/>
      <c r="F38" s="603"/>
      <c r="G38" s="603"/>
      <c r="H38" s="604"/>
    </row>
    <row r="39" spans="1:9" x14ac:dyDescent="0.35">
      <c r="A39" s="100" t="s">
        <v>1082</v>
      </c>
      <c r="B39" s="93">
        <v>44537</v>
      </c>
      <c r="C39" s="817" t="s">
        <v>1257</v>
      </c>
      <c r="D39" s="818"/>
      <c r="E39" s="818"/>
      <c r="F39" s="818"/>
      <c r="G39" s="818"/>
      <c r="H39" s="819"/>
    </row>
    <row r="40" spans="1:9" x14ac:dyDescent="0.35">
      <c r="A40" s="100" t="s">
        <v>1082</v>
      </c>
      <c r="B40" s="93">
        <v>44537</v>
      </c>
      <c r="C40" s="817" t="s">
        <v>1258</v>
      </c>
      <c r="D40" s="818"/>
      <c r="E40" s="818"/>
      <c r="F40" s="818"/>
      <c r="G40" s="818"/>
      <c r="H40" s="819"/>
    </row>
    <row r="41" spans="1:9" x14ac:dyDescent="0.35">
      <c r="A41" s="100"/>
      <c r="B41" s="93"/>
      <c r="C41" s="820"/>
      <c r="D41" s="821"/>
      <c r="E41" s="821"/>
      <c r="F41" s="821"/>
      <c r="G41" s="821"/>
      <c r="H41" s="822"/>
    </row>
    <row r="42" spans="1:9" x14ac:dyDescent="0.35">
      <c r="A42" s="100"/>
      <c r="B42" s="93"/>
      <c r="C42" s="820"/>
      <c r="D42" s="821"/>
      <c r="E42" s="821"/>
      <c r="F42" s="821"/>
      <c r="G42" s="821"/>
      <c r="H42" s="822"/>
    </row>
    <row r="43" spans="1:9" x14ac:dyDescent="0.35">
      <c r="A43" s="100"/>
      <c r="B43" s="93"/>
      <c r="C43" s="820"/>
      <c r="D43" s="821"/>
      <c r="E43" s="821"/>
      <c r="F43" s="821"/>
      <c r="G43" s="821"/>
      <c r="H43" s="822"/>
    </row>
    <row r="44" spans="1:9" x14ac:dyDescent="0.35">
      <c r="A44" s="100"/>
      <c r="B44" s="93"/>
      <c r="C44" s="820"/>
      <c r="D44" s="821"/>
      <c r="E44" s="821"/>
      <c r="F44" s="821"/>
      <c r="G44" s="821"/>
      <c r="H44" s="822"/>
    </row>
    <row r="45" spans="1:9" x14ac:dyDescent="0.35">
      <c r="A45" s="101"/>
      <c r="B45" s="99"/>
      <c r="C45" s="605"/>
      <c r="D45" s="605"/>
      <c r="E45" s="605"/>
      <c r="F45" s="605"/>
      <c r="G45" s="605"/>
      <c r="H45" s="606"/>
    </row>
    <row r="46" spans="1:9" x14ac:dyDescent="0.35">
      <c r="A46" s="101"/>
      <c r="B46" s="429"/>
      <c r="C46" s="605"/>
      <c r="D46" s="605"/>
      <c r="E46" s="605"/>
      <c r="F46" s="605"/>
      <c r="G46" s="605"/>
      <c r="H46" s="606"/>
    </row>
    <row r="47" spans="1:9" ht="15" thickBot="1" x14ac:dyDescent="0.4">
      <c r="A47" s="102"/>
      <c r="B47" s="428"/>
      <c r="C47" s="597"/>
      <c r="D47" s="597"/>
      <c r="E47" s="597"/>
      <c r="F47" s="597"/>
      <c r="G47" s="597"/>
      <c r="H47" s="598"/>
    </row>
  </sheetData>
  <mergeCells count="26">
    <mergeCell ref="C46:H46"/>
    <mergeCell ref="C47:H47"/>
    <mergeCell ref="B13:G13"/>
    <mergeCell ref="C14:G14"/>
    <mergeCell ref="A35:E35"/>
    <mergeCell ref="C37:H37"/>
    <mergeCell ref="C38:H38"/>
    <mergeCell ref="C45:H45"/>
    <mergeCell ref="C39:H39"/>
    <mergeCell ref="C40:H40"/>
    <mergeCell ref="C41:H41"/>
    <mergeCell ref="C42:H42"/>
    <mergeCell ref="C43:H43"/>
    <mergeCell ref="C44:H44"/>
    <mergeCell ref="B12:G12"/>
    <mergeCell ref="B1:G1"/>
    <mergeCell ref="B2:G2"/>
    <mergeCell ref="B3:G3"/>
    <mergeCell ref="B4:G4"/>
    <mergeCell ref="B5:G5"/>
    <mergeCell ref="B6:E6"/>
    <mergeCell ref="B7:C7"/>
    <mergeCell ref="B8:G8"/>
    <mergeCell ref="C9:G9"/>
    <mergeCell ref="C10:G10"/>
    <mergeCell ref="B11:G11"/>
  </mergeCells>
  <conditionalFormatting sqref="B19:E34">
    <cfRule type="expression" dxfId="424" priority="2">
      <formula>AND($D19&lt;=NOW(),$E19&gt;=NOW())</formula>
    </cfRule>
  </conditionalFormatting>
  <conditionalFormatting sqref="F19:F34">
    <cfRule type="cellIs" dxfId="423" priority="14" operator="greaterThan">
      <formula>-45</formula>
    </cfRule>
  </conditionalFormatting>
  <conditionalFormatting sqref="F19:F35">
    <cfRule type="cellIs" dxfId="422" priority="5" operator="lessThan">
      <formula>-90</formula>
    </cfRule>
    <cfRule type="cellIs" dxfId="421" priority="6" operator="lessThan">
      <formula>-45</formula>
    </cfRule>
  </conditionalFormatting>
  <conditionalFormatting sqref="F35">
    <cfRule type="cellIs" dxfId="420" priority="4" operator="between">
      <formula>-45</formula>
      <formula>45</formula>
    </cfRule>
    <cfRule type="cellIs" dxfId="419" priority="7" operator="greaterThan">
      <formula>45</formula>
    </cfRule>
    <cfRule type="cellIs" dxfId="418" priority="8" operator="greaterThan">
      <formula>90</formula>
    </cfRule>
  </conditionalFormatting>
  <dataValidations count="2">
    <dataValidation type="list" allowBlank="1" showInputMessage="1" showErrorMessage="1" sqref="G19:G34" xr:uid="{00000000-0002-0000-7E00-000000000000}">
      <formula1>Complexity_Factor</formula1>
    </dataValidation>
    <dataValidation type="list" allowBlank="1" showInputMessage="1" showErrorMessage="1" sqref="B3:G3" xr:uid="{00000000-0002-0000-7E00-000001000000}">
      <formula1>Status</formula1>
    </dataValidation>
  </dataValidations>
  <hyperlinks>
    <hyperlink ref="B2" r:id="rId1" display="Phase 2 System Protection Coordination" xr:uid="{00000000-0004-0000-7E00-000000000000}"/>
    <hyperlink ref="H1" location="Home!A1" display="Return to Home" xr:uid="{00000000-0004-0000-7E00-000001000000}"/>
    <hyperlink ref="B2:G2" r:id="rId2" display="Modifications to FAC-001-3 and FAC-002-2" xr:uid="{00000000-0004-0000-7E00-000002000000}"/>
    <hyperlink ref="B12:G12" r:id="rId3" display="Alison Oswald" xr:uid="{00000000-0004-0000-7E00-000003000000}"/>
    <hyperlink ref="B13:G13" r:id="rId4" display="Anthony Westenkirchner (primary), Cristhian Godoy (backup)" xr:uid="{00000000-0004-0000-7E00-000004000000}"/>
  </hyperlinks>
  <pageMargins left="0.7" right="0.7" top="0.75" bottom="0.75" header="0.3" footer="0.3"/>
  <pageSetup orientation="landscape" r:id="rId5"/>
  <headerFooter>
    <oddHeader>&amp;R&amp;"Calibri"&amp;10&amp;K000000 Limited Disclosure&amp;1#_x000D_</oddHeader>
    <oddFooter>&amp;L_x000D_&amp;1#&amp;"Calibri"&amp;10&amp;K0000FF Limited Disclosure</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15" id="{3AD96FE6-0BD8-4BEB-9BAC-2AFC16756E47}">
            <xm:f>IF($B$20=Home!$I$5,#REF!,)</xm:f>
            <x14:dxf/>
          </x14:cfRule>
          <xm:sqref>I10:ABI10</xm:sqref>
        </x14:conditionalFormatting>
      </x14:conditionalFormattings>
    </ext>
  </extLst>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tabColor theme="4" tint="-0.499984740745262"/>
  </sheetPr>
  <dimension ref="A1:L56"/>
  <sheetViews>
    <sheetView showZeros="0" zoomScale="110" zoomScaleNormal="110" workbookViewId="0">
      <pane ySplit="1" topLeftCell="A5" activePane="bottomLeft" state="frozen"/>
      <selection pane="bottomLeft" activeCell="B13" sqref="B13:H13"/>
    </sheetView>
  </sheetViews>
  <sheetFormatPr defaultColWidth="8.81640625" defaultRowHeight="14.5" x14ac:dyDescent="0.35"/>
  <cols>
    <col min="1" max="1" width="26.81640625" style="106" customWidth="1"/>
    <col min="2" max="2" width="12.453125" style="91" customWidth="1"/>
    <col min="3" max="3" width="11.81640625" style="91" customWidth="1"/>
    <col min="4" max="4" width="15.81640625" style="91" customWidth="1"/>
    <col min="5" max="5" width="13.81640625" style="91" customWidth="1"/>
    <col min="6" max="6" width="12" style="91" customWidth="1"/>
    <col min="7" max="7" width="11.453125" style="91" customWidth="1"/>
    <col min="8" max="8" width="24" style="91" customWidth="1"/>
    <col min="9" max="9" width="12.453125" style="91" customWidth="1"/>
    <col min="10" max="10" width="7.453125" style="91" hidden="1" customWidth="1"/>
    <col min="11" max="11" width="13.453125" style="91" customWidth="1"/>
    <col min="12" max="12" width="22.453125" style="91" customWidth="1"/>
    <col min="13" max="16384" width="8.81640625" style="91"/>
  </cols>
  <sheetData>
    <row r="1" spans="1:12" s="463" customFormat="1" ht="18.5" x14ac:dyDescent="0.45">
      <c r="A1" s="27" t="str">
        <f>'Complexity Template'!A1</f>
        <v>Project</v>
      </c>
      <c r="B1" s="609" t="s">
        <v>64</v>
      </c>
      <c r="C1" s="610"/>
      <c r="D1" s="610"/>
      <c r="E1" s="610"/>
      <c r="F1" s="610"/>
      <c r="G1" s="610"/>
      <c r="H1" s="610"/>
      <c r="I1" s="165" t="s">
        <v>178</v>
      </c>
    </row>
    <row r="2" spans="1:12" s="463" customFormat="1" ht="15" customHeight="1" x14ac:dyDescent="0.45">
      <c r="A2" s="3" t="str">
        <f>'Complexity Template'!A2</f>
        <v>Project Name</v>
      </c>
      <c r="B2" s="797" t="s">
        <v>1463</v>
      </c>
      <c r="C2" s="797"/>
      <c r="D2" s="797"/>
      <c r="E2" s="797"/>
      <c r="F2" s="797"/>
      <c r="G2" s="797"/>
      <c r="H2" s="797"/>
      <c r="I2" s="464"/>
    </row>
    <row r="3" spans="1:12" s="463" customFormat="1" ht="15" customHeight="1" x14ac:dyDescent="0.45">
      <c r="A3" s="3" t="str">
        <f>'Complexity Template'!A3</f>
        <v>Status</v>
      </c>
      <c r="B3" s="612" t="s">
        <v>1502</v>
      </c>
      <c r="C3" s="612"/>
      <c r="D3" s="612"/>
      <c r="E3" s="612"/>
      <c r="F3" s="612"/>
      <c r="G3" s="612"/>
      <c r="H3" s="612"/>
      <c r="I3" s="464"/>
      <c r="L3" s="474"/>
    </row>
    <row r="4" spans="1:12" s="463" customFormat="1" ht="100.25" customHeight="1" x14ac:dyDescent="0.45">
      <c r="A4" s="3" t="str">
        <f>'Complexity Template'!A4</f>
        <v>Comments</v>
      </c>
      <c r="B4" s="600" t="s">
        <v>1520</v>
      </c>
      <c r="C4" s="600"/>
      <c r="D4" s="600"/>
      <c r="E4" s="600"/>
      <c r="F4" s="600"/>
      <c r="G4" s="600"/>
      <c r="H4" s="600"/>
      <c r="I4" s="464"/>
    </row>
    <row r="5" spans="1:12" x14ac:dyDescent="0.35">
      <c r="A5" s="5" t="str">
        <f>'Complexity Template'!A5</f>
        <v>Deliverable</v>
      </c>
      <c r="B5" s="600" t="s">
        <v>1178</v>
      </c>
      <c r="C5" s="600"/>
      <c r="D5" s="600"/>
      <c r="E5" s="600"/>
      <c r="F5" s="600"/>
      <c r="G5" s="600"/>
      <c r="H5" s="600"/>
      <c r="I5" s="459"/>
    </row>
    <row r="6" spans="1:12" x14ac:dyDescent="0.35">
      <c r="A6" s="5" t="str">
        <f>'Complexity Template'!A6</f>
        <v>Deadline</v>
      </c>
      <c r="B6" s="827">
        <v>45965</v>
      </c>
      <c r="C6" s="827"/>
      <c r="D6" s="827"/>
      <c r="E6" s="827"/>
      <c r="F6" s="827"/>
      <c r="G6" s="293">
        <f ca="1">IF(ISBLANK($B$6)=FALSE,ROUNDDOWN(_xlfn.DAYS($B$6,NOW())/30,0),"N/A")</f>
        <v>6</v>
      </c>
      <c r="H6" s="277" t="str">
        <f>'Complexity Template'!H6</f>
        <v>Months to deadline</v>
      </c>
      <c r="I6" s="459"/>
    </row>
    <row r="7" spans="1:12" ht="63.75" customHeight="1" x14ac:dyDescent="0.35">
      <c r="A7" s="167" t="str">
        <f>'Complexity Template'!A7</f>
        <v>Priority in RSDP, click to see applicable Footnote</v>
      </c>
      <c r="B7" s="599" t="s">
        <v>1017</v>
      </c>
      <c r="C7" s="599"/>
      <c r="D7" s="459"/>
      <c r="E7" s="4" t="str">
        <f>'Complexity Template'!E7</f>
        <v>Priority (1-Low, 2-Med, 3-High )</v>
      </c>
      <c r="F7" s="459">
        <v>3</v>
      </c>
      <c r="G7" s="4" t="str">
        <f>'Complexity Template'!G7</f>
        <v>Reserved for Future Use</v>
      </c>
      <c r="H7" s="460">
        <v>0</v>
      </c>
      <c r="I7" s="459"/>
    </row>
    <row r="8" spans="1:12" x14ac:dyDescent="0.35">
      <c r="A8" s="5" t="str">
        <f>'Complexity Template'!A8</f>
        <v>Reserved for Future Use</v>
      </c>
      <c r="B8" s="599"/>
      <c r="C8" s="599"/>
      <c r="D8" s="599"/>
      <c r="E8" s="599"/>
      <c r="F8" s="599"/>
      <c r="G8" s="599"/>
      <c r="H8" s="599"/>
      <c r="I8" s="459"/>
    </row>
    <row r="9" spans="1:12" ht="29.15" customHeight="1" x14ac:dyDescent="0.35">
      <c r="A9" s="3" t="str">
        <f>'Complexity Template'!A9</f>
        <v>Number of Directives</v>
      </c>
      <c r="B9" s="460">
        <v>0</v>
      </c>
      <c r="C9" s="600">
        <v>12</v>
      </c>
      <c r="D9" s="600"/>
      <c r="E9" s="600"/>
      <c r="F9" s="600"/>
      <c r="G9" s="600"/>
      <c r="H9" s="600"/>
      <c r="I9" s="459"/>
    </row>
    <row r="10" spans="1:12" x14ac:dyDescent="0.35">
      <c r="A10" s="3" t="str">
        <f>'Complexity Template'!A10</f>
        <v>Reserved for Future Use</v>
      </c>
      <c r="B10" s="460"/>
      <c r="C10" s="599" t="s">
        <v>191</v>
      </c>
      <c r="D10" s="599"/>
      <c r="E10" s="599"/>
      <c r="F10" s="599"/>
      <c r="G10" s="599"/>
      <c r="H10" s="599"/>
      <c r="I10" s="459"/>
    </row>
    <row r="11" spans="1:12" x14ac:dyDescent="0.35">
      <c r="A11" s="3" t="str">
        <f>'Complexity Template'!A11</f>
        <v>Reserved for Future Use</v>
      </c>
      <c r="B11" s="600" t="s">
        <v>191</v>
      </c>
      <c r="C11" s="600"/>
      <c r="D11" s="600"/>
      <c r="E11" s="600"/>
      <c r="F11" s="600"/>
      <c r="G11" s="600"/>
      <c r="H11" s="600"/>
      <c r="I11" s="451"/>
      <c r="L11" s="468"/>
    </row>
    <row r="12" spans="1:12" x14ac:dyDescent="0.35">
      <c r="A12" s="3" t="str">
        <f>'Complexity Template'!A12</f>
        <v>Developer</v>
      </c>
      <c r="B12" s="813" t="s">
        <v>1190</v>
      </c>
      <c r="C12" s="813"/>
      <c r="D12" s="813"/>
      <c r="E12" s="813"/>
      <c r="F12" s="813"/>
      <c r="G12" s="813"/>
      <c r="H12" s="813"/>
      <c r="I12" s="451"/>
    </row>
    <row r="13" spans="1:12" x14ac:dyDescent="0.35">
      <c r="A13" s="3" t="str">
        <f>'Complexity Template'!A13</f>
        <v>PMOS Liaison</v>
      </c>
      <c r="B13" s="673" t="s">
        <v>1526</v>
      </c>
      <c r="C13" s="673"/>
      <c r="D13" s="673"/>
      <c r="E13" s="673"/>
      <c r="F13" s="673"/>
      <c r="G13" s="673"/>
      <c r="H13" s="673"/>
      <c r="I13" s="451"/>
    </row>
    <row r="14" spans="1:12" ht="30.25" customHeight="1" x14ac:dyDescent="0.35">
      <c r="A14" s="3" t="str">
        <f>'Complexity Template'!A14</f>
        <v>Affected Standards</v>
      </c>
      <c r="B14" s="460">
        <v>2</v>
      </c>
      <c r="C14" s="600" t="s">
        <v>1262</v>
      </c>
      <c r="D14" s="600"/>
      <c r="E14" s="600"/>
      <c r="F14" s="600"/>
      <c r="G14" s="600"/>
      <c r="H14" s="600"/>
      <c r="I14" s="459"/>
    </row>
    <row r="15" spans="1:12" x14ac:dyDescent="0.35">
      <c r="A15" s="3" t="str">
        <f>'Complexity Template'!A15</f>
        <v>Last Updated</v>
      </c>
      <c r="B15" s="239">
        <v>45756</v>
      </c>
      <c r="C15" s="459"/>
      <c r="D15" s="459"/>
      <c r="E15" s="459"/>
      <c r="F15" s="459"/>
      <c r="G15" s="459"/>
      <c r="H15" s="459"/>
      <c r="I15" s="459"/>
    </row>
    <row r="16" spans="1:12" x14ac:dyDescent="0.35">
      <c r="A16" s="3">
        <f>'Complexity Template'!A16</f>
        <v>0</v>
      </c>
      <c r="B16" s="451"/>
      <c r="C16" s="459"/>
      <c r="D16" s="459"/>
      <c r="E16" s="459"/>
      <c r="F16" s="459"/>
      <c r="G16" s="459"/>
      <c r="H16" s="459"/>
      <c r="I16" s="459"/>
    </row>
    <row r="17" spans="1:12" ht="15" thickBot="1" x14ac:dyDescent="0.4">
      <c r="A17" s="5">
        <f>'Complexity Template'!A17</f>
        <v>0</v>
      </c>
      <c r="B17" s="459"/>
      <c r="C17" s="459"/>
      <c r="D17" s="459"/>
      <c r="E17" s="459"/>
      <c r="F17" s="459"/>
      <c r="G17" s="459"/>
      <c r="H17" s="459"/>
      <c r="I17" s="459"/>
    </row>
    <row r="18" spans="1:12" ht="58.75" customHeight="1" thickBot="1" x14ac:dyDescent="0.4">
      <c r="A18" s="46" t="str">
        <f>'Complexity Template'!A18</f>
        <v>Scheduling Dates</v>
      </c>
      <c r="B18" s="46" t="str">
        <f>'Complexity Template'!B18</f>
        <v>Projected
 or Actual
Start</v>
      </c>
      <c r="C18" s="46" t="str">
        <f>'Complexity Template'!C18</f>
        <v>Projected or Actual
End</v>
      </c>
      <c r="D18" s="46" t="s">
        <v>1436</v>
      </c>
      <c r="E18" s="46" t="str">
        <f>'Complexity Template'!E18</f>
        <v>Calculated Start</v>
      </c>
      <c r="F18" s="46" t="str">
        <f>'Complexity Template'!F18</f>
        <v>Calculated End</v>
      </c>
      <c r="G18" s="46" t="str">
        <f>'Complexity Template'!G18</f>
        <v xml:space="preserve">No. of Days
Ahead or (Behind) Schedule </v>
      </c>
      <c r="H18" s="46" t="str">
        <f>'Complexity Template'!H18</f>
        <v>Complexity Factor (CF) Impacts to Schedule (Start on 1st Row)</v>
      </c>
      <c r="I18" s="46" t="str">
        <f>'Complexity Template'!I18</f>
        <v>Time Impact</v>
      </c>
      <c r="J18" s="469" t="s">
        <v>24</v>
      </c>
      <c r="K18" s="469"/>
      <c r="L18" s="469"/>
    </row>
    <row r="19" spans="1:12" ht="15" thickBot="1" x14ac:dyDescent="0.4">
      <c r="A19" s="71" t="str">
        <f>'Complexity Template'!A19</f>
        <v>AS1 - Additional SAR 1</v>
      </c>
      <c r="B19" s="457"/>
      <c r="C19" s="457"/>
      <c r="D19" s="452"/>
      <c r="E19" s="452"/>
      <c r="F19" s="453"/>
      <c r="G19" s="369" t="str">
        <f>IF(ISBLANK(E19)=FALSE,IF(E19-B19&gt;DATE(2007,1,1),0,E19-B19),"")</f>
        <v/>
      </c>
      <c r="H19" s="110" t="s">
        <v>970</v>
      </c>
      <c r="I19" s="111">
        <f>VLOOKUP(H19,'Lookup Lists'!E$3:F$39,2,FALSE)</f>
        <v>90</v>
      </c>
      <c r="J19" s="470">
        <v>1</v>
      </c>
    </row>
    <row r="20" spans="1:12" x14ac:dyDescent="0.35">
      <c r="A20" s="71" t="str">
        <f>'Complexity Template'!A20</f>
        <v>AS2 - Additional SAR 2</v>
      </c>
      <c r="B20" s="75"/>
      <c r="C20" s="83"/>
      <c r="D20" s="452"/>
      <c r="E20" s="452"/>
      <c r="F20" s="453"/>
      <c r="G20" s="42" t="str">
        <f t="shared" ref="G20:G41" si="0">IF(ISBLANK(E20)=FALSE,IF(E20-B20&gt;DATE(2007,1,1),0,E20-B20),"")</f>
        <v/>
      </c>
      <c r="H20" s="442" t="s">
        <v>970</v>
      </c>
      <c r="I20" s="443">
        <f>VLOOKUP(H20,'Lookup Lists'!E$3:F$39,2,FALSE)</f>
        <v>90</v>
      </c>
      <c r="J20" s="460">
        <v>2</v>
      </c>
    </row>
    <row r="21" spans="1:12" x14ac:dyDescent="0.35">
      <c r="A21" s="133" t="str">
        <f>'Complexity Template'!A21</f>
        <v>QR - Quality Review</v>
      </c>
      <c r="B21" s="429"/>
      <c r="C21" s="429"/>
      <c r="D21" s="452"/>
      <c r="E21" s="452"/>
      <c r="F21" s="453"/>
      <c r="G21" s="42" t="str">
        <f t="shared" si="0"/>
        <v/>
      </c>
      <c r="H21" s="442" t="s">
        <v>1075</v>
      </c>
      <c r="I21" s="443">
        <f>VLOOKUP(H21,'Lookup Lists'!E$3:F$39,2,FALSE)</f>
        <v>90</v>
      </c>
      <c r="J21" s="470">
        <v>3</v>
      </c>
    </row>
    <row r="22" spans="1:12" x14ac:dyDescent="0.35">
      <c r="A22" s="29" t="str">
        <f>'Complexity Template'!A22</f>
        <v>SP1 - SAR/PR/WP Posting 1</v>
      </c>
      <c r="B22" s="347">
        <v>44181</v>
      </c>
      <c r="C22" s="83">
        <v>44211</v>
      </c>
      <c r="D22" s="452"/>
      <c r="E22" s="75">
        <v>44181</v>
      </c>
      <c r="F22" s="83">
        <f>+E22+30</f>
        <v>44211</v>
      </c>
      <c r="G22" s="42">
        <f t="shared" si="0"/>
        <v>0</v>
      </c>
      <c r="H22" s="442" t="s">
        <v>1040</v>
      </c>
      <c r="I22" s="443">
        <f>VLOOKUP(H22,'Lookup Lists'!E$3:F$39,2,FALSE)</f>
        <v>180</v>
      </c>
      <c r="J22" s="460">
        <v>4</v>
      </c>
    </row>
    <row r="23" spans="1:12" x14ac:dyDescent="0.35">
      <c r="A23" s="29" t="s">
        <v>1417</v>
      </c>
      <c r="B23" s="347"/>
      <c r="C23" s="83"/>
      <c r="D23" s="452"/>
      <c r="E23" s="75">
        <f>F22+60</f>
        <v>44271</v>
      </c>
      <c r="F23" s="8">
        <f>E23+60</f>
        <v>44331</v>
      </c>
      <c r="G23" s="42"/>
      <c r="H23" s="442" t="s">
        <v>1019</v>
      </c>
      <c r="I23" s="443">
        <f>VLOOKUP(H23,'Lookup Lists'!E$3:F$39,2,FALSE)</f>
        <v>60</v>
      </c>
      <c r="J23" s="470">
        <v>5</v>
      </c>
    </row>
    <row r="24" spans="1:12" x14ac:dyDescent="0.35">
      <c r="A24" s="345" t="str">
        <f>'Complexity Template'!A24</f>
        <v>SDT - Dev Time</v>
      </c>
      <c r="B24" s="454">
        <f>+C22+60</f>
        <v>44271</v>
      </c>
      <c r="C24" s="454">
        <f>+B24+($B$9*30)+($B$14*60)</f>
        <v>44391</v>
      </c>
      <c r="D24" s="452"/>
      <c r="E24" s="454">
        <f>+F23+60</f>
        <v>44391</v>
      </c>
      <c r="F24" s="454">
        <f>+E24+($B$9*30)+($B$14*60)</f>
        <v>44511</v>
      </c>
      <c r="G24" s="42">
        <f>IF(ISBLANK(E24)=FALSE,IF(E24-B24&gt;DATE(2007,1,1),0,E24-B24),"")</f>
        <v>120</v>
      </c>
      <c r="H24" s="442" t="s">
        <v>1059</v>
      </c>
      <c r="I24" s="443">
        <f>VLOOKUP(H24,'Lookup Lists'!E$3:F$39,2,FALSE)</f>
        <v>60</v>
      </c>
      <c r="J24" s="470">
        <v>5</v>
      </c>
    </row>
    <row r="25" spans="1:12" x14ac:dyDescent="0.35">
      <c r="A25" s="32" t="str">
        <f>'Complexity Template'!A25</f>
        <v>CP1 - Comment Period 1</v>
      </c>
      <c r="B25" s="75"/>
      <c r="C25" s="75"/>
      <c r="D25" s="452"/>
      <c r="E25" s="452"/>
      <c r="F25" s="453"/>
      <c r="G25" s="42" t="str">
        <f t="shared" si="0"/>
        <v/>
      </c>
      <c r="H25" s="442" t="s">
        <v>1059</v>
      </c>
      <c r="I25" s="443">
        <f>VLOOKUP(H25,'Lookup Lists'!E$3:F$39,2,FALSE)</f>
        <v>60</v>
      </c>
      <c r="J25" s="460">
        <v>6</v>
      </c>
    </row>
    <row r="26" spans="1:12" x14ac:dyDescent="0.35">
      <c r="A26" s="32" t="str">
        <f>'Complexity Template'!A26</f>
        <v>CP2 - Comment Period 2</v>
      </c>
      <c r="B26" s="75"/>
      <c r="C26" s="75"/>
      <c r="D26" s="452"/>
      <c r="E26" s="452"/>
      <c r="F26" s="453"/>
      <c r="G26" s="42" t="str">
        <f t="shared" si="0"/>
        <v/>
      </c>
      <c r="H26" s="442" t="s">
        <v>1059</v>
      </c>
      <c r="I26" s="443">
        <f>VLOOKUP(H26,'Lookup Lists'!E$3:F$39,2,FALSE)</f>
        <v>60</v>
      </c>
      <c r="J26" s="470">
        <v>7</v>
      </c>
    </row>
    <row r="27" spans="1:12" x14ac:dyDescent="0.35">
      <c r="A27" s="34" t="str">
        <f>'Complexity Template'!A27</f>
        <v>CIB - Com/Ballot 1 (Initial)</v>
      </c>
      <c r="B27" s="533">
        <v>44711</v>
      </c>
      <c r="C27" s="533">
        <v>44748</v>
      </c>
      <c r="D27" s="576" t="s">
        <v>1437</v>
      </c>
      <c r="E27" s="10">
        <f>+F24</f>
        <v>44511</v>
      </c>
      <c r="F27" s="8">
        <f>+E27+45</f>
        <v>44556</v>
      </c>
      <c r="G27" s="42">
        <f>IF(ISBLANK(E27)=FALSE,IF(E27-B27&gt;DATE(2007,1,1),0,E27-B27),"")</f>
        <v>-200</v>
      </c>
      <c r="H27" s="442" t="s">
        <v>1075</v>
      </c>
      <c r="I27" s="443">
        <f>VLOOKUP(H27,'Lookup Lists'!E$3:F$39,2,FALSE)</f>
        <v>90</v>
      </c>
      <c r="J27" s="460">
        <v>8</v>
      </c>
    </row>
    <row r="28" spans="1:12" x14ac:dyDescent="0.35">
      <c r="A28" s="34" t="str">
        <f>'Complexity Template'!A28</f>
        <v xml:space="preserve">CAB - Com/Add Ballot 2 </v>
      </c>
      <c r="B28" s="533">
        <v>44886</v>
      </c>
      <c r="C28" s="533">
        <v>44944</v>
      </c>
      <c r="D28" s="576" t="s">
        <v>1437</v>
      </c>
      <c r="E28" s="10">
        <f>+F27+60</f>
        <v>44616</v>
      </c>
      <c r="F28" s="8">
        <f>+E28+45</f>
        <v>44661</v>
      </c>
      <c r="G28" s="42">
        <f t="shared" si="0"/>
        <v>-270</v>
      </c>
      <c r="H28" s="442" t="s">
        <v>1075</v>
      </c>
      <c r="I28" s="443">
        <f>VLOOKUP(H28,'Lookup Lists'!E$3:F$39,2,FALSE)</f>
        <v>90</v>
      </c>
      <c r="J28" s="470">
        <v>9</v>
      </c>
    </row>
    <row r="29" spans="1:12" x14ac:dyDescent="0.35">
      <c r="A29" s="34" t="str">
        <f>'Complexity Template'!A29</f>
        <v>CAB - Com/Add Ballot 3</v>
      </c>
      <c r="B29" s="533">
        <v>45084</v>
      </c>
      <c r="C29" s="533">
        <f>B29+45</f>
        <v>45129</v>
      </c>
      <c r="D29" s="576" t="s">
        <v>1437</v>
      </c>
      <c r="E29" s="10">
        <f>+F28+60</f>
        <v>44721</v>
      </c>
      <c r="F29" s="8">
        <f>+E29+45</f>
        <v>44766</v>
      </c>
      <c r="G29" s="42">
        <f t="shared" si="0"/>
        <v>-363</v>
      </c>
      <c r="H29" s="442" t="s">
        <v>1088</v>
      </c>
      <c r="I29" s="443"/>
      <c r="J29" s="460">
        <v>10</v>
      </c>
    </row>
    <row r="30" spans="1:12" x14ac:dyDescent="0.35">
      <c r="A30" s="34" t="str">
        <f>'Complexity Template'!A30</f>
        <v>CAB - Com/Add Ballot 4</v>
      </c>
      <c r="B30" s="533">
        <v>45246</v>
      </c>
      <c r="C30" s="533">
        <f>B30+54</f>
        <v>45300</v>
      </c>
      <c r="D30" s="576" t="s">
        <v>1437</v>
      </c>
      <c r="E30" s="10">
        <f>+F29+60</f>
        <v>44826</v>
      </c>
      <c r="F30" s="8">
        <f>+E30+45</f>
        <v>44871</v>
      </c>
      <c r="G30" s="42">
        <f>IF(ISBLANK(E30)=FALSE,IF(E30-B30&gt;DATE(2007,1,1),0,E30-B30),"")</f>
        <v>-420</v>
      </c>
      <c r="H30" s="442" t="s">
        <v>1090</v>
      </c>
      <c r="I30" s="443">
        <f>VLOOKUP(H30,'Lookup Lists'!E$3:F$39,2,FALSE)</f>
        <v>60</v>
      </c>
      <c r="J30" s="470">
        <v>11</v>
      </c>
    </row>
    <row r="31" spans="1:12" x14ac:dyDescent="0.35">
      <c r="A31" s="34" t="str">
        <f>'Complexity Template'!A31</f>
        <v>CAB - Com/Add Ballot 5</v>
      </c>
      <c r="B31" s="533">
        <f>C30+45</f>
        <v>45345</v>
      </c>
      <c r="C31" s="533">
        <f>B31+45</f>
        <v>45390</v>
      </c>
      <c r="D31" s="579"/>
      <c r="E31" s="10">
        <f>+F30+60</f>
        <v>44931</v>
      </c>
      <c r="F31" s="8">
        <f>+E31+45</f>
        <v>44976</v>
      </c>
      <c r="G31" s="42">
        <f>IF(ISBLANK(E31)=FALSE,IF(E31-B31&gt;DATE(2007,1,1),0,E31-B31),"")</f>
        <v>-414</v>
      </c>
      <c r="H31" s="442"/>
      <c r="I31" s="443"/>
      <c r="J31" s="470"/>
    </row>
    <row r="32" spans="1:12" x14ac:dyDescent="0.35">
      <c r="A32" s="35" t="str">
        <f>'Complexity Template'!A32</f>
        <v>FB - Final Ballot</v>
      </c>
      <c r="B32" s="533">
        <v>45485</v>
      </c>
      <c r="C32" s="533">
        <f>B32+10</f>
        <v>45495</v>
      </c>
      <c r="D32" s="452"/>
      <c r="E32" s="10">
        <f>+F28+30</f>
        <v>44691</v>
      </c>
      <c r="F32" s="8">
        <f>+E32+10</f>
        <v>44701</v>
      </c>
      <c r="G32" s="42">
        <f t="shared" si="0"/>
        <v>-794</v>
      </c>
      <c r="H32" s="442" t="s">
        <v>1067</v>
      </c>
      <c r="I32" s="443">
        <f>VLOOKUP(H32,'Lookup Lists'!E$3:F$39,2,FALSE)</f>
        <v>60</v>
      </c>
      <c r="J32" s="470">
        <v>13</v>
      </c>
    </row>
    <row r="33" spans="1:10" x14ac:dyDescent="0.35">
      <c r="A33" s="36" t="str">
        <f>'Complexity Template'!A33</f>
        <v>PTB - Present to BOT</v>
      </c>
      <c r="B33" s="75"/>
      <c r="C33" s="533"/>
      <c r="D33" s="452"/>
      <c r="E33" s="452"/>
      <c r="F33" s="453"/>
      <c r="G33" s="42" t="str">
        <f t="shared" si="0"/>
        <v/>
      </c>
      <c r="H33" s="442" t="s">
        <v>191</v>
      </c>
      <c r="I33" s="443">
        <f>VLOOKUP(H33,'Lookup Lists'!E$3:F$39,2,FALSE)</f>
        <v>0</v>
      </c>
      <c r="J33" s="460">
        <v>14</v>
      </c>
    </row>
    <row r="34" spans="1:10" ht="14" customHeight="1" x14ac:dyDescent="0.35">
      <c r="A34" s="37" t="str">
        <f>'Complexity Template'!A34</f>
        <v>Filing - Filing with Regulators</v>
      </c>
      <c r="B34" s="75"/>
      <c r="C34" s="533"/>
      <c r="D34" s="452"/>
      <c r="E34" s="452"/>
      <c r="F34" s="453"/>
      <c r="G34" s="42" t="str">
        <f t="shared" si="0"/>
        <v/>
      </c>
      <c r="H34" s="442" t="s">
        <v>191</v>
      </c>
      <c r="I34" s="443">
        <f>VLOOKUP(H34,'Lookup Lists'!E$3:F$39,2,FALSE)</f>
        <v>0</v>
      </c>
      <c r="J34" s="470">
        <v>15</v>
      </c>
    </row>
    <row r="35" spans="1:10" ht="25.25" customHeight="1" x14ac:dyDescent="0.35">
      <c r="A35" s="34" t="s">
        <v>1497</v>
      </c>
      <c r="B35" s="595">
        <v>45764</v>
      </c>
      <c r="C35" s="596">
        <f>B35+29</f>
        <v>45793</v>
      </c>
      <c r="D35" s="593"/>
      <c r="E35" s="593"/>
      <c r="F35" s="594"/>
      <c r="G35" s="41"/>
      <c r="H35" s="591"/>
      <c r="I35" s="592"/>
      <c r="J35" s="470"/>
    </row>
    <row r="36" spans="1:10" ht="25.25" customHeight="1" x14ac:dyDescent="0.35">
      <c r="A36" s="34" t="s">
        <v>1499</v>
      </c>
      <c r="B36" s="595"/>
      <c r="C36" s="596"/>
      <c r="D36" s="593"/>
      <c r="E36" s="593"/>
      <c r="F36" s="594"/>
      <c r="G36" s="41"/>
      <c r="H36" s="591"/>
      <c r="I36" s="592"/>
      <c r="J36" s="470"/>
    </row>
    <row r="37" spans="1:10" ht="25.25" customHeight="1" x14ac:dyDescent="0.35">
      <c r="A37" s="34" t="s">
        <v>1498</v>
      </c>
      <c r="B37" s="595"/>
      <c r="C37" s="596"/>
      <c r="D37" s="593"/>
      <c r="E37" s="593"/>
      <c r="F37" s="594"/>
      <c r="G37" s="41"/>
      <c r="H37" s="591"/>
      <c r="I37" s="592"/>
      <c r="J37" s="470"/>
    </row>
    <row r="38" spans="1:10" ht="25.25" customHeight="1" x14ac:dyDescent="0.35">
      <c r="A38" s="34" t="s">
        <v>1500</v>
      </c>
      <c r="B38" s="595"/>
      <c r="C38" s="596"/>
      <c r="D38" s="593"/>
      <c r="E38" s="593"/>
      <c r="F38" s="594"/>
      <c r="G38" s="41"/>
      <c r="H38" s="591"/>
      <c r="I38" s="592"/>
      <c r="J38" s="470"/>
    </row>
    <row r="39" spans="1:10" ht="25.25" customHeight="1" x14ac:dyDescent="0.35">
      <c r="A39" s="34" t="s">
        <v>1501</v>
      </c>
      <c r="B39" s="595"/>
      <c r="C39" s="595"/>
      <c r="D39" s="593"/>
      <c r="E39" s="593"/>
      <c r="F39" s="594"/>
      <c r="G39" s="41"/>
      <c r="H39" s="591"/>
      <c r="I39" s="592"/>
      <c r="J39" s="470"/>
    </row>
    <row r="40" spans="1:10" ht="14" customHeight="1" x14ac:dyDescent="0.35">
      <c r="A40" s="35" t="s">
        <v>936</v>
      </c>
      <c r="B40" s="161"/>
      <c r="C40" s="161"/>
      <c r="D40" s="593"/>
      <c r="E40" s="593"/>
      <c r="F40" s="594"/>
      <c r="G40" s="41"/>
      <c r="H40" s="591"/>
      <c r="I40" s="592"/>
      <c r="J40" s="470"/>
    </row>
    <row r="41" spans="1:10" ht="15" thickBot="1" x14ac:dyDescent="0.4">
      <c r="A41" s="36" t="s">
        <v>937</v>
      </c>
      <c r="B41" s="76"/>
      <c r="C41" s="76"/>
      <c r="D41" s="76"/>
      <c r="E41" s="455"/>
      <c r="F41" s="456"/>
      <c r="G41" s="41" t="str">
        <f t="shared" si="0"/>
        <v/>
      </c>
      <c r="H41" s="82" t="s">
        <v>191</v>
      </c>
      <c r="I41" s="88">
        <f>VLOOKUP(H41,'Lookup Lists'!E$3:F$39,2,FALSE)</f>
        <v>0</v>
      </c>
      <c r="J41" s="460">
        <v>16</v>
      </c>
    </row>
    <row r="42" spans="1:10" ht="15" thickBot="1" x14ac:dyDescent="0.4">
      <c r="A42" s="607" t="str">
        <f>'Complexity Template'!A36</f>
        <v>Delta based on Calculated CF Date and Actual Final Ballot:</v>
      </c>
      <c r="B42" s="608">
        <f>'Complexity Template'!B36</f>
        <v>0</v>
      </c>
      <c r="C42" s="608">
        <f>'Complexity Template'!C36</f>
        <v>0</v>
      </c>
      <c r="D42" s="608"/>
      <c r="E42" s="608">
        <f>'Complexity Template'!E36</f>
        <v>0</v>
      </c>
      <c r="F42" s="608">
        <f>'Complexity Template'!F36</f>
        <v>0</v>
      </c>
      <c r="G42" s="370">
        <f>IF(ISBLANK(C32)=FALSE,I42-C32,"Need FB Date")</f>
        <v>196</v>
      </c>
      <c r="H42" s="371" t="str">
        <f>'Complexity Template'!H36</f>
        <v>Calculated CF Date:</v>
      </c>
      <c r="I42" s="372">
        <f>E22+(F32-E22)+SUM(I19:I41)</f>
        <v>45691</v>
      </c>
    </row>
    <row r="43" spans="1:10" ht="15" thickBot="1" x14ac:dyDescent="0.4">
      <c r="A43" s="478" t="str">
        <f>'Complexity Template'!A37</f>
        <v>PTS Change Control</v>
      </c>
      <c r="G43" s="460"/>
      <c r="H43" s="460"/>
      <c r="I43" s="460"/>
    </row>
    <row r="44" spans="1:10" ht="15" thickBot="1" x14ac:dyDescent="0.4">
      <c r="A44" s="479" t="str">
        <f>'Complexity Template'!A38</f>
        <v>Reason for Update</v>
      </c>
      <c r="B44" s="480" t="str">
        <f>'Complexity Template'!B38</f>
        <v>Date</v>
      </c>
      <c r="C44" s="800" t="str">
        <f>'Complexity Template'!C38</f>
        <v>Notes</v>
      </c>
      <c r="D44" s="800"/>
      <c r="E44" s="800">
        <f>'Complexity Template'!E38</f>
        <v>0</v>
      </c>
      <c r="F44" s="800">
        <f>'Complexity Template'!F38</f>
        <v>0</v>
      </c>
      <c r="G44" s="800">
        <f>'Complexity Template'!G38</f>
        <v>0</v>
      </c>
      <c r="H44" s="800">
        <f>'Complexity Template'!H38</f>
        <v>0</v>
      </c>
      <c r="I44" s="801">
        <f>'Complexity Template'!I38</f>
        <v>0</v>
      </c>
    </row>
    <row r="45" spans="1:10" x14ac:dyDescent="0.35">
      <c r="A45" s="482" t="s">
        <v>566</v>
      </c>
      <c r="B45" s="483">
        <v>44098</v>
      </c>
      <c r="C45" s="646" t="s">
        <v>1222</v>
      </c>
      <c r="D45" s="646"/>
      <c r="E45" s="646"/>
      <c r="F45" s="646"/>
      <c r="G45" s="646"/>
      <c r="H45" s="646"/>
      <c r="I45" s="646"/>
    </row>
    <row r="46" spans="1:10" x14ac:dyDescent="0.35">
      <c r="A46" s="481" t="s">
        <v>571</v>
      </c>
      <c r="B46" s="75">
        <v>44270</v>
      </c>
      <c r="C46" s="826" t="s">
        <v>1237</v>
      </c>
      <c r="D46" s="826"/>
      <c r="E46" s="826"/>
      <c r="F46" s="826"/>
      <c r="G46" s="826"/>
      <c r="H46" s="826"/>
      <c r="I46" s="826"/>
    </row>
    <row r="47" spans="1:10" x14ac:dyDescent="0.35">
      <c r="A47" s="481" t="s">
        <v>571</v>
      </c>
      <c r="B47" s="99">
        <v>44487</v>
      </c>
      <c r="C47" s="826" t="s">
        <v>1236</v>
      </c>
      <c r="D47" s="826"/>
      <c r="E47" s="826"/>
      <c r="F47" s="826"/>
      <c r="G47" s="826"/>
      <c r="H47" s="826"/>
      <c r="I47" s="826"/>
    </row>
    <row r="48" spans="1:10" x14ac:dyDescent="0.35">
      <c r="A48" s="481" t="s">
        <v>571</v>
      </c>
      <c r="B48" s="99">
        <v>44606</v>
      </c>
      <c r="C48" s="826" t="s">
        <v>1270</v>
      </c>
      <c r="D48" s="826"/>
      <c r="E48" s="826"/>
      <c r="F48" s="826"/>
      <c r="G48" s="826"/>
      <c r="H48" s="826"/>
      <c r="I48" s="826"/>
    </row>
    <row r="49" spans="1:9" x14ac:dyDescent="0.35">
      <c r="A49" s="481" t="s">
        <v>571</v>
      </c>
      <c r="B49" s="99">
        <v>44691</v>
      </c>
      <c r="C49" s="826" t="s">
        <v>1284</v>
      </c>
      <c r="D49" s="826"/>
      <c r="E49" s="826"/>
      <c r="F49" s="826"/>
      <c r="G49" s="826"/>
      <c r="H49" s="826"/>
      <c r="I49" s="826"/>
    </row>
    <row r="50" spans="1:9" x14ac:dyDescent="0.35">
      <c r="A50" s="481" t="s">
        <v>571</v>
      </c>
      <c r="B50" s="99">
        <v>44818</v>
      </c>
      <c r="C50" s="826" t="s">
        <v>1301</v>
      </c>
      <c r="D50" s="826"/>
      <c r="E50" s="826"/>
      <c r="F50" s="826"/>
      <c r="G50" s="826"/>
      <c r="H50" s="826"/>
      <c r="I50" s="826"/>
    </row>
    <row r="51" spans="1:9" ht="30.25" customHeight="1" x14ac:dyDescent="0.35">
      <c r="A51" s="481" t="s">
        <v>571</v>
      </c>
      <c r="B51" s="99">
        <v>45002</v>
      </c>
      <c r="C51" s="826" t="s">
        <v>1331</v>
      </c>
      <c r="D51" s="826"/>
      <c r="E51" s="826"/>
      <c r="F51" s="826"/>
      <c r="G51" s="826"/>
      <c r="H51" s="826"/>
      <c r="I51" s="826"/>
    </row>
    <row r="52" spans="1:9" x14ac:dyDescent="0.35">
      <c r="A52" s="481" t="s">
        <v>571</v>
      </c>
      <c r="B52" s="99">
        <v>45211</v>
      </c>
      <c r="C52" s="826" t="s">
        <v>1380</v>
      </c>
      <c r="D52" s="826"/>
      <c r="E52" s="826"/>
      <c r="F52" s="826"/>
      <c r="G52" s="826"/>
      <c r="H52" s="826"/>
      <c r="I52" s="826"/>
    </row>
    <row r="53" spans="1:9" ht="24" customHeight="1" x14ac:dyDescent="0.35">
      <c r="A53" s="481" t="s">
        <v>571</v>
      </c>
      <c r="B53" s="99">
        <v>45299</v>
      </c>
      <c r="C53" s="826" t="s">
        <v>1395</v>
      </c>
      <c r="D53" s="826"/>
      <c r="E53" s="826"/>
      <c r="F53" s="826"/>
      <c r="G53" s="826"/>
      <c r="H53" s="826"/>
      <c r="I53" s="826"/>
    </row>
    <row r="54" spans="1:9" x14ac:dyDescent="0.35">
      <c r="A54" s="481" t="s">
        <v>1469</v>
      </c>
      <c r="B54" s="99">
        <v>45531</v>
      </c>
      <c r="C54" s="826" t="s">
        <v>1470</v>
      </c>
      <c r="D54" s="826"/>
      <c r="E54" s="826"/>
      <c r="F54" s="826"/>
      <c r="G54" s="826"/>
      <c r="H54" s="826"/>
      <c r="I54" s="826"/>
    </row>
    <row r="55" spans="1:9" x14ac:dyDescent="0.35">
      <c r="A55" s="481" t="s">
        <v>571</v>
      </c>
      <c r="B55" s="99">
        <v>45756</v>
      </c>
      <c r="C55" s="826" t="s">
        <v>1522</v>
      </c>
      <c r="D55" s="826"/>
      <c r="E55" s="826"/>
      <c r="F55" s="826"/>
      <c r="G55" s="826"/>
      <c r="H55" s="826"/>
      <c r="I55" s="826"/>
    </row>
    <row r="56" spans="1:9" x14ac:dyDescent="0.35">
      <c r="A56" s="481"/>
      <c r="B56" s="99"/>
      <c r="C56" s="826"/>
      <c r="D56" s="826"/>
      <c r="E56" s="826"/>
      <c r="F56" s="826"/>
      <c r="G56" s="826"/>
      <c r="H56" s="826"/>
      <c r="I56" s="826"/>
    </row>
  </sheetData>
  <mergeCells count="28">
    <mergeCell ref="C14:H14"/>
    <mergeCell ref="B13:H13"/>
    <mergeCell ref="B12:H12"/>
    <mergeCell ref="B1:H1"/>
    <mergeCell ref="B2:H2"/>
    <mergeCell ref="B3:H3"/>
    <mergeCell ref="B4:H4"/>
    <mergeCell ref="B5:H5"/>
    <mergeCell ref="B6:F6"/>
    <mergeCell ref="B7:C7"/>
    <mergeCell ref="B8:H8"/>
    <mergeCell ref="C9:H9"/>
    <mergeCell ref="C10:H10"/>
    <mergeCell ref="B11:H11"/>
    <mergeCell ref="C48:I48"/>
    <mergeCell ref="C49:I49"/>
    <mergeCell ref="A42:F42"/>
    <mergeCell ref="C44:I44"/>
    <mergeCell ref="C46:I46"/>
    <mergeCell ref="C47:I47"/>
    <mergeCell ref="C45:I45"/>
    <mergeCell ref="C54:I54"/>
    <mergeCell ref="C55:I55"/>
    <mergeCell ref="C56:I56"/>
    <mergeCell ref="C53:I53"/>
    <mergeCell ref="C50:I50"/>
    <mergeCell ref="C52:I52"/>
    <mergeCell ref="C51:I51"/>
  </mergeCells>
  <conditionalFormatting sqref="B19:C22 E19:F22 B24:C40 E24:F40 B41:F41">
    <cfRule type="expression" dxfId="417" priority="12">
      <formula>AND($E19&lt;=NOW(),$F19&gt;=NOW())</formula>
    </cfRule>
  </conditionalFormatting>
  <conditionalFormatting sqref="B23:C23">
    <cfRule type="expression" dxfId="416" priority="11">
      <formula>AND($B19&lt;=NOW(),$C19&gt;=NOW())</formula>
    </cfRule>
  </conditionalFormatting>
  <conditionalFormatting sqref="D19:D26 D32:D40">
    <cfRule type="expression" dxfId="415" priority="3">
      <formula>AND($F19&lt;=NOW(),$G19&gt;=NOW())</formula>
    </cfRule>
  </conditionalFormatting>
  <conditionalFormatting sqref="D20">
    <cfRule type="expression" dxfId="414" priority="5">
      <formula>AND($B22&lt;=NOW(),$C22&gt;=NOW())</formula>
    </cfRule>
  </conditionalFormatting>
  <conditionalFormatting sqref="D22:D24">
    <cfRule type="expression" dxfId="413" priority="4">
      <formula>AND($B18&lt;=NOW(),$C18&gt;=NOW())</formula>
    </cfRule>
  </conditionalFormatting>
  <conditionalFormatting sqref="D25">
    <cfRule type="expression" dxfId="412" priority="6">
      <formula>AND(#REF!&lt;=NOW(),#REF!&gt;=NOW())</formula>
    </cfRule>
  </conditionalFormatting>
  <conditionalFormatting sqref="D27:D31">
    <cfRule type="cellIs" dxfId="411" priority="1" operator="between">
      <formula>0.6667</formula>
      <formula>1</formula>
    </cfRule>
    <cfRule type="cellIs" dxfId="410" priority="2" operator="between">
      <formula>0.6666</formula>
      <formula>0</formula>
    </cfRule>
  </conditionalFormatting>
  <conditionalFormatting sqref="E23:F23">
    <cfRule type="expression" dxfId="409" priority="7">
      <formula>AND($E23&lt;=NOW(),$F23&gt;=NOW())</formula>
    </cfRule>
  </conditionalFormatting>
  <conditionalFormatting sqref="G19:G41">
    <cfRule type="cellIs" dxfId="408" priority="10" operator="greaterThan">
      <formula>-45</formula>
    </cfRule>
  </conditionalFormatting>
  <conditionalFormatting sqref="G19:G42">
    <cfRule type="cellIs" dxfId="407" priority="8" operator="lessThan">
      <formula>-90</formula>
    </cfRule>
    <cfRule type="cellIs" dxfId="406" priority="9" operator="lessThan">
      <formula>-45</formula>
    </cfRule>
  </conditionalFormatting>
  <conditionalFormatting sqref="G42">
    <cfRule type="cellIs" dxfId="405" priority="19" operator="between">
      <formula>-45</formula>
      <formula>45</formula>
    </cfRule>
    <cfRule type="cellIs" dxfId="404" priority="22" operator="greaterThan">
      <formula>45</formula>
    </cfRule>
    <cfRule type="cellIs" dxfId="403" priority="23" operator="greaterThan">
      <formula>90</formula>
    </cfRule>
  </conditionalFormatting>
  <dataValidations count="2">
    <dataValidation type="list" allowBlank="1" showInputMessage="1" showErrorMessage="1" sqref="B3:H3" xr:uid="{00000000-0002-0000-7F00-000001000000}">
      <formula1>Status</formula1>
    </dataValidation>
    <dataValidation type="list" allowBlank="1" showInputMessage="1" showErrorMessage="1" sqref="H19:H41" xr:uid="{00000000-0002-0000-7F00-000000000000}">
      <formula1>Complexity_Factor</formula1>
    </dataValidation>
  </dataValidations>
  <hyperlinks>
    <hyperlink ref="I1" location="Home!A1" display="Return to Home" xr:uid="{00000000-0004-0000-7F00-000000000000}"/>
    <hyperlink ref="B12:H12" r:id="rId1" display="Josh Blume" xr:uid="{00000000-0004-0000-7F00-000001000000}"/>
    <hyperlink ref="B13:H13" r:id="rId2" display="Ellese Murphy (primary),Sarah Habriga (secondary)" xr:uid="{00000000-0004-0000-7F00-000002000000}"/>
    <hyperlink ref="B2:H2" r:id="rId3" display="Verifications of Models and Data for Generators " xr:uid="{00000000-0004-0000-7F00-000003000000}"/>
  </hyperlinks>
  <pageMargins left="0.7" right="0.7" top="0.75" bottom="0.75" header="0.3" footer="0.3"/>
  <pageSetup orientation="landscape" r:id="rId4"/>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30" id="{5580ED52-BC0E-49F4-BE54-B647B4DBDB95}">
            <xm:f>IF($B$20=Home!$I$5,#REF!,)</xm:f>
            <x14:dxf/>
          </x14:cfRule>
          <xm:sqref>J10:ABJ10</xm:sqref>
        </x14:conditionalFormatting>
      </x14:conditionalFormattings>
    </ext>
  </extLst>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tabColor theme="3"/>
  </sheetPr>
  <dimension ref="A1:L42"/>
  <sheetViews>
    <sheetView showZeros="0" zoomScale="110" zoomScaleNormal="110" workbookViewId="0">
      <pane ySplit="1" topLeftCell="A2" activePane="bottomLeft" state="frozen"/>
      <selection pane="bottomLeft" activeCell="B16" sqref="B16"/>
    </sheetView>
  </sheetViews>
  <sheetFormatPr defaultColWidth="8.81640625" defaultRowHeight="14.5" x14ac:dyDescent="0.35"/>
  <cols>
    <col min="1" max="1" width="28.453125" style="106" customWidth="1"/>
    <col min="2" max="2" width="12.453125" style="91" customWidth="1"/>
    <col min="3" max="4" width="11.81640625" style="91" customWidth="1"/>
    <col min="5" max="5" width="13.1796875" style="91" customWidth="1"/>
    <col min="6" max="6" width="13.453125" style="91" customWidth="1"/>
    <col min="7" max="7" width="14.81640625" style="91" customWidth="1"/>
    <col min="8" max="8" width="31.1796875" style="91" customWidth="1"/>
    <col min="9" max="9" width="12.453125" style="91" customWidth="1"/>
    <col min="10" max="10" width="7.453125" style="91" hidden="1" customWidth="1"/>
    <col min="11" max="11" width="13.453125" style="91" customWidth="1"/>
    <col min="12" max="12" width="22.453125" style="91" customWidth="1"/>
    <col min="13" max="16384" width="8.81640625" style="91"/>
  </cols>
  <sheetData>
    <row r="1" spans="1:12" s="463" customFormat="1" ht="18.5" x14ac:dyDescent="0.45">
      <c r="A1" s="27" t="str">
        <f>'Complexity Template'!A1</f>
        <v>Project</v>
      </c>
      <c r="B1" s="609" t="s">
        <v>65</v>
      </c>
      <c r="C1" s="610"/>
      <c r="D1" s="610"/>
      <c r="E1" s="610"/>
      <c r="F1" s="610"/>
      <c r="G1" s="610"/>
      <c r="H1" s="610"/>
      <c r="I1" s="165" t="s">
        <v>178</v>
      </c>
    </row>
    <row r="2" spans="1:12" s="463" customFormat="1" ht="15" customHeight="1" x14ac:dyDescent="0.45">
      <c r="A2" s="3" t="str">
        <f>'Complexity Template'!A2</f>
        <v>Project Name</v>
      </c>
      <c r="B2" s="611" t="s">
        <v>1492</v>
      </c>
      <c r="C2" s="611"/>
      <c r="D2" s="611"/>
      <c r="E2" s="611"/>
      <c r="F2" s="611"/>
      <c r="G2" s="611"/>
      <c r="H2" s="611"/>
      <c r="I2" s="464"/>
    </row>
    <row r="3" spans="1:12" s="463" customFormat="1" ht="15" customHeight="1" x14ac:dyDescent="0.45">
      <c r="A3" s="3" t="str">
        <f>'Complexity Template'!A3</f>
        <v>Status</v>
      </c>
      <c r="B3" s="612" t="s">
        <v>1502</v>
      </c>
      <c r="C3" s="612"/>
      <c r="D3" s="612"/>
      <c r="E3" s="612"/>
      <c r="F3" s="612"/>
      <c r="G3" s="612"/>
      <c r="H3" s="612"/>
      <c r="I3" s="464"/>
    </row>
    <row r="4" spans="1:12" s="463" customFormat="1" ht="51" customHeight="1" x14ac:dyDescent="0.45">
      <c r="A4" s="3" t="str">
        <f>'Complexity Template'!A4</f>
        <v>Comments</v>
      </c>
      <c r="B4" s="828" t="s">
        <v>1516</v>
      </c>
      <c r="C4" s="828"/>
      <c r="D4" s="828"/>
      <c r="E4" s="828"/>
      <c r="F4" s="828"/>
      <c r="G4" s="828"/>
      <c r="H4" s="828"/>
      <c r="I4" s="464"/>
    </row>
    <row r="5" spans="1:12" x14ac:dyDescent="0.35">
      <c r="A5" s="5" t="str">
        <f>'Complexity Template'!A5</f>
        <v>Deliverable</v>
      </c>
      <c r="B5" s="600" t="s">
        <v>1179</v>
      </c>
      <c r="C5" s="600"/>
      <c r="D5" s="600"/>
      <c r="E5" s="600"/>
      <c r="F5" s="600"/>
      <c r="G5" s="600"/>
      <c r="H5" s="600"/>
      <c r="I5" s="459"/>
    </row>
    <row r="6" spans="1:12" x14ac:dyDescent="0.35">
      <c r="A6" s="5" t="str">
        <f>'Complexity Template'!A6</f>
        <v>Deadline</v>
      </c>
      <c r="B6" s="613"/>
      <c r="C6" s="613"/>
      <c r="D6" s="613"/>
      <c r="E6" s="613"/>
      <c r="F6" s="613"/>
      <c r="G6" s="458" t="str">
        <f ca="1">IF(ISBLANK($B$6)=FALSE,ROUNDDOWN(_xlfn.DAYS($B$6,NOW())/30,0),"N/A")</f>
        <v>N/A</v>
      </c>
      <c r="H6" s="277" t="str">
        <f>'Complexity Template'!H6</f>
        <v>Months to deadline</v>
      </c>
      <c r="I6" s="459"/>
    </row>
    <row r="7" spans="1:12" ht="63" customHeight="1" x14ac:dyDescent="0.35">
      <c r="A7" s="261" t="str">
        <f>'Complexity Template'!A7</f>
        <v>Priority in RSDP, click to see applicable Footnote</v>
      </c>
      <c r="B7" s="599" t="s">
        <v>330</v>
      </c>
      <c r="C7" s="599"/>
      <c r="D7" s="459"/>
      <c r="E7" s="4" t="str">
        <f>'Complexity Template'!E7</f>
        <v>Priority (1-Low, 2-Med, 3-High )</v>
      </c>
      <c r="F7" s="459">
        <v>3</v>
      </c>
      <c r="G7" s="4" t="str">
        <f>'Complexity Template'!G7</f>
        <v>Reserved for Future Use</v>
      </c>
      <c r="H7" s="460">
        <v>0</v>
      </c>
      <c r="I7" s="459"/>
    </row>
    <row r="8" spans="1:12" x14ac:dyDescent="0.35">
      <c r="A8" s="5" t="str">
        <f>'Complexity Template'!A8</f>
        <v>Reserved for Future Use</v>
      </c>
      <c r="B8" s="599" t="s">
        <v>191</v>
      </c>
      <c r="C8" s="599"/>
      <c r="D8" s="599"/>
      <c r="E8" s="599"/>
      <c r="F8" s="599"/>
      <c r="G8" s="599"/>
      <c r="H8" s="599"/>
      <c r="I8" s="459"/>
    </row>
    <row r="9" spans="1:12" ht="29.15" customHeight="1" x14ac:dyDescent="0.35">
      <c r="A9" s="3" t="str">
        <f>'Complexity Template'!A9</f>
        <v>Number of Directives</v>
      </c>
      <c r="B9" s="460">
        <v>0</v>
      </c>
      <c r="C9" s="600" t="s">
        <v>191</v>
      </c>
      <c r="D9" s="600"/>
      <c r="E9" s="600"/>
      <c r="F9" s="600"/>
      <c r="G9" s="600"/>
      <c r="H9" s="600"/>
      <c r="I9" s="459"/>
    </row>
    <row r="10" spans="1:12" x14ac:dyDescent="0.35">
      <c r="A10" s="3" t="str">
        <f>'Complexity Template'!A10</f>
        <v>Reserved for Future Use</v>
      </c>
      <c r="B10" s="460"/>
      <c r="C10" s="599" t="s">
        <v>191</v>
      </c>
      <c r="D10" s="599"/>
      <c r="E10" s="599"/>
      <c r="F10" s="599"/>
      <c r="G10" s="599"/>
      <c r="H10" s="599"/>
      <c r="I10" s="459"/>
    </row>
    <row r="11" spans="1:12" x14ac:dyDescent="0.35">
      <c r="A11" s="3" t="str">
        <f>'Complexity Template'!A11</f>
        <v>Reserved for Future Use</v>
      </c>
      <c r="B11" s="600" t="s">
        <v>191</v>
      </c>
      <c r="C11" s="600"/>
      <c r="D11" s="600"/>
      <c r="E11" s="600"/>
      <c r="F11" s="600"/>
      <c r="G11" s="600"/>
      <c r="H11" s="600"/>
      <c r="I11" s="451"/>
      <c r="L11" s="468"/>
    </row>
    <row r="12" spans="1:12" x14ac:dyDescent="0.35">
      <c r="A12" s="3" t="str">
        <f>'Complexity Template'!A12</f>
        <v>Developer</v>
      </c>
      <c r="B12" s="813" t="s">
        <v>1495</v>
      </c>
      <c r="C12" s="813"/>
      <c r="D12" s="813"/>
      <c r="E12" s="813"/>
      <c r="F12" s="813"/>
      <c r="G12" s="813"/>
      <c r="H12" s="813"/>
      <c r="I12" s="451"/>
    </row>
    <row r="13" spans="1:12" x14ac:dyDescent="0.35">
      <c r="A13" s="3" t="str">
        <f>'Complexity Template'!A13</f>
        <v>PMOS Liaison</v>
      </c>
      <c r="B13" s="673" t="s">
        <v>1318</v>
      </c>
      <c r="C13" s="673"/>
      <c r="D13" s="673"/>
      <c r="E13" s="673"/>
      <c r="F13" s="673"/>
      <c r="G13" s="673"/>
      <c r="H13" s="673"/>
      <c r="I13" s="451"/>
    </row>
    <row r="14" spans="1:12" ht="30.25" customHeight="1" x14ac:dyDescent="0.35">
      <c r="A14" s="3" t="str">
        <f>'Complexity Template'!A14</f>
        <v>Affected Standards</v>
      </c>
      <c r="B14" s="460">
        <v>2</v>
      </c>
      <c r="C14" s="600" t="s">
        <v>1180</v>
      </c>
      <c r="D14" s="600"/>
      <c r="E14" s="600"/>
      <c r="F14" s="600"/>
      <c r="G14" s="600"/>
      <c r="H14" s="600"/>
      <c r="I14" s="459"/>
    </row>
    <row r="15" spans="1:12" x14ac:dyDescent="0.35">
      <c r="A15" s="3" t="str">
        <f>'Complexity Template'!A15</f>
        <v>Last Updated</v>
      </c>
      <c r="B15" s="239">
        <v>45755</v>
      </c>
      <c r="C15" s="459"/>
      <c r="D15" s="459"/>
      <c r="E15" s="459"/>
      <c r="F15" s="459"/>
      <c r="G15" s="459"/>
      <c r="H15" s="459"/>
      <c r="I15" s="459"/>
    </row>
    <row r="16" spans="1:12" x14ac:dyDescent="0.35">
      <c r="A16" s="3">
        <f>'Complexity Template'!A16</f>
        <v>0</v>
      </c>
      <c r="B16" s="451"/>
      <c r="C16" s="459"/>
      <c r="D16" s="459"/>
      <c r="E16" s="459"/>
      <c r="F16" s="459"/>
      <c r="G16" s="459"/>
      <c r="H16" s="459"/>
      <c r="I16" s="459"/>
    </row>
    <row r="17" spans="1:12" ht="15" thickBot="1" x14ac:dyDescent="0.4">
      <c r="A17" s="5">
        <f>'Complexity Template'!A17</f>
        <v>0</v>
      </c>
      <c r="B17" s="459"/>
      <c r="C17" s="459"/>
      <c r="D17" s="459"/>
      <c r="E17" s="459"/>
      <c r="F17" s="459"/>
      <c r="G17" s="459"/>
      <c r="H17" s="459"/>
      <c r="I17" s="459"/>
    </row>
    <row r="18" spans="1:12" ht="58.75" customHeight="1" thickBot="1" x14ac:dyDescent="0.4">
      <c r="A18" s="46" t="str">
        <f>'Complexity Template'!A18</f>
        <v>Scheduling Dates</v>
      </c>
      <c r="B18" s="46" t="str">
        <f>'Complexity Template'!B18</f>
        <v>Projected
 or Actual
Start</v>
      </c>
      <c r="C18" s="46" t="str">
        <f>'Complexity Template'!C18</f>
        <v>Projected or Actual
End</v>
      </c>
      <c r="D18" s="46" t="s">
        <v>1436</v>
      </c>
      <c r="E18" s="46" t="str">
        <f>'Complexity Template'!E18</f>
        <v>Calculated Start</v>
      </c>
      <c r="F18" s="46" t="str">
        <f>'Complexity Template'!F18</f>
        <v>Calculated End</v>
      </c>
      <c r="G18" s="46" t="str">
        <f>'Complexity Template'!G18</f>
        <v xml:space="preserve">No. of Days
Ahead or (Behind) Schedule </v>
      </c>
      <c r="H18" s="46" t="str">
        <f>'Complexity Template'!H18</f>
        <v>Complexity Factor (CF) Impacts to Schedule (Start on 1st Row)</v>
      </c>
      <c r="I18" s="46" t="str">
        <f>'Complexity Template'!I18</f>
        <v>Time Impact</v>
      </c>
      <c r="J18" s="469" t="s">
        <v>24</v>
      </c>
      <c r="K18" s="469"/>
      <c r="L18" s="469"/>
    </row>
    <row r="19" spans="1:12" ht="15" thickBot="1" x14ac:dyDescent="0.4">
      <c r="A19" s="71" t="str">
        <f>'Complexity Template'!A19</f>
        <v>AS1 - Additional SAR 1</v>
      </c>
      <c r="B19" s="457"/>
      <c r="C19" s="457"/>
      <c r="D19" s="452"/>
      <c r="E19" s="452"/>
      <c r="F19" s="453"/>
      <c r="G19" s="471" t="str">
        <f>IF(ISBLANK(E19)=FALSE,IF(E19-B19&gt;DATE(2007,1,1),0,E19-B19),"")</f>
        <v/>
      </c>
      <c r="H19" s="110" t="s">
        <v>970</v>
      </c>
      <c r="I19" s="111">
        <f>VLOOKUP(H19,'Lookup Lists'!E$3:F$39,2,FALSE)</f>
        <v>90</v>
      </c>
      <c r="J19" s="470">
        <v>1</v>
      </c>
    </row>
    <row r="20" spans="1:12" x14ac:dyDescent="0.35">
      <c r="A20" s="71" t="str">
        <f>'Complexity Template'!A20</f>
        <v>AS2 - Additional SAR 2</v>
      </c>
      <c r="B20" s="75"/>
      <c r="C20" s="83"/>
      <c r="D20" s="452"/>
      <c r="E20" s="452"/>
      <c r="F20" s="453"/>
      <c r="G20" s="472" t="str">
        <f t="shared" ref="G20:G35" si="0">IF(ISBLANK(E20)=FALSE,IF(E20-B20&gt;DATE(2007,1,1),0,E20-B20),"")</f>
        <v/>
      </c>
      <c r="H20" s="442" t="s">
        <v>970</v>
      </c>
      <c r="I20" s="443">
        <f>VLOOKUP(H20,'Lookup Lists'!E$3:F$39,2,FALSE)</f>
        <v>90</v>
      </c>
      <c r="J20" s="460">
        <v>2</v>
      </c>
    </row>
    <row r="21" spans="1:12" x14ac:dyDescent="0.35">
      <c r="A21" s="133" t="str">
        <f>'Complexity Template'!A21</f>
        <v>QR - Quality Review</v>
      </c>
      <c r="B21" s="429"/>
      <c r="C21" s="429"/>
      <c r="D21" s="452"/>
      <c r="E21" s="452"/>
      <c r="F21" s="453"/>
      <c r="G21" s="472" t="str">
        <f t="shared" si="0"/>
        <v/>
      </c>
      <c r="H21" s="442" t="s">
        <v>1040</v>
      </c>
      <c r="I21" s="443">
        <f>VLOOKUP(H21,'Lookup Lists'!E$3:F$39,2,FALSE)</f>
        <v>180</v>
      </c>
      <c r="J21" s="470">
        <v>3</v>
      </c>
    </row>
    <row r="22" spans="1:12" x14ac:dyDescent="0.35">
      <c r="A22" s="29" t="str">
        <f>'Complexity Template'!A22</f>
        <v>SP1 - SAR/PR/WP Posting 1</v>
      </c>
      <c r="B22" s="347">
        <v>44259</v>
      </c>
      <c r="C22" s="83">
        <v>44288</v>
      </c>
      <c r="D22" s="452"/>
      <c r="E22" s="75">
        <v>44259</v>
      </c>
      <c r="F22" s="8">
        <f>+E22+30</f>
        <v>44289</v>
      </c>
      <c r="G22" s="472">
        <f t="shared" si="0"/>
        <v>0</v>
      </c>
      <c r="H22" s="442" t="s">
        <v>1019</v>
      </c>
      <c r="I22" s="443">
        <f>VLOOKUP(H22,'Lookup Lists'!E$3:F$39,2,FALSE)</f>
        <v>60</v>
      </c>
      <c r="J22" s="460">
        <v>4</v>
      </c>
    </row>
    <row r="23" spans="1:12" x14ac:dyDescent="0.35">
      <c r="A23" s="29" t="s">
        <v>1417</v>
      </c>
      <c r="B23" s="347"/>
      <c r="C23" s="83"/>
      <c r="D23" s="452"/>
      <c r="E23" s="75">
        <f>F22+60</f>
        <v>44349</v>
      </c>
      <c r="F23" s="8">
        <f>E23+60</f>
        <v>44409</v>
      </c>
      <c r="G23" s="42"/>
      <c r="H23" s="442" t="s">
        <v>191</v>
      </c>
      <c r="I23" s="443"/>
      <c r="J23" s="470">
        <v>5</v>
      </c>
    </row>
    <row r="24" spans="1:12" x14ac:dyDescent="0.35">
      <c r="A24" s="345" t="str">
        <f>'Complexity Template'!A24</f>
        <v>SDT - Dev Time</v>
      </c>
      <c r="B24" s="75">
        <v>44545</v>
      </c>
      <c r="C24" s="83">
        <v>44713</v>
      </c>
      <c r="D24" s="452"/>
      <c r="E24" s="138">
        <f>+F23+60</f>
        <v>44469</v>
      </c>
      <c r="F24" s="138">
        <f>+E24+($B$9*30)+($B$14*60)</f>
        <v>44589</v>
      </c>
      <c r="G24" s="472">
        <f>IF(ISBLANK(E24)=FALSE,IF(E24-B24&gt;DATE(2007,1,1),0,E24-B24),"")</f>
        <v>-76</v>
      </c>
      <c r="H24" s="442" t="s">
        <v>1056</v>
      </c>
      <c r="I24" s="443">
        <f>VLOOKUP(H24,'Lookup Lists'!E$3:F$39,2,FALSE)</f>
        <v>30</v>
      </c>
      <c r="J24" s="470">
        <v>5</v>
      </c>
    </row>
    <row r="25" spans="1:12" x14ac:dyDescent="0.35">
      <c r="A25" s="32" t="str">
        <f>'Complexity Template'!A25</f>
        <v>CP1 - Comment Period 1</v>
      </c>
      <c r="B25" s="75"/>
      <c r="C25" s="75"/>
      <c r="D25" s="452"/>
      <c r="E25" s="452"/>
      <c r="F25" s="453"/>
      <c r="G25" s="472" t="str">
        <f t="shared" si="0"/>
        <v/>
      </c>
      <c r="H25" s="442" t="s">
        <v>1059</v>
      </c>
      <c r="I25" s="443">
        <f>VLOOKUP(H25,'Lookup Lists'!E$3:F$39,2,FALSE)</f>
        <v>60</v>
      </c>
      <c r="J25" s="460">
        <v>6</v>
      </c>
    </row>
    <row r="26" spans="1:12" x14ac:dyDescent="0.35">
      <c r="A26" s="32" t="str">
        <f>'Complexity Template'!A26</f>
        <v>CP2 - Comment Period 2</v>
      </c>
      <c r="B26" s="75"/>
      <c r="C26" s="75"/>
      <c r="D26" s="452"/>
      <c r="E26" s="452"/>
      <c r="F26" s="453"/>
      <c r="G26" s="472" t="str">
        <f t="shared" si="0"/>
        <v/>
      </c>
      <c r="H26" s="442" t="s">
        <v>1059</v>
      </c>
      <c r="I26" s="443">
        <f>VLOOKUP(H26,'Lookup Lists'!E$3:F$39,2,FALSE)</f>
        <v>60</v>
      </c>
      <c r="J26" s="470">
        <v>7</v>
      </c>
    </row>
    <row r="27" spans="1:12" x14ac:dyDescent="0.35">
      <c r="A27" s="34" t="str">
        <f>'Complexity Template'!A27</f>
        <v>CIB - Com/Ballot 1 (Initial)</v>
      </c>
      <c r="B27" s="75">
        <v>44833</v>
      </c>
      <c r="C27" s="75">
        <f>B27+45</f>
        <v>44878</v>
      </c>
      <c r="D27" s="576" t="s">
        <v>1437</v>
      </c>
      <c r="E27" s="10">
        <f>+F24</f>
        <v>44589</v>
      </c>
      <c r="F27" s="8">
        <f>+E27+45</f>
        <v>44634</v>
      </c>
      <c r="G27" s="472">
        <f t="shared" si="0"/>
        <v>-244</v>
      </c>
      <c r="H27" s="442" t="s">
        <v>1086</v>
      </c>
      <c r="I27" s="443">
        <f>VLOOKUP(H27,'Lookup Lists'!E$3:F$39,2,FALSE)</f>
        <v>60</v>
      </c>
      <c r="J27" s="460">
        <v>8</v>
      </c>
    </row>
    <row r="28" spans="1:12" x14ac:dyDescent="0.35">
      <c r="A28" s="34" t="str">
        <f>'Complexity Template'!A28</f>
        <v xml:space="preserve">CAB - Com/Add Ballot 2 </v>
      </c>
      <c r="B28" s="75">
        <v>45041</v>
      </c>
      <c r="C28" s="75">
        <f>B28+45</f>
        <v>45086</v>
      </c>
      <c r="D28" s="576" t="s">
        <v>1437</v>
      </c>
      <c r="E28" s="10">
        <f>+F27+60</f>
        <v>44694</v>
      </c>
      <c r="F28" s="8">
        <f t="shared" ref="F28" si="1">+E28+45</f>
        <v>44739</v>
      </c>
      <c r="G28" s="472">
        <f t="shared" si="0"/>
        <v>-347</v>
      </c>
      <c r="H28" s="442" t="s">
        <v>1078</v>
      </c>
      <c r="I28" s="443">
        <f>VLOOKUP(H28,'Lookup Lists'!E$3:F$39,2,FALSE)</f>
        <v>30</v>
      </c>
      <c r="J28" s="470">
        <v>9</v>
      </c>
    </row>
    <row r="29" spans="1:12" x14ac:dyDescent="0.35">
      <c r="A29" s="34" t="str">
        <f>'Complexity Template'!A29</f>
        <v>CAB - Com/Add Ballot 3</v>
      </c>
      <c r="B29" s="75">
        <v>45474</v>
      </c>
      <c r="C29" s="75">
        <f>B29+45</f>
        <v>45519</v>
      </c>
      <c r="D29" s="576" t="s">
        <v>1437</v>
      </c>
      <c r="E29" s="452"/>
      <c r="F29" s="453"/>
      <c r="G29" s="472" t="str">
        <f t="shared" si="0"/>
        <v/>
      </c>
      <c r="H29" s="442" t="s">
        <v>1078</v>
      </c>
      <c r="I29" s="443">
        <f>VLOOKUP(H29,'Lookup Lists'!E$3:F$39,2,FALSE)</f>
        <v>30</v>
      </c>
      <c r="J29" s="460">
        <v>10</v>
      </c>
    </row>
    <row r="30" spans="1:12" x14ac:dyDescent="0.35">
      <c r="A30" s="34" t="str">
        <f>'Complexity Template'!A30</f>
        <v>CAB - Com/Add Ballot 4</v>
      </c>
      <c r="B30" s="75"/>
      <c r="C30" s="75"/>
      <c r="D30" s="576" t="s">
        <v>1437</v>
      </c>
      <c r="E30" s="452"/>
      <c r="F30" s="453"/>
      <c r="G30" s="472" t="str">
        <f t="shared" si="0"/>
        <v/>
      </c>
      <c r="H30" s="442" t="s">
        <v>1065</v>
      </c>
      <c r="I30" s="443">
        <f>VLOOKUP(H30,'Lookup Lists'!E$3:F$39,2,FALSE)</f>
        <v>90</v>
      </c>
      <c r="J30" s="470">
        <v>11</v>
      </c>
    </row>
    <row r="31" spans="1:12" x14ac:dyDescent="0.35">
      <c r="A31" s="34" t="str">
        <f>'Complexity Template'!A31</f>
        <v>CAB - Com/Add Ballot 5</v>
      </c>
      <c r="B31" s="75"/>
      <c r="C31" s="75"/>
      <c r="D31" s="576" t="s">
        <v>1437</v>
      </c>
      <c r="E31" s="452"/>
      <c r="F31" s="453"/>
      <c r="G31" s="472" t="str">
        <f t="shared" si="0"/>
        <v/>
      </c>
      <c r="H31" s="442"/>
      <c r="I31" s="443"/>
      <c r="J31" s="460">
        <v>12</v>
      </c>
    </row>
    <row r="32" spans="1:12" x14ac:dyDescent="0.35">
      <c r="A32" s="35" t="str">
        <f>'Complexity Template'!A32</f>
        <v>FB - Final Ballot</v>
      </c>
      <c r="B32" s="75">
        <f>C29+30</f>
        <v>45549</v>
      </c>
      <c r="C32" s="75">
        <f>B32+10</f>
        <v>45559</v>
      </c>
      <c r="D32" s="576" t="s">
        <v>1437</v>
      </c>
      <c r="E32" s="10">
        <f>+F28+30</f>
        <v>44769</v>
      </c>
      <c r="F32" s="8">
        <f>+E32+10</f>
        <v>44779</v>
      </c>
      <c r="G32" s="472">
        <f t="shared" si="0"/>
        <v>-780</v>
      </c>
      <c r="H32" s="442" t="s">
        <v>191</v>
      </c>
      <c r="I32" s="443">
        <f>VLOOKUP(H32,'Lookup Lists'!E$3:F$39,2,FALSE)</f>
        <v>0</v>
      </c>
      <c r="J32" s="470">
        <v>13</v>
      </c>
    </row>
    <row r="33" spans="1:10" x14ac:dyDescent="0.35">
      <c r="A33" s="36" t="str">
        <f>'Complexity Template'!A33</f>
        <v>PTB - Present to BOT</v>
      </c>
      <c r="B33" s="75"/>
      <c r="C33" s="75"/>
      <c r="D33" s="452"/>
      <c r="E33" s="452"/>
      <c r="F33" s="453"/>
      <c r="G33" s="472" t="str">
        <f t="shared" si="0"/>
        <v/>
      </c>
      <c r="H33" s="442" t="s">
        <v>191</v>
      </c>
      <c r="I33" s="443">
        <f>VLOOKUP(H33,'Lookup Lists'!E$3:F$39,2,FALSE)</f>
        <v>0</v>
      </c>
      <c r="J33" s="460">
        <v>14</v>
      </c>
    </row>
    <row r="34" spans="1:10" x14ac:dyDescent="0.35">
      <c r="A34" s="37" t="str">
        <f>'Complexity Template'!A34</f>
        <v>Filing - Filing with Regulators</v>
      </c>
      <c r="B34" s="75"/>
      <c r="C34" s="75"/>
      <c r="D34" s="452"/>
      <c r="E34" s="452"/>
      <c r="F34" s="453"/>
      <c r="G34" s="472" t="str">
        <f t="shared" si="0"/>
        <v/>
      </c>
      <c r="H34" s="442" t="s">
        <v>191</v>
      </c>
      <c r="I34" s="443">
        <f>VLOOKUP(H34,'Lookup Lists'!E$3:F$39,2,FALSE)</f>
        <v>0</v>
      </c>
      <c r="J34" s="470">
        <v>15</v>
      </c>
    </row>
    <row r="35" spans="1:10" ht="15" thickBot="1" x14ac:dyDescent="0.4">
      <c r="A35" s="38">
        <f>'Complexity Template'!A35</f>
        <v>0</v>
      </c>
      <c r="B35" s="76"/>
      <c r="C35" s="76"/>
      <c r="D35" s="452"/>
      <c r="E35" s="455"/>
      <c r="F35" s="456"/>
      <c r="G35" s="473" t="str">
        <f t="shared" si="0"/>
        <v/>
      </c>
      <c r="H35" s="82" t="s">
        <v>191</v>
      </c>
      <c r="I35" s="88">
        <f>VLOOKUP(H35,'Lookup Lists'!E$3:F$39,2,FALSE)</f>
        <v>0</v>
      </c>
      <c r="J35" s="460">
        <v>16</v>
      </c>
    </row>
    <row r="36" spans="1:10" ht="15" thickBot="1" x14ac:dyDescent="0.4">
      <c r="A36" s="607" t="str">
        <f>'Complexity Template'!A36</f>
        <v>Delta based on Calculated CF Date and Actual Final Ballot:</v>
      </c>
      <c r="B36" s="608">
        <f>'Complexity Template'!B36</f>
        <v>0</v>
      </c>
      <c r="C36" s="608">
        <f>'Complexity Template'!C36</f>
        <v>0</v>
      </c>
      <c r="D36" s="608"/>
      <c r="E36" s="608">
        <f>'Complexity Template'!E36</f>
        <v>0</v>
      </c>
      <c r="F36" s="608">
        <f>'Complexity Template'!F36</f>
        <v>0</v>
      </c>
      <c r="G36" s="370">
        <f>IF(ISBLANK(C32)=FALSE,I36-C32,"Need FB Date")</f>
        <v>0</v>
      </c>
      <c r="H36" s="371" t="str">
        <f>'Complexity Template'!H36</f>
        <v>Calculated CF Date:</v>
      </c>
      <c r="I36" s="372">
        <f>E22+(F32-E22)+SUM(I19:I35)</f>
        <v>45559</v>
      </c>
    </row>
    <row r="37" spans="1:10" ht="15" thickBot="1" x14ac:dyDescent="0.4">
      <c r="A37" s="26" t="str">
        <f>'Complexity Template'!A37</f>
        <v>PTS Change Control</v>
      </c>
      <c r="B37"/>
      <c r="C37"/>
      <c r="D37"/>
      <c r="E37"/>
      <c r="F37"/>
      <c r="G37" s="259"/>
      <c r="H37" s="259"/>
      <c r="I37" s="259"/>
    </row>
    <row r="38" spans="1:10" ht="15" thickBot="1" x14ac:dyDescent="0.4">
      <c r="A38" s="25" t="str">
        <f>'Complexity Template'!A38</f>
        <v>Reason for Update</v>
      </c>
      <c r="B38" s="422" t="str">
        <f>'Complexity Template'!B38</f>
        <v>Date</v>
      </c>
      <c r="C38" s="601" t="str">
        <f>'Complexity Template'!C38</f>
        <v>Notes</v>
      </c>
      <c r="D38" s="601"/>
      <c r="E38" s="601">
        <f>'Complexity Template'!E38</f>
        <v>0</v>
      </c>
      <c r="F38" s="601">
        <f>'Complexity Template'!F38</f>
        <v>0</v>
      </c>
      <c r="G38" s="601">
        <f>'Complexity Template'!G38</f>
        <v>0</v>
      </c>
      <c r="H38" s="601">
        <f>'Complexity Template'!H38</f>
        <v>0</v>
      </c>
      <c r="I38" s="602">
        <f>'Complexity Template'!I38</f>
        <v>0</v>
      </c>
    </row>
    <row r="39" spans="1:10" x14ac:dyDescent="0.35">
      <c r="A39" s="100" t="s">
        <v>566</v>
      </c>
      <c r="B39" s="93">
        <v>44216</v>
      </c>
      <c r="C39" s="603" t="s">
        <v>1222</v>
      </c>
      <c r="D39" s="603"/>
      <c r="E39" s="603"/>
      <c r="F39" s="603"/>
      <c r="G39" s="603"/>
      <c r="H39" s="603"/>
      <c r="I39" s="604"/>
    </row>
    <row r="40" spans="1:10" x14ac:dyDescent="0.35">
      <c r="A40" s="101" t="s">
        <v>566</v>
      </c>
      <c r="B40" s="99">
        <v>44545</v>
      </c>
      <c r="C40" s="605" t="s">
        <v>1263</v>
      </c>
      <c r="D40" s="605"/>
      <c r="E40" s="605"/>
      <c r="F40" s="605"/>
      <c r="G40" s="605"/>
      <c r="H40" s="605"/>
      <c r="I40" s="606"/>
    </row>
    <row r="41" spans="1:10" x14ac:dyDescent="0.35">
      <c r="A41" s="101" t="s">
        <v>1327</v>
      </c>
      <c r="B41" s="99">
        <v>45002</v>
      </c>
      <c r="C41" s="605" t="s">
        <v>1328</v>
      </c>
      <c r="D41" s="605"/>
      <c r="E41" s="605"/>
      <c r="F41" s="605"/>
      <c r="G41" s="605"/>
      <c r="H41" s="605"/>
      <c r="I41" s="606"/>
    </row>
    <row r="42" spans="1:10" ht="15" thickBot="1" x14ac:dyDescent="0.4">
      <c r="A42" s="102" t="s">
        <v>1410</v>
      </c>
      <c r="B42" s="99">
        <v>45363</v>
      </c>
      <c r="C42" s="597" t="s">
        <v>1411</v>
      </c>
      <c r="D42" s="597"/>
      <c r="E42" s="597"/>
      <c r="F42" s="597"/>
      <c r="G42" s="597"/>
      <c r="H42" s="597"/>
      <c r="I42" s="598"/>
    </row>
  </sheetData>
  <mergeCells count="20">
    <mergeCell ref="B12:H12"/>
    <mergeCell ref="B1:H1"/>
    <mergeCell ref="B2:H2"/>
    <mergeCell ref="B3:H3"/>
    <mergeCell ref="B4:H4"/>
    <mergeCell ref="B5:H5"/>
    <mergeCell ref="B6:F6"/>
    <mergeCell ref="B7:C7"/>
    <mergeCell ref="B8:H8"/>
    <mergeCell ref="C9:H9"/>
    <mergeCell ref="C10:H10"/>
    <mergeCell ref="B11:H11"/>
    <mergeCell ref="C41:I41"/>
    <mergeCell ref="C42:I42"/>
    <mergeCell ref="B13:H13"/>
    <mergeCell ref="C14:H14"/>
    <mergeCell ref="A36:F36"/>
    <mergeCell ref="C38:I38"/>
    <mergeCell ref="C39:I39"/>
    <mergeCell ref="C40:I40"/>
  </mergeCells>
  <conditionalFormatting sqref="B19:C22 E19:F22 B24:C35 E24:F35">
    <cfRule type="expression" dxfId="402" priority="12">
      <formula>AND($B19&lt;=NOW(),$C19&gt;=NOW())</formula>
    </cfRule>
  </conditionalFormatting>
  <conditionalFormatting sqref="B23:C23">
    <cfRule type="expression" dxfId="401" priority="11">
      <formula>AND($B19&lt;=NOW(),$C19&gt;=NOW())</formula>
    </cfRule>
  </conditionalFormatting>
  <conditionalFormatting sqref="D19:D26 D33:D35">
    <cfRule type="expression" dxfId="400" priority="3">
      <formula>AND($F19&lt;=NOW(),$G19&gt;=NOW())</formula>
    </cfRule>
  </conditionalFormatting>
  <conditionalFormatting sqref="D20">
    <cfRule type="expression" dxfId="399" priority="5">
      <formula>AND($B22&lt;=NOW(),$C22&gt;=NOW())</formula>
    </cfRule>
  </conditionalFormatting>
  <conditionalFormatting sqref="D22:D24">
    <cfRule type="expression" dxfId="398" priority="4">
      <formula>AND($B18&lt;=NOW(),$C18&gt;=NOW())</formula>
    </cfRule>
  </conditionalFormatting>
  <conditionalFormatting sqref="D25">
    <cfRule type="expression" dxfId="397" priority="6">
      <formula>AND(#REF!&lt;=NOW(),#REF!&gt;=NOW())</formula>
    </cfRule>
  </conditionalFormatting>
  <conditionalFormatting sqref="D27:D32">
    <cfRule type="cellIs" dxfId="396" priority="1" operator="between">
      <formula>0.6667</formula>
      <formula>1</formula>
    </cfRule>
    <cfRule type="cellIs" dxfId="395" priority="2" operator="between">
      <formula>0.6666</formula>
      <formula>0</formula>
    </cfRule>
  </conditionalFormatting>
  <conditionalFormatting sqref="E23:F23">
    <cfRule type="expression" dxfId="394" priority="7">
      <formula>AND($E23&lt;=NOW(),$F23&gt;=NOW())</formula>
    </cfRule>
  </conditionalFormatting>
  <conditionalFormatting sqref="G19:G35">
    <cfRule type="cellIs" dxfId="393" priority="10" operator="greaterThan">
      <formula>-45</formula>
    </cfRule>
  </conditionalFormatting>
  <conditionalFormatting sqref="G19:G36">
    <cfRule type="cellIs" dxfId="392" priority="8" operator="lessThan">
      <formula>-90</formula>
    </cfRule>
    <cfRule type="cellIs" dxfId="391" priority="9" operator="lessThan">
      <formula>-45</formula>
    </cfRule>
  </conditionalFormatting>
  <conditionalFormatting sqref="G36">
    <cfRule type="cellIs" dxfId="390" priority="14" operator="between">
      <formula>-45</formula>
      <formula>45</formula>
    </cfRule>
    <cfRule type="cellIs" dxfId="389" priority="17" operator="greaterThan">
      <formula>45</formula>
    </cfRule>
    <cfRule type="cellIs" dxfId="388" priority="18" operator="greaterThan">
      <formula>90</formula>
    </cfRule>
  </conditionalFormatting>
  <dataValidations count="2">
    <dataValidation type="list" allowBlank="1" showInputMessage="1" showErrorMessage="1" sqref="H19:H35" xr:uid="{00000000-0002-0000-8000-000000000000}">
      <formula1>Complexity_Factor</formula1>
    </dataValidation>
    <dataValidation type="list" allowBlank="1" showInputMessage="1" showErrorMessage="1" sqref="B3:H3" xr:uid="{00000000-0002-0000-8000-000001000000}">
      <formula1>Status</formula1>
    </dataValidation>
  </dataValidations>
  <hyperlinks>
    <hyperlink ref="B2" r:id="rId1" display="Phase 2 System Protection Coordination" xr:uid="{00000000-0004-0000-8000-000000000000}"/>
    <hyperlink ref="I1" location="Home!A1" display="Return to Home" xr:uid="{00000000-0004-0000-8000-000001000000}"/>
    <hyperlink ref="B2:H2" r:id="rId2" display="Project 2021-01 Modifications to MOD-025 and PRC-019" xr:uid="{00000000-0004-0000-8000-000002000000}"/>
    <hyperlink ref="B13:H13" r:id="rId3" display="Kirk Rosener (primary), Ruida Shu (backup)" xr:uid="{00000000-0004-0000-8000-000003000000}"/>
    <hyperlink ref="B12:H12" r:id="rId4" display="Sandya Madan" xr:uid="{00000000-0004-0000-8000-000004000000}"/>
  </hyperlinks>
  <pageMargins left="0.7" right="0.7" top="0.75" bottom="0.75" header="0.3" footer="0.3"/>
  <pageSetup orientation="landscape" r:id="rId5"/>
  <headerFooter>
    <oddHeader>&amp;R&amp;"Calibri"&amp;10&amp;K000000 Limited Disclosure&amp;1#_x000D_</oddHeader>
    <oddFooter>&amp;L_x000D_&amp;1#&amp;"Calibri"&amp;10&amp;K0000FF Limited Disclosure</oddFooter>
  </headerFooter>
  <ignoredErrors>
    <ignoredError sqref="G25" unlockedFormula="1"/>
  </ignoredErrors>
  <legacyDrawing r:id="rId6"/>
  <extLst>
    <ext xmlns:x14="http://schemas.microsoft.com/office/spreadsheetml/2009/9/main" uri="{78C0D931-6437-407d-A8EE-F0AAD7539E65}">
      <x14:conditionalFormattings>
        <x14:conditionalFormatting xmlns:xm="http://schemas.microsoft.com/office/excel/2006/main">
          <x14:cfRule type="expression" priority="25" id="{E7911CED-6809-4CEA-8B33-81AC12693223}">
            <xm:f>IF($B$20=Home!$I$5,#REF!,)</xm:f>
            <x14:dxf/>
          </x14:cfRule>
          <xm:sqref>J10:ABJ10</xm:sqref>
        </x14:conditionalFormatting>
      </x14:conditionalFormattings>
    </ext>
  </extLst>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tabColor rgb="FF0070C0"/>
  </sheetPr>
  <dimension ref="A1:L42"/>
  <sheetViews>
    <sheetView showZeros="0" zoomScale="110" zoomScaleNormal="110" workbookViewId="0">
      <pane ySplit="1" topLeftCell="A2" activePane="bottomLeft" state="frozen"/>
      <selection pane="bottomLeft" activeCell="B15" sqref="B15"/>
    </sheetView>
  </sheetViews>
  <sheetFormatPr defaultColWidth="8.81640625" defaultRowHeight="14.5" x14ac:dyDescent="0.35"/>
  <cols>
    <col min="1" max="1" width="28.453125" style="106" customWidth="1"/>
    <col min="2" max="2" width="12.453125" style="91" customWidth="1"/>
    <col min="3" max="4" width="11.81640625" style="91" customWidth="1"/>
    <col min="5" max="5" width="11" style="91" customWidth="1"/>
    <col min="6" max="6" width="12" style="91" customWidth="1"/>
    <col min="7" max="7" width="11.453125" style="91" customWidth="1"/>
    <col min="8" max="8" width="20.453125" style="91" customWidth="1"/>
    <col min="9" max="9" width="10.453125" style="91" customWidth="1"/>
    <col min="10" max="10" width="7.453125" style="91" hidden="1" customWidth="1"/>
    <col min="11" max="11" width="13.453125" style="91" customWidth="1"/>
    <col min="12" max="12" width="22.453125" style="91" customWidth="1"/>
    <col min="13" max="16384" width="8.81640625" style="91"/>
  </cols>
  <sheetData>
    <row r="1" spans="1:12" s="463" customFormat="1" ht="18.5" x14ac:dyDescent="0.45">
      <c r="A1" s="27" t="str">
        <f>'Complexity Template'!A1</f>
        <v>Project</v>
      </c>
      <c r="B1" s="609" t="s">
        <v>66</v>
      </c>
      <c r="C1" s="610"/>
      <c r="D1" s="610"/>
      <c r="E1" s="610"/>
      <c r="F1" s="610"/>
      <c r="G1" s="610"/>
      <c r="H1" s="610"/>
      <c r="I1" s="165" t="s">
        <v>178</v>
      </c>
    </row>
    <row r="2" spans="1:12" s="463" customFormat="1" ht="15" customHeight="1" x14ac:dyDescent="0.45">
      <c r="A2" s="3" t="str">
        <f>'Complexity Template'!A2</f>
        <v>Project Name</v>
      </c>
      <c r="B2" s="611" t="s">
        <v>1181</v>
      </c>
      <c r="C2" s="611"/>
      <c r="D2" s="611"/>
      <c r="E2" s="611"/>
      <c r="F2" s="611"/>
      <c r="G2" s="611"/>
      <c r="H2" s="611"/>
      <c r="I2" s="464"/>
    </row>
    <row r="3" spans="1:12" s="463" customFormat="1" ht="15" customHeight="1" x14ac:dyDescent="0.45">
      <c r="A3" s="3" t="str">
        <f>'Complexity Template'!A3</f>
        <v>Status</v>
      </c>
      <c r="B3" s="612" t="s">
        <v>1087</v>
      </c>
      <c r="C3" s="612"/>
      <c r="D3" s="612"/>
      <c r="E3" s="612"/>
      <c r="F3" s="612"/>
      <c r="G3" s="612"/>
      <c r="H3" s="612"/>
      <c r="I3" s="464"/>
    </row>
    <row r="4" spans="1:12" s="463" customFormat="1" ht="75.650000000000006" customHeight="1" x14ac:dyDescent="0.45">
      <c r="A4" s="3" t="str">
        <f>'Complexity Template'!A4</f>
        <v>Comments</v>
      </c>
      <c r="B4" s="600" t="s">
        <v>1491</v>
      </c>
      <c r="C4" s="600"/>
      <c r="D4" s="600"/>
      <c r="E4" s="600"/>
      <c r="F4" s="600"/>
      <c r="G4" s="600"/>
      <c r="H4" s="600"/>
      <c r="I4" s="464"/>
    </row>
    <row r="5" spans="1:12" x14ac:dyDescent="0.35">
      <c r="A5" s="5" t="str">
        <f>'Complexity Template'!A5</f>
        <v>Deliverable</v>
      </c>
      <c r="B5" s="600" t="s">
        <v>1367</v>
      </c>
      <c r="C5" s="600"/>
      <c r="D5" s="600"/>
      <c r="E5" s="600"/>
      <c r="F5" s="600"/>
      <c r="G5" s="600"/>
      <c r="H5" s="600"/>
      <c r="I5" s="459"/>
    </row>
    <row r="6" spans="1:12" x14ac:dyDescent="0.35">
      <c r="A6" s="5" t="str">
        <f>'Complexity Template'!A6</f>
        <v>Deadline</v>
      </c>
      <c r="B6" s="613"/>
      <c r="C6" s="613"/>
      <c r="D6" s="613"/>
      <c r="E6" s="613"/>
      <c r="F6" s="613"/>
      <c r="G6" s="458" t="str">
        <f ca="1">IF(ISBLANK($B$6)=FALSE,ROUNDDOWN(_xlfn.DAYS($B$6,NOW())/30,0),"N/A")</f>
        <v>N/A</v>
      </c>
      <c r="H6" s="465" t="str">
        <f>'Complexity Template'!H6</f>
        <v>Months to deadline</v>
      </c>
      <c r="I6" s="459"/>
    </row>
    <row r="7" spans="1:12" ht="63" customHeight="1" x14ac:dyDescent="0.35">
      <c r="A7" s="261" t="str">
        <f>'Complexity Template'!A7</f>
        <v>Priority in RSDP, click to see applicable Footnote</v>
      </c>
      <c r="B7" s="599"/>
      <c r="C7" s="599"/>
      <c r="D7" s="459"/>
      <c r="E7" s="467" t="str">
        <f>'Complexity Template'!E7</f>
        <v>Priority (1-Low, 2-Med, 3-High )</v>
      </c>
      <c r="F7" s="459">
        <v>1</v>
      </c>
      <c r="G7" s="467" t="str">
        <f>'Complexity Template'!G7</f>
        <v>Reserved for Future Use</v>
      </c>
      <c r="H7" s="460">
        <v>0</v>
      </c>
      <c r="I7" s="459"/>
    </row>
    <row r="8" spans="1:12" x14ac:dyDescent="0.35">
      <c r="A8" s="5" t="str">
        <f>'Complexity Template'!A8</f>
        <v>Reserved for Future Use</v>
      </c>
      <c r="B8" s="599" t="s">
        <v>191</v>
      </c>
      <c r="C8" s="599"/>
      <c r="D8" s="599"/>
      <c r="E8" s="599"/>
      <c r="F8" s="599"/>
      <c r="G8" s="599"/>
      <c r="H8" s="599"/>
      <c r="I8" s="459"/>
    </row>
    <row r="9" spans="1:12" ht="29.15" customHeight="1" x14ac:dyDescent="0.35">
      <c r="A9" s="3" t="str">
        <f>'Complexity Template'!A9</f>
        <v>Number of Directives</v>
      </c>
      <c r="B9" s="460">
        <v>0</v>
      </c>
      <c r="C9" s="600" t="s">
        <v>191</v>
      </c>
      <c r="D9" s="600"/>
      <c r="E9" s="600"/>
      <c r="F9" s="600"/>
      <c r="G9" s="600"/>
      <c r="H9" s="600"/>
      <c r="I9" s="459"/>
    </row>
    <row r="10" spans="1:12" x14ac:dyDescent="0.35">
      <c r="A10" s="3" t="str">
        <f>'Complexity Template'!A10</f>
        <v>Reserved for Future Use</v>
      </c>
      <c r="B10" s="460"/>
      <c r="C10" s="599" t="s">
        <v>191</v>
      </c>
      <c r="D10" s="599"/>
      <c r="E10" s="599"/>
      <c r="F10" s="599"/>
      <c r="G10" s="599"/>
      <c r="H10" s="599"/>
      <c r="I10" s="459"/>
    </row>
    <row r="11" spans="1:12" x14ac:dyDescent="0.35">
      <c r="A11" s="3" t="str">
        <f>'Complexity Template'!A11</f>
        <v>Reserved for Future Use</v>
      </c>
      <c r="B11" s="600" t="s">
        <v>191</v>
      </c>
      <c r="C11" s="600"/>
      <c r="D11" s="600"/>
      <c r="E11" s="600"/>
      <c r="F11" s="600"/>
      <c r="G11" s="600"/>
      <c r="H11" s="600"/>
      <c r="I11" s="451"/>
      <c r="L11" s="468"/>
    </row>
    <row r="12" spans="1:12" ht="15" customHeight="1" x14ac:dyDescent="0.35">
      <c r="A12" s="3" t="str">
        <f>'Complexity Template'!A12</f>
        <v>Developer</v>
      </c>
      <c r="B12" s="673" t="s">
        <v>528</v>
      </c>
      <c r="C12" s="673"/>
      <c r="D12" s="673"/>
      <c r="E12" s="673"/>
      <c r="F12" s="673"/>
      <c r="G12" s="673"/>
      <c r="H12" s="673"/>
      <c r="I12" s="451"/>
    </row>
    <row r="13" spans="1:12" ht="14.9" customHeight="1" x14ac:dyDescent="0.35">
      <c r="A13" s="3" t="str">
        <f>'Complexity Template'!A13</f>
        <v>PMOS Liaison</v>
      </c>
      <c r="B13" s="673" t="s">
        <v>1317</v>
      </c>
      <c r="C13" s="673"/>
      <c r="D13" s="673"/>
      <c r="E13" s="673"/>
      <c r="F13" s="673"/>
      <c r="G13" s="673"/>
      <c r="H13" s="673"/>
      <c r="I13" s="451"/>
    </row>
    <row r="14" spans="1:12" ht="30.25" customHeight="1" x14ac:dyDescent="0.35">
      <c r="A14" s="3" t="str">
        <f>'Complexity Template'!A14</f>
        <v>Affected Standards</v>
      </c>
      <c r="B14" s="460">
        <v>1</v>
      </c>
      <c r="C14" s="600" t="s">
        <v>1233</v>
      </c>
      <c r="D14" s="600"/>
      <c r="E14" s="600"/>
      <c r="F14" s="600"/>
      <c r="G14" s="600"/>
      <c r="H14" s="600"/>
      <c r="I14" s="459"/>
    </row>
    <row r="15" spans="1:12" x14ac:dyDescent="0.35">
      <c r="A15" s="3" t="str">
        <f>'Complexity Template'!A15</f>
        <v>Last Updated</v>
      </c>
      <c r="B15" s="239">
        <v>45762</v>
      </c>
      <c r="C15" s="459"/>
      <c r="D15" s="459"/>
      <c r="E15" s="459"/>
      <c r="F15" s="459"/>
      <c r="G15" s="459"/>
      <c r="H15" s="459"/>
      <c r="I15" s="459"/>
    </row>
    <row r="16" spans="1:12" x14ac:dyDescent="0.35">
      <c r="A16" s="3">
        <f>'Complexity Template'!A16</f>
        <v>0</v>
      </c>
      <c r="B16" s="451"/>
      <c r="C16" s="459"/>
      <c r="D16" s="459"/>
      <c r="E16" s="459"/>
      <c r="F16" s="459"/>
      <c r="G16" s="459"/>
      <c r="H16" s="459"/>
      <c r="I16" s="459"/>
    </row>
    <row r="17" spans="1:12" ht="15" thickBot="1" x14ac:dyDescent="0.4">
      <c r="A17" s="5">
        <f>'Complexity Template'!A17</f>
        <v>0</v>
      </c>
      <c r="B17" s="459"/>
      <c r="C17" s="459"/>
      <c r="D17" s="459"/>
      <c r="E17" s="459"/>
      <c r="F17" s="459"/>
      <c r="G17" s="459"/>
      <c r="H17" s="459"/>
      <c r="I17" s="459"/>
    </row>
    <row r="18" spans="1:12" ht="58.75" customHeight="1" thickBot="1" x14ac:dyDescent="0.4">
      <c r="A18" s="46" t="str">
        <f>'Complexity Template'!A18</f>
        <v>Scheduling Dates</v>
      </c>
      <c r="B18" s="48" t="str">
        <f>'Complexity Template'!B18</f>
        <v>Projected
 or Actual
Start</v>
      </c>
      <c r="C18" s="46" t="str">
        <f>'Complexity Template'!C18</f>
        <v>Projected or Actual
End</v>
      </c>
      <c r="D18" s="46" t="s">
        <v>1436</v>
      </c>
      <c r="E18" s="48" t="str">
        <f>'Complexity Template'!E18</f>
        <v>Calculated Start</v>
      </c>
      <c r="F18" s="46" t="str">
        <f>'Complexity Template'!F18</f>
        <v>Calculated End</v>
      </c>
      <c r="G18" s="48" t="str">
        <f>'Complexity Template'!G18</f>
        <v xml:space="preserve">No. of Days
Ahead or (Behind) Schedule </v>
      </c>
      <c r="H18" s="46" t="str">
        <f>'Complexity Template'!H18</f>
        <v>Complexity Factor (CF) Impacts to Schedule (Start on 1st Row)</v>
      </c>
      <c r="I18" s="46" t="str">
        <f>'Complexity Template'!I18</f>
        <v>Time Impact</v>
      </c>
      <c r="J18" s="469" t="s">
        <v>24</v>
      </c>
      <c r="K18" s="469"/>
      <c r="L18" s="469"/>
    </row>
    <row r="19" spans="1:12" ht="15" thickBot="1" x14ac:dyDescent="0.4">
      <c r="A19" s="71" t="str">
        <f>'Complexity Template'!A19</f>
        <v>AS1 - Additional SAR 1</v>
      </c>
      <c r="B19" s="461">
        <v>44657</v>
      </c>
      <c r="C19" s="461">
        <v>44685</v>
      </c>
      <c r="D19" s="452"/>
      <c r="E19" s="452"/>
      <c r="F19" s="453"/>
      <c r="G19" s="369" t="str">
        <f>IF(ISBLANK(E19)=FALSE,IF(E19-B19&gt;DATE(2007,1,1),0,E19-B19),"")</f>
        <v/>
      </c>
      <c r="H19" s="110" t="s">
        <v>970</v>
      </c>
      <c r="I19" s="111">
        <f>VLOOKUP(H19,'Lookup Lists'!E$3:F$39,2,FALSE)</f>
        <v>90</v>
      </c>
      <c r="J19" s="470">
        <v>1</v>
      </c>
    </row>
    <row r="20" spans="1:12" x14ac:dyDescent="0.35">
      <c r="A20" s="71" t="str">
        <f>'Complexity Template'!A20</f>
        <v>AS2 - Additional SAR 2</v>
      </c>
      <c r="B20" s="75">
        <v>44683</v>
      </c>
      <c r="C20" s="83">
        <v>44712</v>
      </c>
      <c r="D20" s="452"/>
      <c r="E20" s="452"/>
      <c r="F20" s="453"/>
      <c r="G20" s="42" t="str">
        <f t="shared" ref="G20:G35" si="0">IF(ISBLANK(E20)=FALSE,IF(E20-B20&gt;DATE(2007,1,1),0,E20-B20),"")</f>
        <v/>
      </c>
      <c r="H20" s="442" t="s">
        <v>1019</v>
      </c>
      <c r="I20" s="443">
        <f>VLOOKUP(H20,'Lookup Lists'!E$3:F$39,2,FALSE)</f>
        <v>60</v>
      </c>
      <c r="J20" s="460">
        <v>2</v>
      </c>
    </row>
    <row r="21" spans="1:12" ht="15" thickBot="1" x14ac:dyDescent="0.4">
      <c r="A21" s="133" t="str">
        <f>'Complexity Template'!A21</f>
        <v>QR - Quality Review</v>
      </c>
      <c r="B21" s="429"/>
      <c r="C21" s="429"/>
      <c r="D21" s="452"/>
      <c r="E21" s="452"/>
      <c r="F21" s="453"/>
      <c r="G21" s="42" t="str">
        <f t="shared" si="0"/>
        <v/>
      </c>
      <c r="H21" s="442" t="s">
        <v>191</v>
      </c>
      <c r="I21" s="443">
        <f>VLOOKUP(H21,'Lookup Lists'!E$3:F$39,2,FALSE)</f>
        <v>0</v>
      </c>
      <c r="J21" s="470">
        <v>3</v>
      </c>
    </row>
    <row r="22" spans="1:12" x14ac:dyDescent="0.35">
      <c r="A22" s="29" t="str">
        <f>'Complexity Template'!A22</f>
        <v>SP1 - SAR/PR/WP Posting 1</v>
      </c>
      <c r="B22" s="347"/>
      <c r="C22" s="83"/>
      <c r="D22" s="452"/>
      <c r="E22" s="461">
        <v>44657</v>
      </c>
      <c r="F22" s="8">
        <f>+E22+30</f>
        <v>44687</v>
      </c>
      <c r="G22" s="42">
        <f t="shared" si="0"/>
        <v>0</v>
      </c>
      <c r="H22" s="442" t="s">
        <v>191</v>
      </c>
      <c r="I22" s="443">
        <f>VLOOKUP(H22,'Lookup Lists'!E$3:F$39,2,FALSE)</f>
        <v>0</v>
      </c>
      <c r="J22" s="460">
        <v>4</v>
      </c>
    </row>
    <row r="23" spans="1:12" x14ac:dyDescent="0.35">
      <c r="A23" s="29" t="s">
        <v>1417</v>
      </c>
      <c r="B23" s="347"/>
      <c r="C23" s="83"/>
      <c r="D23" s="452"/>
      <c r="E23" s="75">
        <f>F22+60</f>
        <v>44747</v>
      </c>
      <c r="F23" s="8">
        <f>E23+60</f>
        <v>44807</v>
      </c>
      <c r="G23" s="42"/>
      <c r="H23" s="442" t="s">
        <v>191</v>
      </c>
      <c r="I23" s="443"/>
      <c r="J23" s="470">
        <v>5</v>
      </c>
    </row>
    <row r="24" spans="1:12" x14ac:dyDescent="0.35">
      <c r="A24" s="345" t="str">
        <f>'Complexity Template'!A24</f>
        <v>SDT - Dev Time</v>
      </c>
      <c r="B24" s="75"/>
      <c r="C24" s="83"/>
      <c r="D24" s="452"/>
      <c r="E24" s="454">
        <f>+F23+60</f>
        <v>44867</v>
      </c>
      <c r="F24" s="454">
        <f>+E24+($B$9*30)+($B$14*60)</f>
        <v>44927</v>
      </c>
      <c r="G24" s="42">
        <f t="shared" si="0"/>
        <v>0</v>
      </c>
      <c r="H24" s="442" t="s">
        <v>191</v>
      </c>
      <c r="I24" s="443">
        <f>VLOOKUP(H24,'Lookup Lists'!E$3:F$39,2,FALSE)</f>
        <v>0</v>
      </c>
      <c r="J24" s="470">
        <v>5</v>
      </c>
    </row>
    <row r="25" spans="1:12" x14ac:dyDescent="0.35">
      <c r="A25" s="32" t="str">
        <f>'Complexity Template'!A25</f>
        <v>CP1 - Comment Period 1</v>
      </c>
      <c r="B25" s="75"/>
      <c r="C25" s="75"/>
      <c r="D25" s="452"/>
      <c r="E25" s="452"/>
      <c r="F25" s="453"/>
      <c r="G25" s="42" t="str">
        <f t="shared" si="0"/>
        <v/>
      </c>
      <c r="H25" s="442" t="s">
        <v>191</v>
      </c>
      <c r="I25" s="443">
        <f>VLOOKUP(H25,'Lookup Lists'!E$3:F$39,2,FALSE)</f>
        <v>0</v>
      </c>
      <c r="J25" s="460">
        <v>6</v>
      </c>
    </row>
    <row r="26" spans="1:12" x14ac:dyDescent="0.35">
      <c r="A26" s="32" t="str">
        <f>'Complexity Template'!A26</f>
        <v>CP2 - Comment Period 2</v>
      </c>
      <c r="B26" s="75"/>
      <c r="C26" s="75"/>
      <c r="D26" s="452"/>
      <c r="E26" s="452"/>
      <c r="F26" s="453"/>
      <c r="G26" s="42" t="str">
        <f t="shared" si="0"/>
        <v/>
      </c>
      <c r="H26" s="442" t="s">
        <v>191</v>
      </c>
      <c r="I26" s="443">
        <f>VLOOKUP(H26,'Lookup Lists'!E$3:F$39,2,FALSE)</f>
        <v>0</v>
      </c>
      <c r="J26" s="470">
        <v>7</v>
      </c>
    </row>
    <row r="27" spans="1:12" x14ac:dyDescent="0.35">
      <c r="A27" s="34" t="str">
        <f>'Complexity Template'!A27</f>
        <v>CIB - Com/Ballot 1 (Initial)</v>
      </c>
      <c r="B27" s="10">
        <v>44900</v>
      </c>
      <c r="C27" s="8">
        <v>44939</v>
      </c>
      <c r="D27" s="576" t="s">
        <v>1471</v>
      </c>
      <c r="E27" s="10">
        <v>44865</v>
      </c>
      <c r="F27" s="8">
        <v>44909</v>
      </c>
      <c r="G27" s="42">
        <f t="shared" si="0"/>
        <v>-35</v>
      </c>
      <c r="H27" s="442" t="s">
        <v>191</v>
      </c>
      <c r="I27" s="443">
        <f>VLOOKUP(H27,'Lookup Lists'!E$3:F$39,2,FALSE)</f>
        <v>0</v>
      </c>
      <c r="J27" s="460">
        <v>8</v>
      </c>
    </row>
    <row r="28" spans="1:12" x14ac:dyDescent="0.35">
      <c r="A28" s="34" t="str">
        <f>'Complexity Template'!A28</f>
        <v xml:space="preserve">CAB - Com/Add Ballot 2 </v>
      </c>
      <c r="B28" s="75">
        <v>45056</v>
      </c>
      <c r="C28" s="75">
        <v>45100</v>
      </c>
      <c r="D28" s="576" t="s">
        <v>1471</v>
      </c>
      <c r="E28" s="10">
        <v>45056</v>
      </c>
      <c r="F28" s="8">
        <v>45100</v>
      </c>
      <c r="G28" s="42">
        <f t="shared" si="0"/>
        <v>0</v>
      </c>
      <c r="H28" s="442" t="s">
        <v>191</v>
      </c>
      <c r="I28" s="443">
        <f>VLOOKUP(H28,'Lookup Lists'!E$3:F$39,2,FALSE)</f>
        <v>0</v>
      </c>
      <c r="J28" s="470">
        <v>9</v>
      </c>
    </row>
    <row r="29" spans="1:12" x14ac:dyDescent="0.35">
      <c r="A29" s="34" t="str">
        <f>'Complexity Template'!A29</f>
        <v>CAB - Com/Add Ballot 3</v>
      </c>
      <c r="B29" s="75">
        <v>45191</v>
      </c>
      <c r="C29" s="75">
        <v>45226</v>
      </c>
      <c r="D29" s="576" t="s">
        <v>1471</v>
      </c>
      <c r="E29" s="452">
        <v>45191</v>
      </c>
      <c r="F29" s="453">
        <v>45226</v>
      </c>
      <c r="G29" s="42">
        <f t="shared" si="0"/>
        <v>0</v>
      </c>
      <c r="H29" s="442" t="s">
        <v>191</v>
      </c>
      <c r="I29" s="443">
        <f>VLOOKUP(H29,'Lookup Lists'!E$3:F$39,2,FALSE)</f>
        <v>0</v>
      </c>
      <c r="J29" s="460">
        <v>10</v>
      </c>
    </row>
    <row r="30" spans="1:12" x14ac:dyDescent="0.35">
      <c r="A30" s="34" t="str">
        <f>'Complexity Template'!A30</f>
        <v>CAB - Com/Add Ballot 4</v>
      </c>
      <c r="B30" s="75"/>
      <c r="C30" s="75"/>
      <c r="D30" s="576" t="s">
        <v>1437</v>
      </c>
      <c r="E30" s="452"/>
      <c r="F30" s="453"/>
      <c r="G30" s="42" t="str">
        <f t="shared" si="0"/>
        <v/>
      </c>
      <c r="H30" s="442" t="s">
        <v>191</v>
      </c>
      <c r="I30" s="443">
        <f>VLOOKUP(H30,'Lookup Lists'!E$3:F$39,2,FALSE)</f>
        <v>0</v>
      </c>
      <c r="J30" s="470">
        <v>11</v>
      </c>
    </row>
    <row r="31" spans="1:12" x14ac:dyDescent="0.35">
      <c r="A31" s="34" t="str">
        <f>'Complexity Template'!A31</f>
        <v>CAB - Com/Add Ballot 5</v>
      </c>
      <c r="B31" s="75"/>
      <c r="C31" s="75"/>
      <c r="D31" s="576" t="s">
        <v>1437</v>
      </c>
      <c r="E31" s="452"/>
      <c r="F31" s="453"/>
      <c r="G31" s="42" t="str">
        <f t="shared" si="0"/>
        <v/>
      </c>
      <c r="H31" s="442" t="s">
        <v>191</v>
      </c>
      <c r="I31" s="443">
        <f>VLOOKUP(H31,'Lookup Lists'!E$3:F$39,2,FALSE)</f>
        <v>0</v>
      </c>
      <c r="J31" s="460">
        <v>12</v>
      </c>
    </row>
    <row r="32" spans="1:12" x14ac:dyDescent="0.35">
      <c r="A32" s="35" t="str">
        <f>'Complexity Template'!A32</f>
        <v>FB - Final Ballot</v>
      </c>
      <c r="B32" s="75"/>
      <c r="C32" s="75"/>
      <c r="D32" s="576" t="s">
        <v>1437</v>
      </c>
      <c r="E32" s="10"/>
      <c r="F32" s="8"/>
      <c r="G32" s="42" t="str">
        <f t="shared" si="0"/>
        <v/>
      </c>
      <c r="H32" s="442" t="s">
        <v>191</v>
      </c>
      <c r="I32" s="443">
        <f>VLOOKUP(H32,'Lookup Lists'!E$3:F$39,2,FALSE)</f>
        <v>0</v>
      </c>
      <c r="J32" s="470">
        <v>13</v>
      </c>
    </row>
    <row r="33" spans="1:10" x14ac:dyDescent="0.35">
      <c r="A33" s="36" t="str">
        <f>'Complexity Template'!A33</f>
        <v>PTB - Present to BOT</v>
      </c>
      <c r="B33" s="75"/>
      <c r="C33" s="75"/>
      <c r="D33" s="452"/>
      <c r="E33" s="452"/>
      <c r="F33" s="453"/>
      <c r="G33" s="42" t="str">
        <f t="shared" si="0"/>
        <v/>
      </c>
      <c r="H33" s="442" t="s">
        <v>191</v>
      </c>
      <c r="I33" s="443">
        <f>VLOOKUP(H33,'Lookup Lists'!E$3:F$39,2,FALSE)</f>
        <v>0</v>
      </c>
      <c r="J33" s="460">
        <v>14</v>
      </c>
    </row>
    <row r="34" spans="1:10" x14ac:dyDescent="0.35">
      <c r="A34" s="37" t="str">
        <f>'Complexity Template'!A34</f>
        <v>Filing - Filing with Regulators</v>
      </c>
      <c r="B34" s="75"/>
      <c r="C34" s="75"/>
      <c r="D34" s="452"/>
      <c r="E34" s="452"/>
      <c r="F34" s="453"/>
      <c r="G34" s="42" t="str">
        <f t="shared" si="0"/>
        <v/>
      </c>
      <c r="H34" s="442" t="s">
        <v>191</v>
      </c>
      <c r="I34" s="443">
        <f>VLOOKUP(H34,'Lookup Lists'!E$3:F$39,2,FALSE)</f>
        <v>0</v>
      </c>
      <c r="J34" s="470">
        <v>15</v>
      </c>
    </row>
    <row r="35" spans="1:10" ht="15" thickBot="1" x14ac:dyDescent="0.4">
      <c r="A35" s="38">
        <f>'Complexity Template'!A35</f>
        <v>0</v>
      </c>
      <c r="B35" s="76"/>
      <c r="C35" s="76"/>
      <c r="D35" s="452"/>
      <c r="E35" s="455"/>
      <c r="F35" s="456"/>
      <c r="G35" s="41" t="str">
        <f t="shared" si="0"/>
        <v/>
      </c>
      <c r="H35" s="82" t="s">
        <v>191</v>
      </c>
      <c r="I35" s="88">
        <f>VLOOKUP(H35,'Lookup Lists'!E$3:F$39,2,FALSE)</f>
        <v>0</v>
      </c>
      <c r="J35" s="460">
        <v>16</v>
      </c>
    </row>
    <row r="36" spans="1:10" ht="15" thickBot="1" x14ac:dyDescent="0.4">
      <c r="A36" s="607" t="str">
        <f>'Complexity Template'!A36</f>
        <v>Delta based on Calculated CF Date and Actual Final Ballot:</v>
      </c>
      <c r="B36" s="608">
        <f>'Complexity Template'!B36</f>
        <v>0</v>
      </c>
      <c r="C36" s="608">
        <f>'Complexity Template'!C36</f>
        <v>0</v>
      </c>
      <c r="D36" s="608"/>
      <c r="E36" s="608">
        <f>'Complexity Template'!E36</f>
        <v>0</v>
      </c>
      <c r="F36" s="608">
        <f>'Complexity Template'!F36</f>
        <v>0</v>
      </c>
      <c r="G36" s="370" t="str">
        <f>IF(ISBLANK(C32)=FALSE,I36-C32,"Need FB Date")</f>
        <v>Need FB Date</v>
      </c>
      <c r="H36" s="371" t="str">
        <f>'Complexity Template'!H36</f>
        <v>Calculated CF Date:</v>
      </c>
      <c r="I36" s="372">
        <f>E22+(F32-E22)+SUM(I19:I35)</f>
        <v>150</v>
      </c>
    </row>
    <row r="37" spans="1:10" ht="15" thickBot="1" x14ac:dyDescent="0.4">
      <c r="A37" s="26" t="str">
        <f>'Complexity Template'!A37</f>
        <v>PTS Change Control</v>
      </c>
      <c r="B37"/>
      <c r="C37"/>
      <c r="D37"/>
      <c r="E37"/>
      <c r="F37"/>
      <c r="G37" s="259"/>
      <c r="H37" s="259"/>
      <c r="I37" s="259"/>
    </row>
    <row r="38" spans="1:10" ht="15" thickBot="1" x14ac:dyDescent="0.4">
      <c r="A38" s="25" t="str">
        <f>'Complexity Template'!A38</f>
        <v>Reason for Update</v>
      </c>
      <c r="B38" s="422" t="str">
        <f>'Complexity Template'!B38</f>
        <v>Date</v>
      </c>
      <c r="C38" s="601" t="str">
        <f>'Complexity Template'!C38</f>
        <v>Notes</v>
      </c>
      <c r="D38" s="601"/>
      <c r="E38" s="601">
        <f>'Complexity Template'!E38</f>
        <v>0</v>
      </c>
      <c r="F38" s="601">
        <f>'Complexity Template'!F38</f>
        <v>0</v>
      </c>
      <c r="G38" s="601">
        <f>'Complexity Template'!G38</f>
        <v>0</v>
      </c>
      <c r="H38" s="601">
        <f>'Complexity Template'!H38</f>
        <v>0</v>
      </c>
      <c r="I38" s="602">
        <f>'Complexity Template'!I38</f>
        <v>0</v>
      </c>
    </row>
    <row r="39" spans="1:10" x14ac:dyDescent="0.35">
      <c r="A39" s="100" t="s">
        <v>566</v>
      </c>
      <c r="B39" s="93">
        <v>44216</v>
      </c>
      <c r="C39" s="603" t="s">
        <v>1222</v>
      </c>
      <c r="D39" s="603"/>
      <c r="E39" s="603"/>
      <c r="F39" s="603"/>
      <c r="G39" s="603"/>
      <c r="H39" s="603"/>
      <c r="I39" s="604"/>
    </row>
    <row r="40" spans="1:10" ht="15" customHeight="1" x14ac:dyDescent="0.35">
      <c r="A40" s="101" t="s">
        <v>1019</v>
      </c>
      <c r="B40" s="99">
        <v>44652</v>
      </c>
      <c r="C40" s="605" t="s">
        <v>1254</v>
      </c>
      <c r="D40" s="605"/>
      <c r="E40" s="605"/>
      <c r="F40" s="605"/>
      <c r="G40" s="605"/>
      <c r="H40" s="605"/>
      <c r="I40" s="606"/>
    </row>
    <row r="41" spans="1:10" x14ac:dyDescent="0.35">
      <c r="A41" s="101"/>
      <c r="B41" s="429"/>
      <c r="C41" s="605"/>
      <c r="D41" s="605"/>
      <c r="E41" s="605"/>
      <c r="F41" s="605"/>
      <c r="G41" s="605"/>
      <c r="H41" s="605"/>
      <c r="I41" s="606"/>
    </row>
    <row r="42" spans="1:10" ht="15" thickBot="1" x14ac:dyDescent="0.4">
      <c r="A42" s="102"/>
      <c r="B42" s="428"/>
      <c r="C42" s="597"/>
      <c r="D42" s="597"/>
      <c r="E42" s="597"/>
      <c r="F42" s="597"/>
      <c r="G42" s="597"/>
      <c r="H42" s="597"/>
      <c r="I42" s="598"/>
    </row>
  </sheetData>
  <mergeCells count="20">
    <mergeCell ref="B12:H12"/>
    <mergeCell ref="B1:H1"/>
    <mergeCell ref="B2:H2"/>
    <mergeCell ref="B3:H3"/>
    <mergeCell ref="B4:H4"/>
    <mergeCell ref="B5:H5"/>
    <mergeCell ref="B6:F6"/>
    <mergeCell ref="B7:C7"/>
    <mergeCell ref="B8:H8"/>
    <mergeCell ref="C9:H9"/>
    <mergeCell ref="C10:H10"/>
    <mergeCell ref="B11:H11"/>
    <mergeCell ref="C41:I41"/>
    <mergeCell ref="C42:I42"/>
    <mergeCell ref="B13:H13"/>
    <mergeCell ref="C14:H14"/>
    <mergeCell ref="A36:F36"/>
    <mergeCell ref="C38:I38"/>
    <mergeCell ref="C39:I39"/>
    <mergeCell ref="C40:I40"/>
  </mergeCells>
  <conditionalFormatting sqref="B19:C22 B24:C35 E33:F35">
    <cfRule type="expression" dxfId="387" priority="13">
      <formula>AND($E19&lt;=NOW(),$F19&gt;=NOW())</formula>
    </cfRule>
  </conditionalFormatting>
  <conditionalFormatting sqref="B23:C23">
    <cfRule type="expression" dxfId="386" priority="11">
      <formula>AND($B19&lt;=NOW(),$C19&gt;=NOW())</formula>
    </cfRule>
  </conditionalFormatting>
  <conditionalFormatting sqref="D19:D26 D33:D35">
    <cfRule type="expression" dxfId="385" priority="3">
      <formula>AND($F19&lt;=NOW(),$G19&gt;=NOW())</formula>
    </cfRule>
  </conditionalFormatting>
  <conditionalFormatting sqref="D20">
    <cfRule type="expression" dxfId="384" priority="5">
      <formula>AND($B22&lt;=NOW(),$C22&gt;=NOW())</formula>
    </cfRule>
  </conditionalFormatting>
  <conditionalFormatting sqref="D22:D24">
    <cfRule type="expression" dxfId="383" priority="4">
      <formula>AND($B18&lt;=NOW(),$C18&gt;=NOW())</formula>
    </cfRule>
  </conditionalFormatting>
  <conditionalFormatting sqref="D25">
    <cfRule type="expression" dxfId="382" priority="6">
      <formula>AND(#REF!&lt;=NOW(),#REF!&gt;=NOW())</formula>
    </cfRule>
  </conditionalFormatting>
  <conditionalFormatting sqref="D27:D32">
    <cfRule type="cellIs" dxfId="381" priority="1" operator="between">
      <formula>0.6667</formula>
      <formula>1</formula>
    </cfRule>
    <cfRule type="cellIs" dxfId="380" priority="2" operator="between">
      <formula>0.6666</formula>
      <formula>0</formula>
    </cfRule>
  </conditionalFormatting>
  <conditionalFormatting sqref="E19:F31">
    <cfRule type="expression" dxfId="379" priority="7">
      <formula>AND($E19&lt;=NOW(),$F19&gt;=NOW())</formula>
    </cfRule>
  </conditionalFormatting>
  <conditionalFormatting sqref="E32:F32">
    <cfRule type="expression" dxfId="378" priority="12">
      <formula>AND($B32&lt;=NOW(),$C32&gt;=NOW())</formula>
    </cfRule>
  </conditionalFormatting>
  <conditionalFormatting sqref="G19:G35">
    <cfRule type="cellIs" dxfId="377" priority="10" operator="greaterThan">
      <formula>-45</formula>
    </cfRule>
  </conditionalFormatting>
  <conditionalFormatting sqref="G19:G36">
    <cfRule type="cellIs" dxfId="376" priority="8" operator="lessThan">
      <formula>-90</formula>
    </cfRule>
    <cfRule type="cellIs" dxfId="375" priority="9" operator="lessThan">
      <formula>-45</formula>
    </cfRule>
  </conditionalFormatting>
  <conditionalFormatting sqref="G36">
    <cfRule type="cellIs" dxfId="374" priority="15" operator="between">
      <formula>-45</formula>
      <formula>45</formula>
    </cfRule>
    <cfRule type="cellIs" dxfId="373" priority="18" operator="greaterThan">
      <formula>45</formula>
    </cfRule>
    <cfRule type="cellIs" dxfId="372" priority="19" operator="greaterThan">
      <formula>90</formula>
    </cfRule>
  </conditionalFormatting>
  <dataValidations count="2">
    <dataValidation type="list" allowBlank="1" showInputMessage="1" showErrorMessage="1" sqref="H19:H35" xr:uid="{00000000-0002-0000-8100-000000000000}">
      <formula1>Complexity_Factor</formula1>
    </dataValidation>
    <dataValidation type="list" allowBlank="1" showInputMessage="1" showErrorMessage="1" sqref="B3:H3" xr:uid="{00000000-0002-0000-8100-000001000000}">
      <formula1>Status</formula1>
    </dataValidation>
  </dataValidations>
  <hyperlinks>
    <hyperlink ref="B2" r:id="rId1" display="Phase 2 System Protection Coordination" xr:uid="{00000000-0004-0000-8100-000000000000}"/>
    <hyperlink ref="I1" location="Home!A1" display="Return to Home" xr:uid="{00000000-0004-0000-8100-000001000000}"/>
    <hyperlink ref="B2:H2" r:id="rId2" display="Modifications to VAR-002-4.1" xr:uid="{00000000-0004-0000-8100-000002000000}"/>
    <hyperlink ref="B12:H12" r:id="rId3" display="Laura Anderson" xr:uid="{00000000-0004-0000-8100-000003000000}"/>
    <hyperlink ref="B13:H13" r:id="rId4" display="Joseph Gatten (Primary), Anthony Westenkirchner (Backup)" xr:uid="{00000000-0004-0000-8100-000004000000}"/>
  </hyperlinks>
  <pageMargins left="0.7" right="0.7" top="0.75" bottom="0.75" header="0.3" footer="0.3"/>
  <pageSetup orientation="landscape" r:id="rId5"/>
  <headerFooter>
    <oddHeader>&amp;R&amp;"Calibri"&amp;10&amp;K000000 Limited Disclosure&amp;1#_x000D_</oddHeader>
    <oddFooter>&amp;L_x000D_&amp;1#&amp;"Calibri"&amp;10&amp;K0000FF Limited Disclosure</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26" id="{1009D599-02DF-4E00-A50B-2DCF461930D8}">
            <xm:f>IF($B$20=Home!$I$5,#REF!,)</xm:f>
            <x14:dxf/>
          </x14:cfRule>
          <xm:sqref>J10:ABJ10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rgb="FFFF0000"/>
  </sheetPr>
  <dimension ref="A1:M41"/>
  <sheetViews>
    <sheetView workbookViewId="0">
      <pane ySplit="1" topLeftCell="A2" activePane="bottomLeft" state="frozen"/>
      <selection pane="bottomLeft" activeCell="B3" sqref="B3:G3"/>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09" t="s">
        <v>232</v>
      </c>
      <c r="C1" s="610"/>
      <c r="D1" s="610"/>
      <c r="E1" s="610"/>
      <c r="F1" s="610"/>
      <c r="G1" s="610"/>
      <c r="H1" s="49" t="s">
        <v>178</v>
      </c>
    </row>
    <row r="2" spans="1:13" s="7" customFormat="1" ht="15" customHeight="1" x14ac:dyDescent="0.45">
      <c r="A2" s="3" t="s">
        <v>204</v>
      </c>
      <c r="B2" s="631" t="s">
        <v>233</v>
      </c>
      <c r="C2" s="631"/>
      <c r="D2" s="631"/>
      <c r="E2" s="631"/>
      <c r="F2" s="631"/>
      <c r="G2" s="631"/>
      <c r="H2" s="6"/>
    </row>
    <row r="3" spans="1:13" s="7" customFormat="1" ht="15" customHeight="1" x14ac:dyDescent="0.45">
      <c r="A3" s="3" t="s">
        <v>5</v>
      </c>
      <c r="B3" s="612" t="s">
        <v>230</v>
      </c>
      <c r="C3" s="612"/>
      <c r="D3" s="612"/>
      <c r="E3" s="612"/>
      <c r="F3" s="612"/>
      <c r="G3" s="612"/>
      <c r="H3" s="6"/>
    </row>
    <row r="4" spans="1:13" s="7" customFormat="1" ht="18.5" x14ac:dyDescent="0.45">
      <c r="A4" s="3" t="s">
        <v>207</v>
      </c>
      <c r="B4" s="600" t="s">
        <v>208</v>
      </c>
      <c r="C4" s="600"/>
      <c r="D4" s="600"/>
      <c r="E4" s="600"/>
      <c r="F4" s="600"/>
      <c r="G4" s="600"/>
      <c r="H4" s="6"/>
    </row>
    <row r="5" spans="1:13" x14ac:dyDescent="0.35">
      <c r="A5" s="5" t="s">
        <v>209</v>
      </c>
      <c r="B5" s="632"/>
      <c r="C5" s="632"/>
      <c r="D5" s="632"/>
      <c r="E5" s="632"/>
      <c r="F5" s="632"/>
      <c r="G5" s="632"/>
      <c r="H5" s="323"/>
    </row>
    <row r="6" spans="1:13" x14ac:dyDescent="0.35">
      <c r="A6" s="5" t="s">
        <v>210</v>
      </c>
      <c r="B6" s="639"/>
      <c r="C6" s="639"/>
      <c r="D6" s="639"/>
      <c r="E6" s="639"/>
      <c r="F6" s="639"/>
      <c r="G6" s="639"/>
      <c r="H6" s="323"/>
    </row>
    <row r="7" spans="1:13" ht="72.5" x14ac:dyDescent="0.35">
      <c r="A7" s="4" t="s">
        <v>211</v>
      </c>
      <c r="B7" s="259" t="s">
        <v>212</v>
      </c>
      <c r="C7" s="259"/>
      <c r="D7" s="4" t="s">
        <v>213</v>
      </c>
      <c r="E7" s="323">
        <v>3</v>
      </c>
      <c r="F7" s="4" t="s">
        <v>214</v>
      </c>
      <c r="G7" s="259">
        <v>0</v>
      </c>
      <c r="H7" s="323"/>
    </row>
    <row r="8" spans="1:13" x14ac:dyDescent="0.35">
      <c r="A8" s="5" t="s">
        <v>215</v>
      </c>
      <c r="B8" s="639" t="s">
        <v>216</v>
      </c>
      <c r="C8" s="639"/>
      <c r="D8" s="639"/>
      <c r="E8" s="639"/>
      <c r="F8" s="639"/>
      <c r="G8" s="639"/>
      <c r="H8" s="323"/>
    </row>
    <row r="9" spans="1:13" x14ac:dyDescent="0.35">
      <c r="A9" s="3" t="s">
        <v>217</v>
      </c>
      <c r="B9" s="259">
        <v>8</v>
      </c>
      <c r="C9" s="639" t="s">
        <v>218</v>
      </c>
      <c r="D9" s="639"/>
      <c r="E9" s="639"/>
      <c r="F9" s="639"/>
      <c r="G9" s="639"/>
      <c r="H9" s="323"/>
    </row>
    <row r="10" spans="1:13" x14ac:dyDescent="0.35">
      <c r="A10" s="449" t="s">
        <v>219</v>
      </c>
      <c r="B10" s="259">
        <v>5</v>
      </c>
      <c r="C10" s="639" t="s">
        <v>220</v>
      </c>
      <c r="D10" s="639"/>
      <c r="E10" s="639"/>
      <c r="F10" s="639"/>
      <c r="G10" s="639"/>
      <c r="H10" s="323"/>
    </row>
    <row r="11" spans="1:13" ht="29" x14ac:dyDescent="0.35">
      <c r="A11" s="3" t="s">
        <v>221</v>
      </c>
      <c r="B11" s="632"/>
      <c r="C11" s="632"/>
      <c r="D11" s="632"/>
      <c r="E11" s="632"/>
      <c r="F11" s="632"/>
      <c r="G11" s="632"/>
      <c r="H11" s="321"/>
      <c r="K11" s="1"/>
      <c r="L11" s="1"/>
      <c r="M11" s="1"/>
    </row>
    <row r="12" spans="1:13" x14ac:dyDescent="0.35">
      <c r="A12" s="3" t="s">
        <v>222</v>
      </c>
      <c r="B12" s="632"/>
      <c r="C12" s="632"/>
      <c r="D12" s="632"/>
      <c r="E12" s="632"/>
      <c r="F12" s="632"/>
      <c r="G12" s="632"/>
      <c r="H12" s="321"/>
    </row>
    <row r="13" spans="1:13" x14ac:dyDescent="0.35">
      <c r="A13" s="3" t="s">
        <v>223</v>
      </c>
      <c r="B13" s="632"/>
      <c r="C13" s="632"/>
      <c r="D13" s="632"/>
      <c r="E13" s="632"/>
      <c r="F13" s="632"/>
      <c r="G13" s="632"/>
      <c r="H13" s="321"/>
    </row>
    <row r="14" spans="1:13" ht="29.15" customHeight="1" x14ac:dyDescent="0.35">
      <c r="A14" s="3" t="s">
        <v>224</v>
      </c>
      <c r="B14" s="259">
        <v>8</v>
      </c>
      <c r="C14" s="632" t="s">
        <v>234</v>
      </c>
      <c r="D14" s="632"/>
      <c r="E14" s="632"/>
      <c r="F14" s="632"/>
      <c r="G14" s="632"/>
      <c r="H14" s="323"/>
    </row>
    <row r="15" spans="1:13" x14ac:dyDescent="0.35">
      <c r="A15" s="3" t="s">
        <v>226</v>
      </c>
      <c r="B15" s="239"/>
      <c r="C15" s="323"/>
      <c r="D15" s="323"/>
      <c r="E15" s="323"/>
      <c r="F15" s="323"/>
      <c r="G15" s="323"/>
      <c r="H15" s="323"/>
    </row>
    <row r="16" spans="1:13" x14ac:dyDescent="0.35">
      <c r="A16" s="3"/>
      <c r="B16" s="321"/>
      <c r="C16" s="323"/>
      <c r="D16" s="323"/>
      <c r="E16" s="323"/>
      <c r="F16" s="323"/>
      <c r="G16" s="323"/>
      <c r="H16" s="323"/>
    </row>
    <row r="17" spans="1:10" ht="15" thickBot="1" x14ac:dyDescent="0.4">
      <c r="A17" s="5"/>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39097</v>
      </c>
      <c r="C22" s="74">
        <v>39127</v>
      </c>
      <c r="D22" s="75"/>
      <c r="E22" s="74"/>
      <c r="F22" s="42">
        <f t="shared" si="0"/>
        <v>-39097</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41158</v>
      </c>
      <c r="C31" s="75">
        <v>41169</v>
      </c>
      <c r="D31" s="75"/>
      <c r="E31" s="74"/>
      <c r="F31" s="42">
        <f t="shared" si="0"/>
        <v>-41158</v>
      </c>
      <c r="G31" s="9"/>
      <c r="H31" s="9"/>
      <c r="I31" s="12">
        <v>13</v>
      </c>
    </row>
    <row r="32" spans="1:10" x14ac:dyDescent="0.35">
      <c r="A32" s="36" t="str">
        <f>'Lookup Lists'!C16</f>
        <v>PTB - Present to BOT</v>
      </c>
      <c r="B32" s="75">
        <v>41220</v>
      </c>
      <c r="C32" s="75">
        <v>41221</v>
      </c>
      <c r="D32" s="75"/>
      <c r="E32" s="74"/>
      <c r="F32" s="42">
        <f t="shared" si="0"/>
        <v>-41220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3" t="s">
        <v>227</v>
      </c>
      <c r="B38" s="24">
        <v>43474</v>
      </c>
      <c r="C38" s="635" t="s">
        <v>208</v>
      </c>
      <c r="D38" s="635"/>
      <c r="E38" s="635"/>
      <c r="F38" s="635"/>
      <c r="G38" s="635"/>
      <c r="H38" s="636"/>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1109" priority="2">
      <formula>AND($B19&lt;=NOW(),$C19&gt;=NOW())</formula>
    </cfRule>
  </conditionalFormatting>
  <conditionalFormatting sqref="D19:D34">
    <cfRule type="expression" dxfId="1108" priority="1">
      <formula>AND($D19&lt;=NOW(),$E19&gt;=NOW())</formula>
    </cfRule>
  </conditionalFormatting>
  <conditionalFormatting sqref="F19:F34">
    <cfRule type="cellIs" dxfId="1107" priority="3" operator="lessThan">
      <formula>-90</formula>
    </cfRule>
    <cfRule type="cellIs" dxfId="1106" priority="4" operator="lessThan">
      <formula>-45</formula>
    </cfRule>
    <cfRule type="cellIs" dxfId="1105" priority="5" operator="greaterThan">
      <formula>-45</formula>
    </cfRule>
  </conditionalFormatting>
  <hyperlinks>
    <hyperlink ref="B2" r:id="rId1" display="Phase 2 System Protection Coordination" xr:uid="{00000000-0004-0000-0D00-000000000000}"/>
    <hyperlink ref="H1" location="Home!A1" display="Return to Home" xr:uid="{00000000-0004-0000-0D00-000001000000}"/>
    <hyperlink ref="B2:G2" r:id="rId2" display="Reliability Coordination" xr:uid="{00000000-0004-0000-0D00-000002000000}"/>
    <hyperlink ref="A10" location="Footnotes!A1" display="No. of Guidances (see Note 2)" xr:uid="{00000000-0004-0000-0D00-000003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E1587814-BE6F-4F94-905B-3943C917FD5A}">
            <xm:f>IF($B$20=Home!$I$5,$A$24,)</xm:f>
            <x14:dxf/>
          </x14:cfRule>
          <xm:sqref>I10:ABK10</xm:sqref>
        </x14:conditionalFormatting>
      </x14:conditionalFormattings>
    </ext>
  </extLst>
</worksheet>
</file>

<file path=xl/worksheets/sheet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tabColor theme="4" tint="-0.499984740745262"/>
  </sheetPr>
  <dimension ref="A1:L42"/>
  <sheetViews>
    <sheetView showZeros="0" zoomScale="110" zoomScaleNormal="110" workbookViewId="0">
      <pane ySplit="1" topLeftCell="A2" activePane="bottomLeft" state="frozen"/>
      <selection pane="bottomLeft" activeCell="B13" sqref="B13:H13"/>
    </sheetView>
  </sheetViews>
  <sheetFormatPr defaultColWidth="8.81640625" defaultRowHeight="14.5" x14ac:dyDescent="0.35"/>
  <cols>
    <col min="1" max="1" width="28.453125" style="106" customWidth="1"/>
    <col min="2" max="2" width="12.453125" style="91" customWidth="1"/>
    <col min="3" max="4" width="11.81640625" style="91" customWidth="1"/>
    <col min="5" max="5" width="11" style="91" customWidth="1"/>
    <col min="6" max="6" width="12.453125" style="91" customWidth="1"/>
    <col min="7" max="7" width="11.453125" style="91" customWidth="1"/>
    <col min="8" max="8" width="21.81640625" style="91" customWidth="1"/>
    <col min="9" max="9" width="11" style="91" customWidth="1"/>
    <col min="10" max="10" width="7.453125" style="91" hidden="1" customWidth="1"/>
    <col min="11" max="11" width="13.453125" style="91" customWidth="1"/>
    <col min="12" max="12" width="22.453125" style="91" customWidth="1"/>
    <col min="13" max="16384" width="8.81640625" style="91"/>
  </cols>
  <sheetData>
    <row r="1" spans="1:12" s="463" customFormat="1" ht="18.5" x14ac:dyDescent="0.45">
      <c r="A1" s="27" t="str">
        <f>'Complexity Template'!A1</f>
        <v>Project</v>
      </c>
      <c r="B1" s="811" t="s">
        <v>67</v>
      </c>
      <c r="C1" s="812"/>
      <c r="D1" s="812"/>
      <c r="E1" s="812"/>
      <c r="F1" s="812"/>
      <c r="G1" s="812"/>
      <c r="H1" s="812"/>
      <c r="I1" s="165" t="s">
        <v>178</v>
      </c>
    </row>
    <row r="2" spans="1:12" s="463" customFormat="1" ht="15" customHeight="1" x14ac:dyDescent="0.45">
      <c r="A2" s="3" t="str">
        <f>'Complexity Template'!A2</f>
        <v>Project Name</v>
      </c>
      <c r="B2" s="611" t="s">
        <v>1182</v>
      </c>
      <c r="C2" s="611"/>
      <c r="D2" s="611"/>
      <c r="E2" s="611"/>
      <c r="F2" s="611"/>
      <c r="G2" s="611"/>
      <c r="H2" s="611"/>
      <c r="I2" s="464"/>
    </row>
    <row r="3" spans="1:12" s="463" customFormat="1" ht="15" customHeight="1" x14ac:dyDescent="0.45">
      <c r="A3" s="3" t="str">
        <f>'Complexity Template'!A3</f>
        <v>Status</v>
      </c>
      <c r="B3" s="612" t="s">
        <v>1502</v>
      </c>
      <c r="C3" s="612"/>
      <c r="D3" s="612"/>
      <c r="E3" s="612"/>
      <c r="F3" s="612"/>
      <c r="G3" s="612"/>
      <c r="H3" s="612"/>
      <c r="I3" s="464"/>
    </row>
    <row r="4" spans="1:12" s="463" customFormat="1" ht="79.25" customHeight="1" x14ac:dyDescent="0.45">
      <c r="A4" s="3" t="str">
        <f>'Complexity Template'!A4</f>
        <v>Comments</v>
      </c>
      <c r="B4" s="600" t="s">
        <v>1521</v>
      </c>
      <c r="C4" s="600"/>
      <c r="D4" s="600"/>
      <c r="E4" s="600"/>
      <c r="F4" s="600"/>
      <c r="G4" s="600"/>
      <c r="H4" s="600"/>
      <c r="I4" s="464"/>
    </row>
    <row r="5" spans="1:12" x14ac:dyDescent="0.35">
      <c r="A5" s="5" t="str">
        <f>'Complexity Template'!A5</f>
        <v>Deliverable</v>
      </c>
      <c r="B5" s="600" t="s">
        <v>1231</v>
      </c>
      <c r="C5" s="600"/>
      <c r="D5" s="600"/>
      <c r="E5" s="600"/>
      <c r="F5" s="600"/>
      <c r="G5" s="600"/>
      <c r="H5" s="600"/>
      <c r="I5" s="459"/>
    </row>
    <row r="6" spans="1:12" x14ac:dyDescent="0.35">
      <c r="A6" s="5" t="str">
        <f>'Complexity Template'!A6</f>
        <v>Deadline</v>
      </c>
      <c r="B6" s="613"/>
      <c r="C6" s="613"/>
      <c r="D6" s="613"/>
      <c r="E6" s="613"/>
      <c r="F6" s="613"/>
      <c r="G6" s="458" t="str">
        <f ca="1">IF(ISBLANK($B$6)=FALSE,ROUNDDOWN(_xlfn.DAYS($B$6,NOW())/30,0),"N/A")</f>
        <v>N/A</v>
      </c>
      <c r="H6" s="465" t="str">
        <f>'Complexity Template'!H6</f>
        <v>Months to deadline</v>
      </c>
      <c r="I6" s="459"/>
    </row>
    <row r="7" spans="1:12" ht="63" customHeight="1" x14ac:dyDescent="0.35">
      <c r="A7" s="466" t="str">
        <f>'Complexity Template'!A7</f>
        <v>Priority in RSDP, click to see applicable Footnote</v>
      </c>
      <c r="B7" s="599" t="s">
        <v>1017</v>
      </c>
      <c r="C7" s="599"/>
      <c r="D7" s="459"/>
      <c r="E7" s="467" t="str">
        <f>'Complexity Template'!E7</f>
        <v>Priority (1-Low, 2-Med, 3-High )</v>
      </c>
      <c r="F7" s="459">
        <v>3</v>
      </c>
      <c r="G7" s="467" t="str">
        <f>'Complexity Template'!G7</f>
        <v>Reserved for Future Use</v>
      </c>
      <c r="H7" s="460">
        <v>0</v>
      </c>
      <c r="I7" s="459"/>
    </row>
    <row r="8" spans="1:12" x14ac:dyDescent="0.35">
      <c r="A8" s="5" t="str">
        <f>'Complexity Template'!A8</f>
        <v>Reserved for Future Use</v>
      </c>
      <c r="B8" s="599" t="s">
        <v>191</v>
      </c>
      <c r="C8" s="599"/>
      <c r="D8" s="599"/>
      <c r="E8" s="599"/>
      <c r="F8" s="599"/>
      <c r="G8" s="599"/>
      <c r="H8" s="599"/>
      <c r="I8" s="459"/>
    </row>
    <row r="9" spans="1:12" ht="29.15" customHeight="1" x14ac:dyDescent="0.35">
      <c r="A9" s="3" t="str">
        <f>'Complexity Template'!A9</f>
        <v>Number of Directives</v>
      </c>
      <c r="B9" s="460">
        <v>0</v>
      </c>
      <c r="C9" s="600" t="s">
        <v>191</v>
      </c>
      <c r="D9" s="600"/>
      <c r="E9" s="600"/>
      <c r="F9" s="600"/>
      <c r="G9" s="600"/>
      <c r="H9" s="600"/>
      <c r="I9" s="459"/>
    </row>
    <row r="10" spans="1:12" x14ac:dyDescent="0.35">
      <c r="A10" s="3" t="str">
        <f>'Complexity Template'!A10</f>
        <v>Reserved for Future Use</v>
      </c>
      <c r="B10" s="460"/>
      <c r="C10" s="599" t="s">
        <v>191</v>
      </c>
      <c r="D10" s="599"/>
      <c r="E10" s="599"/>
      <c r="F10" s="599"/>
      <c r="G10" s="599"/>
      <c r="H10" s="599"/>
      <c r="I10" s="459"/>
    </row>
    <row r="11" spans="1:12" x14ac:dyDescent="0.35">
      <c r="A11" s="3" t="str">
        <f>'Complexity Template'!A11</f>
        <v>Reserved for Future Use</v>
      </c>
      <c r="B11" s="600" t="s">
        <v>191</v>
      </c>
      <c r="C11" s="600"/>
      <c r="D11" s="600"/>
      <c r="E11" s="600"/>
      <c r="F11" s="600"/>
      <c r="G11" s="600"/>
      <c r="H11" s="600"/>
      <c r="I11" s="451"/>
      <c r="L11" s="468"/>
    </row>
    <row r="12" spans="1:12" x14ac:dyDescent="0.35">
      <c r="A12" s="3" t="str">
        <f>'Complexity Template'!A12</f>
        <v>Developer</v>
      </c>
      <c r="B12" s="673" t="s">
        <v>1475</v>
      </c>
      <c r="C12" s="673"/>
      <c r="D12" s="673"/>
      <c r="E12" s="673"/>
      <c r="F12" s="673"/>
      <c r="G12" s="673"/>
      <c r="H12" s="673"/>
      <c r="I12" s="451"/>
    </row>
    <row r="13" spans="1:12" ht="14.4" customHeight="1" x14ac:dyDescent="0.35">
      <c r="A13" s="3" t="str">
        <f>'Complexity Template'!A13</f>
        <v>PMOS Liaison</v>
      </c>
      <c r="B13" s="673" t="s">
        <v>1526</v>
      </c>
      <c r="C13" s="673"/>
      <c r="D13" s="673"/>
      <c r="E13" s="673"/>
      <c r="F13" s="673"/>
      <c r="G13" s="673"/>
      <c r="H13" s="673"/>
      <c r="I13" s="451"/>
    </row>
    <row r="14" spans="1:12" ht="30.25" customHeight="1" x14ac:dyDescent="0.35">
      <c r="A14" s="3" t="str">
        <f>'Complexity Template'!A14</f>
        <v>Affected Standards</v>
      </c>
      <c r="B14" s="460">
        <v>1</v>
      </c>
      <c r="C14" s="600" t="s">
        <v>1231</v>
      </c>
      <c r="D14" s="600"/>
      <c r="E14" s="600"/>
      <c r="F14" s="600"/>
      <c r="G14" s="600"/>
      <c r="H14" s="600"/>
      <c r="I14" s="459"/>
    </row>
    <row r="15" spans="1:12" x14ac:dyDescent="0.35">
      <c r="A15" s="3" t="str">
        <f>'Complexity Template'!A15</f>
        <v>Last Updated</v>
      </c>
      <c r="B15" s="239">
        <v>45755</v>
      </c>
      <c r="C15" s="459"/>
      <c r="D15" s="459"/>
      <c r="E15" s="459"/>
      <c r="F15" s="459"/>
      <c r="G15" s="459"/>
      <c r="H15" s="459"/>
      <c r="I15" s="459"/>
    </row>
    <row r="16" spans="1:12" x14ac:dyDescent="0.35">
      <c r="A16" s="3">
        <f>'Complexity Template'!A16</f>
        <v>0</v>
      </c>
      <c r="B16" s="451"/>
      <c r="C16" s="459"/>
      <c r="D16" s="459"/>
      <c r="E16" s="459"/>
      <c r="F16" s="459"/>
      <c r="G16" s="459"/>
      <c r="H16" s="459"/>
      <c r="I16" s="459"/>
    </row>
    <row r="17" spans="1:12" ht="15" thickBot="1" x14ac:dyDescent="0.4">
      <c r="A17" s="5">
        <f>'Complexity Template'!A17</f>
        <v>0</v>
      </c>
      <c r="B17" s="459"/>
      <c r="C17" s="459"/>
      <c r="D17" s="459"/>
      <c r="E17" s="459"/>
      <c r="F17" s="459"/>
      <c r="G17" s="459"/>
      <c r="H17" s="459"/>
      <c r="I17" s="459"/>
    </row>
    <row r="18" spans="1:12" ht="58.75" customHeight="1" thickBot="1" x14ac:dyDescent="0.4">
      <c r="A18" s="46" t="str">
        <f>'Complexity Template'!A18</f>
        <v>Scheduling Dates</v>
      </c>
      <c r="B18" s="46" t="str">
        <f>'Complexity Template'!B18</f>
        <v>Projected
 or Actual
Start</v>
      </c>
      <c r="C18" s="46" t="str">
        <f>'Complexity Template'!C18</f>
        <v>Projected or Actual
End</v>
      </c>
      <c r="D18" s="46" t="s">
        <v>1436</v>
      </c>
      <c r="E18" s="46" t="str">
        <f>'Complexity Template'!E18</f>
        <v>Calculated Start</v>
      </c>
      <c r="F18" s="46" t="str">
        <f>'Complexity Template'!F18</f>
        <v>Calculated End</v>
      </c>
      <c r="G18" s="46" t="str">
        <f>'Complexity Template'!G18</f>
        <v xml:space="preserve">No. of Days
Ahead or (Behind) Schedule </v>
      </c>
      <c r="H18" s="46" t="str">
        <f>'Complexity Template'!H18</f>
        <v>Complexity Factor (CF) Impacts to Schedule (Start on 1st Row)</v>
      </c>
      <c r="I18" s="46" t="str">
        <f>'Complexity Template'!I18</f>
        <v>Time Impact</v>
      </c>
      <c r="J18" s="469" t="s">
        <v>24</v>
      </c>
      <c r="K18" s="469"/>
      <c r="L18" s="469"/>
    </row>
    <row r="19" spans="1:12" ht="15" thickBot="1" x14ac:dyDescent="0.4">
      <c r="A19" s="71" t="str">
        <f>'Complexity Template'!A19</f>
        <v>AS1 - Additional SAR 1</v>
      </c>
      <c r="B19" s="457"/>
      <c r="C19" s="457"/>
      <c r="D19" s="452"/>
      <c r="E19" s="452"/>
      <c r="F19" s="453"/>
      <c r="G19" s="369" t="str">
        <f>IF(ISBLANK(E19)=FALSE,IF(E19-B19&gt;DATE(2007,1,1),0,E19-B19),"")</f>
        <v/>
      </c>
      <c r="H19" s="110" t="s">
        <v>970</v>
      </c>
      <c r="I19" s="111">
        <f>VLOOKUP(H19,'Lookup Lists'!E$3:F$39,2,FALSE)</f>
        <v>90</v>
      </c>
      <c r="J19" s="470">
        <v>1</v>
      </c>
    </row>
    <row r="20" spans="1:12" x14ac:dyDescent="0.35">
      <c r="A20" s="71" t="str">
        <f>'Complexity Template'!A20</f>
        <v>AS2 - Additional SAR 2</v>
      </c>
      <c r="B20" s="75"/>
      <c r="C20" s="83"/>
      <c r="D20" s="452"/>
      <c r="E20" s="452"/>
      <c r="F20" s="453"/>
      <c r="G20" s="42" t="str">
        <f t="shared" ref="G20:G35" si="0">IF(ISBLANK(E20)=FALSE,IF(E20-B20&gt;DATE(2007,1,1),0,E20-B20),"")</f>
        <v/>
      </c>
      <c r="H20" s="442" t="s">
        <v>1040</v>
      </c>
      <c r="I20" s="443">
        <f>VLOOKUP(H20,'Lookup Lists'!E$3:F$39,2,FALSE)</f>
        <v>180</v>
      </c>
      <c r="J20" s="460">
        <v>2</v>
      </c>
    </row>
    <row r="21" spans="1:12" x14ac:dyDescent="0.35">
      <c r="A21" s="133" t="str">
        <f>'Complexity Template'!A21</f>
        <v>QR - Quality Review</v>
      </c>
      <c r="B21" s="429"/>
      <c r="C21" s="429"/>
      <c r="D21" s="452"/>
      <c r="E21" s="452"/>
      <c r="F21" s="453"/>
      <c r="G21" s="42" t="str">
        <f t="shared" si="0"/>
        <v/>
      </c>
      <c r="H21" s="442" t="s">
        <v>1072</v>
      </c>
      <c r="I21" s="443">
        <f>VLOOKUP(H21,'Lookup Lists'!E$3:F$39,2,FALSE)</f>
        <v>365</v>
      </c>
      <c r="J21" s="470">
        <v>3</v>
      </c>
    </row>
    <row r="22" spans="1:12" x14ac:dyDescent="0.35">
      <c r="A22" s="29" t="str">
        <f>'Complexity Template'!A22</f>
        <v>SP1 - SAR/PR/WP Posting 1</v>
      </c>
      <c r="B22" s="347">
        <v>44277</v>
      </c>
      <c r="C22" s="83">
        <v>44313</v>
      </c>
      <c r="D22" s="452"/>
      <c r="E22" s="75">
        <v>44277</v>
      </c>
      <c r="F22" s="8">
        <f>+E22+30</f>
        <v>44307</v>
      </c>
      <c r="G22" s="42">
        <f t="shared" si="0"/>
        <v>0</v>
      </c>
      <c r="H22" s="442" t="s">
        <v>1019</v>
      </c>
      <c r="I22" s="443">
        <f>VLOOKUP(H22,'Lookup Lists'!E$3:F$39,2,FALSE)</f>
        <v>60</v>
      </c>
      <c r="J22" s="460">
        <v>4</v>
      </c>
    </row>
    <row r="23" spans="1:12" x14ac:dyDescent="0.35">
      <c r="A23" s="29" t="s">
        <v>1417</v>
      </c>
      <c r="B23" s="347"/>
      <c r="C23" s="83"/>
      <c r="D23" s="452"/>
      <c r="E23" s="75">
        <f>F22+60</f>
        <v>44367</v>
      </c>
      <c r="F23" s="8">
        <f>E23+60</f>
        <v>44427</v>
      </c>
      <c r="G23" s="42"/>
      <c r="H23" s="442" t="s">
        <v>191</v>
      </c>
      <c r="I23" s="443"/>
      <c r="J23" s="470">
        <v>5</v>
      </c>
    </row>
    <row r="24" spans="1:12" x14ac:dyDescent="0.35">
      <c r="A24" s="345" t="str">
        <f>'Complexity Template'!A24</f>
        <v>SDT - Dev Time</v>
      </c>
      <c r="B24" s="75">
        <f>+C22+60</f>
        <v>44373</v>
      </c>
      <c r="C24" s="83">
        <f>+B24+($B$9*30)+($B$14*60)</f>
        <v>44433</v>
      </c>
      <c r="D24" s="452"/>
      <c r="E24" s="454">
        <f>+F23+60</f>
        <v>44487</v>
      </c>
      <c r="F24" s="454">
        <f>+E24+($B$9*30)+($B$14*60)</f>
        <v>44547</v>
      </c>
      <c r="G24" s="42">
        <f t="shared" si="0"/>
        <v>114</v>
      </c>
      <c r="H24" s="442" t="s">
        <v>1064</v>
      </c>
      <c r="I24" s="443">
        <f>VLOOKUP(H24,'Lookup Lists'!E$3:F$39,2,FALSE)</f>
        <v>30</v>
      </c>
      <c r="J24" s="470">
        <v>5</v>
      </c>
    </row>
    <row r="25" spans="1:12" x14ac:dyDescent="0.35">
      <c r="A25" s="32" t="str">
        <f>'Complexity Template'!A25</f>
        <v>CP1 - Comment Period 1</v>
      </c>
      <c r="B25" s="75">
        <v>45090</v>
      </c>
      <c r="C25" s="75">
        <f>B25+30</f>
        <v>45120</v>
      </c>
      <c r="D25" s="452"/>
      <c r="E25" s="452"/>
      <c r="F25" s="453"/>
      <c r="G25" s="42" t="str">
        <f t="shared" si="0"/>
        <v/>
      </c>
      <c r="H25" s="442" t="s">
        <v>1019</v>
      </c>
      <c r="I25" s="443">
        <f>VLOOKUP(H25,'Lookup Lists'!E$3:F$39,2,FALSE)</f>
        <v>60</v>
      </c>
      <c r="J25" s="460">
        <v>6</v>
      </c>
    </row>
    <row r="26" spans="1:12" x14ac:dyDescent="0.35">
      <c r="A26" s="32" t="str">
        <f>'Complexity Template'!A26</f>
        <v>CP2 - Comment Period 2</v>
      </c>
      <c r="B26" s="75"/>
      <c r="C26" s="75"/>
      <c r="D26" s="452"/>
      <c r="E26" s="452"/>
      <c r="F26" s="453"/>
      <c r="G26" s="42" t="str">
        <f t="shared" si="0"/>
        <v/>
      </c>
      <c r="H26" s="442" t="s">
        <v>1090</v>
      </c>
      <c r="I26" s="443">
        <f>VLOOKUP(H26,'Lookup Lists'!E$3:F$39,2,FALSE)</f>
        <v>60</v>
      </c>
      <c r="J26" s="470">
        <v>7</v>
      </c>
    </row>
    <row r="27" spans="1:12" x14ac:dyDescent="0.35">
      <c r="A27" s="34" t="str">
        <f>'Complexity Template'!A27</f>
        <v>CIB - Com/Ballot 1 (Initial)</v>
      </c>
      <c r="B27" s="75">
        <v>45230</v>
      </c>
      <c r="C27" s="75">
        <v>45078</v>
      </c>
      <c r="D27" s="576" t="s">
        <v>1437</v>
      </c>
      <c r="E27" s="10">
        <f>+F24</f>
        <v>44547</v>
      </c>
      <c r="F27" s="8">
        <f>+E27+45</f>
        <v>44592</v>
      </c>
      <c r="G27" s="42">
        <f t="shared" si="0"/>
        <v>-683</v>
      </c>
      <c r="H27" s="442" t="s">
        <v>1075</v>
      </c>
      <c r="I27" s="443">
        <f>VLOOKUP(H27,'Lookup Lists'!E$3:F$39,2,FALSE)</f>
        <v>90</v>
      </c>
      <c r="J27" s="460">
        <v>8</v>
      </c>
    </row>
    <row r="28" spans="1:12" x14ac:dyDescent="0.35">
      <c r="A28" s="34" t="str">
        <f>'Complexity Template'!A28</f>
        <v xml:space="preserve">CAB - Com/Add Ballot 2 </v>
      </c>
      <c r="B28" s="75">
        <v>45384</v>
      </c>
      <c r="C28" s="75">
        <v>45428</v>
      </c>
      <c r="D28" s="576">
        <v>0.47539999999999999</v>
      </c>
      <c r="E28" s="10">
        <f>+F27+60</f>
        <v>44652</v>
      </c>
      <c r="F28" s="8">
        <f t="shared" ref="F28" si="1">+E28+45</f>
        <v>44697</v>
      </c>
      <c r="G28" s="42">
        <f t="shared" si="0"/>
        <v>-732</v>
      </c>
      <c r="H28" s="442" t="s">
        <v>1059</v>
      </c>
      <c r="I28" s="443">
        <f>VLOOKUP(H28,'Lookup Lists'!E$3:F$39,2,FALSE)</f>
        <v>60</v>
      </c>
      <c r="J28" s="470">
        <v>9</v>
      </c>
    </row>
    <row r="29" spans="1:12" x14ac:dyDescent="0.35">
      <c r="A29" s="34" t="str">
        <f>'Complexity Template'!A29</f>
        <v>CAB - Com/Add Ballot 3</v>
      </c>
      <c r="B29" s="75"/>
      <c r="C29" s="75"/>
      <c r="D29" s="576">
        <v>0.83050000000000002</v>
      </c>
      <c r="E29" s="452"/>
      <c r="F29" s="453"/>
      <c r="G29" s="42" t="str">
        <f t="shared" si="0"/>
        <v/>
      </c>
      <c r="H29" s="442" t="s">
        <v>191</v>
      </c>
      <c r="I29" s="443">
        <f>VLOOKUP(H29,'Lookup Lists'!E$3:F$39,2,FALSE)</f>
        <v>0</v>
      </c>
      <c r="J29" s="460">
        <v>10</v>
      </c>
    </row>
    <row r="30" spans="1:12" x14ac:dyDescent="0.35">
      <c r="A30" s="34" t="str">
        <f>'Complexity Template'!A30</f>
        <v>CAB - Com/Add Ballot 4</v>
      </c>
      <c r="B30" s="75"/>
      <c r="C30" s="75"/>
      <c r="D30" s="576" t="s">
        <v>1437</v>
      </c>
      <c r="E30" s="452"/>
      <c r="F30" s="453"/>
      <c r="G30" s="42" t="str">
        <f t="shared" si="0"/>
        <v/>
      </c>
      <c r="H30" s="442" t="s">
        <v>191</v>
      </c>
      <c r="I30" s="443">
        <f>VLOOKUP(H30,'Lookup Lists'!E$3:F$39,2,FALSE)</f>
        <v>0</v>
      </c>
      <c r="J30" s="470">
        <v>11</v>
      </c>
    </row>
    <row r="31" spans="1:12" x14ac:dyDescent="0.35">
      <c r="A31" s="34" t="str">
        <f>'Complexity Template'!A31</f>
        <v>CAB - Com/Add Ballot 5</v>
      </c>
      <c r="B31" s="75"/>
      <c r="C31" s="75"/>
      <c r="D31" s="576" t="s">
        <v>1437</v>
      </c>
      <c r="E31" s="452"/>
      <c r="F31" s="453"/>
      <c r="G31" s="42" t="str">
        <f t="shared" si="0"/>
        <v/>
      </c>
      <c r="H31" s="442" t="s">
        <v>191</v>
      </c>
      <c r="I31" s="443">
        <f>VLOOKUP(H31,'Lookup Lists'!E$3:F$39,2,FALSE)</f>
        <v>0</v>
      </c>
      <c r="J31" s="460">
        <v>12</v>
      </c>
    </row>
    <row r="32" spans="1:12" x14ac:dyDescent="0.35">
      <c r="A32" s="35" t="str">
        <f>'Complexity Template'!A32</f>
        <v>FB - Final Ballot</v>
      </c>
      <c r="B32" s="75">
        <v>45627</v>
      </c>
      <c r="C32" s="75">
        <f>B32+10</f>
        <v>45637</v>
      </c>
      <c r="D32" s="576" t="s">
        <v>1437</v>
      </c>
      <c r="E32" s="10">
        <f>+F28+30</f>
        <v>44727</v>
      </c>
      <c r="F32" s="8">
        <f>+E32+10</f>
        <v>44737</v>
      </c>
      <c r="G32" s="42">
        <f t="shared" si="0"/>
        <v>-900</v>
      </c>
      <c r="H32" s="442" t="s">
        <v>191</v>
      </c>
      <c r="I32" s="443">
        <f>VLOOKUP(H32,'Lookup Lists'!E$3:F$39,2,FALSE)</f>
        <v>0</v>
      </c>
      <c r="J32" s="470">
        <v>13</v>
      </c>
    </row>
    <row r="33" spans="1:10" x14ac:dyDescent="0.35">
      <c r="A33" s="36" t="str">
        <f>'Complexity Template'!A33</f>
        <v>PTB - Present to BOT</v>
      </c>
      <c r="B33" s="75">
        <v>45639</v>
      </c>
      <c r="C33" s="75">
        <v>45639</v>
      </c>
      <c r="D33" s="452"/>
      <c r="E33" s="452"/>
      <c r="F33" s="453"/>
      <c r="G33" s="42" t="str">
        <f t="shared" si="0"/>
        <v/>
      </c>
      <c r="H33" s="442" t="s">
        <v>191</v>
      </c>
      <c r="I33" s="443">
        <f>VLOOKUP(H33,'Lookup Lists'!E$3:F$39,2,FALSE)</f>
        <v>0</v>
      </c>
      <c r="J33" s="460">
        <v>14</v>
      </c>
    </row>
    <row r="34" spans="1:10" x14ac:dyDescent="0.35">
      <c r="A34" s="37" t="str">
        <f>'Complexity Template'!A34</f>
        <v>Filing - Filing with Regulators</v>
      </c>
      <c r="B34" s="75"/>
      <c r="C34" s="75"/>
      <c r="D34" s="452"/>
      <c r="E34" s="452"/>
      <c r="F34" s="453"/>
      <c r="G34" s="42" t="str">
        <f t="shared" si="0"/>
        <v/>
      </c>
      <c r="H34" s="442" t="s">
        <v>191</v>
      </c>
      <c r="I34" s="443">
        <f>VLOOKUP(H34,'Lookup Lists'!E$3:F$39,2,FALSE)</f>
        <v>0</v>
      </c>
      <c r="J34" s="470">
        <v>15</v>
      </c>
    </row>
    <row r="35" spans="1:10" ht="15" thickBot="1" x14ac:dyDescent="0.4">
      <c r="A35" s="38">
        <f>'Complexity Template'!A35</f>
        <v>0</v>
      </c>
      <c r="B35" s="76"/>
      <c r="C35" s="76"/>
      <c r="D35" s="452"/>
      <c r="E35" s="455"/>
      <c r="F35" s="456"/>
      <c r="G35" s="41" t="str">
        <f t="shared" si="0"/>
        <v/>
      </c>
      <c r="H35" s="82" t="s">
        <v>191</v>
      </c>
      <c r="I35" s="88">
        <f>VLOOKUP(H35,'Lookup Lists'!E$3:F$39,2,FALSE)</f>
        <v>0</v>
      </c>
      <c r="J35" s="460">
        <v>16</v>
      </c>
    </row>
    <row r="36" spans="1:10" ht="15" thickBot="1" x14ac:dyDescent="0.4">
      <c r="A36" s="607" t="str">
        <f>'Complexity Template'!A36</f>
        <v>Delta based on Calculated CF Date and Actual Final Ballot:</v>
      </c>
      <c r="B36" s="608">
        <f>'Complexity Template'!B36</f>
        <v>0</v>
      </c>
      <c r="C36" s="608">
        <f>'Complexity Template'!C36</f>
        <v>0</v>
      </c>
      <c r="D36" s="608"/>
      <c r="E36" s="608">
        <f>'Complexity Template'!E36</f>
        <v>0</v>
      </c>
      <c r="F36" s="608">
        <f>'Complexity Template'!F36</f>
        <v>0</v>
      </c>
      <c r="G36" s="370">
        <f>IF(ISBLANK(C32)=FALSE,I36-C32,"Need FB Date")</f>
        <v>95</v>
      </c>
      <c r="H36" s="371" t="str">
        <f>'Complexity Template'!H36</f>
        <v>Calculated CF Date:</v>
      </c>
      <c r="I36" s="372">
        <f>E22+(F32-E22)+SUM(I19:I35)</f>
        <v>45732</v>
      </c>
      <c r="J36" s="91">
        <f>'Complexity Template'!J36</f>
        <v>0</v>
      </c>
    </row>
    <row r="37" spans="1:10" ht="15" thickBot="1" x14ac:dyDescent="0.4">
      <c r="A37" s="26" t="str">
        <f>'Complexity Template'!A37</f>
        <v>PTS Change Control</v>
      </c>
      <c r="B37"/>
      <c r="C37"/>
      <c r="D37"/>
      <c r="E37"/>
      <c r="F37"/>
      <c r="G37" s="259"/>
      <c r="H37" s="259"/>
      <c r="I37" s="259"/>
    </row>
    <row r="38" spans="1:10" ht="15" thickBot="1" x14ac:dyDescent="0.4">
      <c r="A38" s="25" t="str">
        <f>'Complexity Template'!A38</f>
        <v>Reason for Update</v>
      </c>
      <c r="B38" s="422" t="str">
        <f>'Complexity Template'!B38</f>
        <v>Date</v>
      </c>
      <c r="C38" s="601" t="str">
        <f>'Complexity Template'!C38</f>
        <v>Notes</v>
      </c>
      <c r="D38" s="601"/>
      <c r="E38" s="601">
        <f>'Complexity Template'!E38</f>
        <v>0</v>
      </c>
      <c r="F38" s="601">
        <f>'Complexity Template'!F38</f>
        <v>0</v>
      </c>
      <c r="G38" s="601">
        <f>'Complexity Template'!G38</f>
        <v>0</v>
      </c>
      <c r="H38" s="601">
        <f>'Complexity Template'!H38</f>
        <v>0</v>
      </c>
      <c r="I38" s="602">
        <f>'Complexity Template'!I38</f>
        <v>0</v>
      </c>
    </row>
    <row r="39" spans="1:10" x14ac:dyDescent="0.35">
      <c r="A39" s="100" t="s">
        <v>566</v>
      </c>
      <c r="B39" s="574">
        <v>44277</v>
      </c>
      <c r="C39" s="603" t="s">
        <v>1232</v>
      </c>
      <c r="D39" s="603"/>
      <c r="E39" s="603"/>
      <c r="F39" s="603"/>
      <c r="G39" s="603"/>
      <c r="H39" s="603"/>
      <c r="I39" s="604"/>
    </row>
    <row r="40" spans="1:10" x14ac:dyDescent="0.35">
      <c r="A40" s="101" t="s">
        <v>566</v>
      </c>
      <c r="B40" s="99">
        <v>45189</v>
      </c>
      <c r="C40" s="605" t="s">
        <v>1372</v>
      </c>
      <c r="D40" s="605"/>
      <c r="E40" s="605"/>
      <c r="F40" s="605"/>
      <c r="G40" s="605"/>
      <c r="H40" s="605"/>
      <c r="I40" s="606"/>
    </row>
    <row r="41" spans="1:10" x14ac:dyDescent="0.35">
      <c r="A41" s="101"/>
      <c r="B41" s="429"/>
      <c r="C41" s="605"/>
      <c r="D41" s="605"/>
      <c r="E41" s="605"/>
      <c r="F41" s="605"/>
      <c r="G41" s="605"/>
      <c r="H41" s="605"/>
      <c r="I41" s="606"/>
    </row>
    <row r="42" spans="1:10" ht="15" thickBot="1" x14ac:dyDescent="0.4">
      <c r="A42" s="102"/>
      <c r="B42" s="428"/>
      <c r="C42" s="597"/>
      <c r="D42" s="597"/>
      <c r="E42" s="597"/>
      <c r="F42" s="597"/>
      <c r="G42" s="597"/>
      <c r="H42" s="597"/>
      <c r="I42" s="598"/>
    </row>
  </sheetData>
  <mergeCells count="20">
    <mergeCell ref="B12:H12"/>
    <mergeCell ref="B1:H1"/>
    <mergeCell ref="B2:H2"/>
    <mergeCell ref="B3:H3"/>
    <mergeCell ref="B4:H4"/>
    <mergeCell ref="B5:H5"/>
    <mergeCell ref="B6:F6"/>
    <mergeCell ref="B7:C7"/>
    <mergeCell ref="B8:H8"/>
    <mergeCell ref="C9:H9"/>
    <mergeCell ref="C10:H10"/>
    <mergeCell ref="B11:H11"/>
    <mergeCell ref="C41:I41"/>
    <mergeCell ref="C42:I42"/>
    <mergeCell ref="B13:H13"/>
    <mergeCell ref="C14:H14"/>
    <mergeCell ref="A36:F36"/>
    <mergeCell ref="C38:I38"/>
    <mergeCell ref="C39:I39"/>
    <mergeCell ref="C40:I40"/>
  </mergeCells>
  <conditionalFormatting sqref="B19:C22 B24:C35">
    <cfRule type="expression" dxfId="371" priority="17">
      <formula>AND($E19&lt;=NOW(),$F19&gt;=NOW())</formula>
    </cfRule>
  </conditionalFormatting>
  <conditionalFormatting sqref="B23:C23">
    <cfRule type="expression" dxfId="370" priority="11">
      <formula>AND($B19&lt;=NOW(),$C19&gt;=NOW())</formula>
    </cfRule>
  </conditionalFormatting>
  <conditionalFormatting sqref="D19:D26 D33:D35">
    <cfRule type="expression" dxfId="369" priority="3">
      <formula>AND($F19&lt;=NOW(),$G19&gt;=NOW())</formula>
    </cfRule>
  </conditionalFormatting>
  <conditionalFormatting sqref="D20">
    <cfRule type="expression" dxfId="368" priority="5">
      <formula>AND($B22&lt;=NOW(),$C22&gt;=NOW())</formula>
    </cfRule>
  </conditionalFormatting>
  <conditionalFormatting sqref="D22:D24">
    <cfRule type="expression" dxfId="367" priority="4">
      <formula>AND($B18&lt;=NOW(),$C18&gt;=NOW())</formula>
    </cfRule>
  </conditionalFormatting>
  <conditionalFormatting sqref="D25">
    <cfRule type="expression" dxfId="366" priority="6">
      <formula>AND(#REF!&lt;=NOW(),#REF!&gt;=NOW())</formula>
    </cfRule>
  </conditionalFormatting>
  <conditionalFormatting sqref="D27:D32">
    <cfRule type="cellIs" dxfId="365" priority="1" operator="between">
      <formula>0.6667</formula>
      <formula>1</formula>
    </cfRule>
    <cfRule type="cellIs" dxfId="364" priority="2" operator="between">
      <formula>0.6666</formula>
      <formula>0</formula>
    </cfRule>
  </conditionalFormatting>
  <conditionalFormatting sqref="E19:F35">
    <cfRule type="expression" dxfId="363" priority="7">
      <formula>AND($E19&lt;=NOW(),$F19&gt;=NOW())</formula>
    </cfRule>
  </conditionalFormatting>
  <conditionalFormatting sqref="G19:G35">
    <cfRule type="cellIs" dxfId="362" priority="10" operator="greaterThan">
      <formula>-45</formula>
    </cfRule>
  </conditionalFormatting>
  <conditionalFormatting sqref="G19:G36">
    <cfRule type="cellIs" dxfId="361" priority="8" operator="lessThan">
      <formula>-90</formula>
    </cfRule>
    <cfRule type="cellIs" dxfId="360" priority="9" operator="lessThan">
      <formula>-45</formula>
    </cfRule>
  </conditionalFormatting>
  <conditionalFormatting sqref="G36">
    <cfRule type="cellIs" dxfId="359" priority="12" operator="between">
      <formula>-45</formula>
      <formula>45</formula>
    </cfRule>
    <cfRule type="cellIs" dxfId="358" priority="15" operator="greaterThan">
      <formula>45</formula>
    </cfRule>
    <cfRule type="cellIs" dxfId="357" priority="16" operator="greaterThan">
      <formula>90</formula>
    </cfRule>
  </conditionalFormatting>
  <dataValidations count="2">
    <dataValidation type="list" allowBlank="1" showInputMessage="1" showErrorMessage="1" sqref="H19:H35" xr:uid="{00000000-0002-0000-8200-000000000000}">
      <formula1>Complexity_Factor</formula1>
    </dataValidation>
    <dataValidation type="list" allowBlank="1" showInputMessage="1" showErrorMessage="1" sqref="B3:H3" xr:uid="{00000000-0002-0000-8200-000001000000}">
      <formula1>Status</formula1>
    </dataValidation>
  </dataValidations>
  <hyperlinks>
    <hyperlink ref="B2" r:id="rId1" display="Phase 2 System Protection Coordination" xr:uid="{00000000-0004-0000-8200-000000000000}"/>
    <hyperlink ref="I1" location="Home!A1" display="Return to Home" xr:uid="{00000000-0004-0000-8200-000001000000}"/>
    <hyperlink ref="B2:H2" r:id="rId2" display="CIP-002 Transmission Owner Control Centers (TOCC)" xr:uid="{00000000-0004-0000-8200-000002000000}"/>
    <hyperlink ref="B12:H12" r:id="rId3" display="Dominique Love (Primary), Jordan Mallory (Backup)" xr:uid="{00000000-0004-0000-8200-000003000000}"/>
    <hyperlink ref="A7" location="Footnotes!A1" display="Footnotes!A1" xr:uid="{00000000-0004-0000-8200-000005000000}"/>
    <hyperlink ref="B13:H13" r:id="rId4" display="Ellese Murphy (primary),Sarah Habriga (secondary)" xr:uid="{0AB20B50-27DC-45D2-B79D-E6827B3BEA9D}"/>
  </hyperlinks>
  <pageMargins left="0.7" right="0.7" top="0.75" bottom="0.75" header="0.3" footer="0.3"/>
  <pageSetup orientation="landscape" r:id="rId5"/>
  <headerFooter>
    <oddHeader>&amp;R&amp;"Calibri"&amp;10&amp;K000000 Limited Disclosure&amp;1#_x000D_</oddHeader>
    <oddFooter>&amp;L_x000D_&amp;1#&amp;"Calibri"&amp;10&amp;K0000FF Limited Disclosure</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23" id="{5554607E-425C-421D-B8E9-E38A518BD5DE}">
            <xm:f>IF($B$20=Home!$I$5,#REF!,)</xm:f>
            <x14:dxf/>
          </x14:cfRule>
          <xm:sqref>J10:ABJ10</xm:sqref>
        </x14:conditionalFormatting>
      </x14:conditionalFormattings>
    </ext>
  </extLst>
</worksheet>
</file>

<file path=xl/worksheets/sheet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tabColor rgb="FFFF0000"/>
  </sheetPr>
  <dimension ref="A1:K45"/>
  <sheetViews>
    <sheetView showZeros="0" zoomScaleNormal="100" workbookViewId="0">
      <pane ySplit="1" topLeftCell="A2" activePane="bottomLeft" state="frozen"/>
      <selection pane="bottomLeft" activeCell="K23" sqref="K23"/>
    </sheetView>
  </sheetViews>
  <sheetFormatPr defaultColWidth="8.81640625" defaultRowHeight="14.5" x14ac:dyDescent="0.35"/>
  <cols>
    <col min="1" max="1" width="28.453125" style="106" customWidth="1"/>
    <col min="2" max="2" width="12.453125" style="91" customWidth="1"/>
    <col min="3" max="3" width="11.81640625" style="91" customWidth="1"/>
    <col min="4" max="4" width="11" style="91" customWidth="1"/>
    <col min="5" max="5" width="11.453125" style="91" bestFit="1" customWidth="1"/>
    <col min="6" max="6" width="11.453125" style="91" customWidth="1"/>
    <col min="7" max="7" width="20.453125" style="91" customWidth="1"/>
    <col min="8" max="8" width="10.453125" style="91" customWidth="1"/>
    <col min="9" max="9" width="7.453125" style="91" hidden="1" customWidth="1"/>
    <col min="10" max="10" width="13.453125" style="91" customWidth="1"/>
    <col min="11" max="11" width="22.453125" style="91" customWidth="1"/>
    <col min="12" max="16384" width="8.81640625" style="91"/>
  </cols>
  <sheetData>
    <row r="1" spans="1:11" s="463" customFormat="1" ht="18.5" x14ac:dyDescent="0.45">
      <c r="A1" s="27" t="str">
        <f>'Complexity Template'!A1</f>
        <v>Project</v>
      </c>
      <c r="B1" s="609" t="s">
        <v>68</v>
      </c>
      <c r="C1" s="610"/>
      <c r="D1" s="610"/>
      <c r="E1" s="610"/>
      <c r="F1" s="610"/>
      <c r="G1" s="610"/>
      <c r="H1" s="165" t="s">
        <v>178</v>
      </c>
    </row>
    <row r="2" spans="1:11" s="463" customFormat="1" ht="15" customHeight="1" x14ac:dyDescent="0.45">
      <c r="A2" s="3" t="str">
        <f>'Complexity Template'!A2</f>
        <v>Project Name</v>
      </c>
      <c r="B2" s="611" t="s">
        <v>1183</v>
      </c>
      <c r="C2" s="611"/>
      <c r="D2" s="611"/>
      <c r="E2" s="611"/>
      <c r="F2" s="611"/>
      <c r="G2" s="611"/>
      <c r="H2" s="464"/>
    </row>
    <row r="3" spans="1:11" s="463" customFormat="1" ht="15" customHeight="1" x14ac:dyDescent="0.45">
      <c r="A3" s="3" t="str">
        <f>'Complexity Template'!A3</f>
        <v>Status</v>
      </c>
      <c r="B3" s="612" t="s">
        <v>1060</v>
      </c>
      <c r="C3" s="612"/>
      <c r="D3" s="612"/>
      <c r="E3" s="612"/>
      <c r="F3" s="612"/>
      <c r="G3" s="612"/>
      <c r="H3" s="464"/>
    </row>
    <row r="4" spans="1:11" s="463" customFormat="1" ht="71.75" customHeight="1" x14ac:dyDescent="0.45">
      <c r="A4" s="3" t="str">
        <f>'Complexity Template'!A4</f>
        <v>Comments</v>
      </c>
      <c r="B4" s="600" t="s">
        <v>1325</v>
      </c>
      <c r="C4" s="600"/>
      <c r="D4" s="600"/>
      <c r="E4" s="600"/>
      <c r="F4" s="600"/>
      <c r="G4" s="600"/>
      <c r="H4" s="464"/>
    </row>
    <row r="5" spans="1:11" x14ac:dyDescent="0.35">
      <c r="A5" s="5" t="str">
        <f>'Complexity Template'!A5</f>
        <v>Deliverable</v>
      </c>
      <c r="B5" s="600" t="s">
        <v>1292</v>
      </c>
      <c r="C5" s="600"/>
      <c r="D5" s="600"/>
      <c r="E5" s="600"/>
      <c r="F5" s="600"/>
      <c r="G5" s="600"/>
      <c r="H5" s="459"/>
    </row>
    <row r="6" spans="1:11" x14ac:dyDescent="0.35">
      <c r="A6" s="5" t="str">
        <f>'Complexity Template'!A6</f>
        <v>Deadline</v>
      </c>
      <c r="B6" s="613">
        <v>44926</v>
      </c>
      <c r="C6" s="613"/>
      <c r="D6" s="613"/>
      <c r="E6" s="613"/>
      <c r="F6" s="458" t="s">
        <v>191</v>
      </c>
      <c r="G6" s="465" t="s">
        <v>955</v>
      </c>
      <c r="H6" s="459"/>
    </row>
    <row r="7" spans="1:11" ht="63" customHeight="1" x14ac:dyDescent="0.35">
      <c r="A7" s="466" t="str">
        <f>'Complexity Template'!A7</f>
        <v>Priority in RSDP, click to see applicable Footnote</v>
      </c>
      <c r="B7" s="599"/>
      <c r="C7" s="599"/>
      <c r="D7" s="467" t="str">
        <f>'Complexity Template'!E7</f>
        <v>Priority (1-Low, 2-Med, 3-High )</v>
      </c>
      <c r="E7" s="459">
        <v>0</v>
      </c>
      <c r="F7" s="467" t="str">
        <f>'Complexity Template'!G7</f>
        <v>Reserved for Future Use</v>
      </c>
      <c r="G7" s="460">
        <v>0</v>
      </c>
      <c r="H7" s="459"/>
    </row>
    <row r="8" spans="1:11" x14ac:dyDescent="0.35">
      <c r="A8" s="5" t="str">
        <f>'Complexity Template'!A8</f>
        <v>Reserved for Future Use</v>
      </c>
      <c r="B8" s="599" t="s">
        <v>191</v>
      </c>
      <c r="C8" s="599"/>
      <c r="D8" s="599"/>
      <c r="E8" s="599"/>
      <c r="F8" s="599"/>
      <c r="G8" s="599"/>
      <c r="H8" s="459"/>
    </row>
    <row r="9" spans="1:11" ht="29.15" customHeight="1" x14ac:dyDescent="0.35">
      <c r="A9" s="3" t="str">
        <f>'Complexity Template'!A9</f>
        <v>Number of Directives</v>
      </c>
      <c r="B9" s="460">
        <v>0</v>
      </c>
      <c r="C9" s="600" t="s">
        <v>191</v>
      </c>
      <c r="D9" s="600"/>
      <c r="E9" s="600"/>
      <c r="F9" s="600"/>
      <c r="G9" s="600"/>
      <c r="H9" s="459"/>
    </row>
    <row r="10" spans="1:11" x14ac:dyDescent="0.35">
      <c r="A10" s="3" t="str">
        <f>'Complexity Template'!A10</f>
        <v>Reserved for Future Use</v>
      </c>
      <c r="B10" s="460"/>
      <c r="C10" s="599" t="s">
        <v>191</v>
      </c>
      <c r="D10" s="599"/>
      <c r="E10" s="599"/>
      <c r="F10" s="599"/>
      <c r="G10" s="599"/>
      <c r="H10" s="459"/>
    </row>
    <row r="11" spans="1:11" x14ac:dyDescent="0.35">
      <c r="A11" s="3" t="str">
        <f>'Complexity Template'!A11</f>
        <v>Reserved for Future Use</v>
      </c>
      <c r="B11" s="600" t="s">
        <v>191</v>
      </c>
      <c r="C11" s="600"/>
      <c r="D11" s="600"/>
      <c r="E11" s="600"/>
      <c r="F11" s="600"/>
      <c r="G11" s="600"/>
      <c r="H11" s="451"/>
      <c r="K11" s="468"/>
    </row>
    <row r="12" spans="1:11" ht="14.9" customHeight="1" x14ac:dyDescent="0.35">
      <c r="A12" s="3" t="str">
        <f>'Complexity Template'!A12</f>
        <v>Developer</v>
      </c>
      <c r="B12" s="673" t="s">
        <v>1184</v>
      </c>
      <c r="C12" s="673"/>
      <c r="D12" s="673"/>
      <c r="E12" s="673"/>
      <c r="F12" s="673"/>
      <c r="G12" s="673"/>
      <c r="H12" s="451"/>
    </row>
    <row r="13" spans="1:11" x14ac:dyDescent="0.35">
      <c r="A13" s="3" t="str">
        <f>'Complexity Template'!A13</f>
        <v>PMOS Liaison</v>
      </c>
      <c r="B13" s="673" t="s">
        <v>1185</v>
      </c>
      <c r="C13" s="673"/>
      <c r="D13" s="673"/>
      <c r="E13" s="673"/>
      <c r="F13" s="673"/>
      <c r="G13" s="673"/>
      <c r="H13" s="451"/>
    </row>
    <row r="14" spans="1:11" ht="30.25" customHeight="1" x14ac:dyDescent="0.35">
      <c r="A14" s="3" t="str">
        <f>'Complexity Template'!A14</f>
        <v>Affected Standards</v>
      </c>
      <c r="B14" s="460">
        <v>1</v>
      </c>
      <c r="C14" s="600" t="s">
        <v>1186</v>
      </c>
      <c r="D14" s="600"/>
      <c r="E14" s="600"/>
      <c r="F14" s="600"/>
      <c r="G14" s="600"/>
      <c r="H14" s="459"/>
    </row>
    <row r="15" spans="1:11" x14ac:dyDescent="0.35">
      <c r="A15" s="3" t="str">
        <f>'Complexity Template'!A15</f>
        <v>Last Updated</v>
      </c>
      <c r="B15" s="239">
        <v>45013</v>
      </c>
      <c r="C15" s="459"/>
      <c r="D15" s="459"/>
      <c r="E15" s="459"/>
      <c r="F15" s="459"/>
      <c r="G15" s="459"/>
      <c r="H15" s="459"/>
    </row>
    <row r="16" spans="1:11" x14ac:dyDescent="0.35">
      <c r="A16" s="3">
        <f>'Complexity Template'!A16</f>
        <v>0</v>
      </c>
      <c r="B16" s="451"/>
      <c r="C16" s="459"/>
      <c r="D16" s="459"/>
      <c r="E16" s="459"/>
      <c r="F16" s="459"/>
      <c r="G16" s="459"/>
      <c r="H16" s="459"/>
    </row>
    <row r="17" spans="1:11" ht="15" thickBot="1" x14ac:dyDescent="0.4">
      <c r="A17" s="5">
        <f>'Complexity Template'!A17</f>
        <v>0</v>
      </c>
      <c r="B17" s="459"/>
      <c r="C17" s="459"/>
      <c r="D17" s="459"/>
      <c r="E17" s="459"/>
      <c r="F17" s="459"/>
      <c r="G17" s="459"/>
      <c r="H17" s="459"/>
    </row>
    <row r="18" spans="1:11" ht="58.75" customHeight="1" thickBot="1" x14ac:dyDescent="0.4">
      <c r="A18" s="46" t="str">
        <f>'Complexity Template'!A18</f>
        <v>Scheduling Dates</v>
      </c>
      <c r="B18" s="48" t="str">
        <f>'Complexity Template'!B18</f>
        <v>Projected
 or Actual
Start</v>
      </c>
      <c r="C18" s="46" t="str">
        <f>'Complexity Template'!C18</f>
        <v>Projected or Actual
End</v>
      </c>
      <c r="D18" s="48" t="str">
        <f>'Complexity Template'!E18</f>
        <v>Calculated Start</v>
      </c>
      <c r="E18" s="46" t="str">
        <f>'Complexity Template'!F18</f>
        <v>Calculated End</v>
      </c>
      <c r="F18" s="48" t="str">
        <f>'Complexity Template'!G18</f>
        <v xml:space="preserve">No. of Days
Ahead or (Behind) Schedule </v>
      </c>
      <c r="G18" s="46" t="str">
        <f>'Complexity Template'!H18</f>
        <v>Complexity Factor (CF) Impacts to Schedule (Start on 1st Row)</v>
      </c>
      <c r="H18" s="46" t="str">
        <f>'Complexity Template'!I18</f>
        <v>Time Impact</v>
      </c>
      <c r="I18" s="469" t="s">
        <v>24</v>
      </c>
      <c r="J18" s="469"/>
      <c r="K18" s="469"/>
    </row>
    <row r="19" spans="1:11" ht="15" thickBot="1" x14ac:dyDescent="0.4">
      <c r="A19" s="71" t="str">
        <f>'Complexity Template'!A19</f>
        <v>AS1 - Additional SAR 1</v>
      </c>
      <c r="B19" s="457"/>
      <c r="C19" s="457"/>
      <c r="D19" s="452"/>
      <c r="E19" s="453"/>
      <c r="F19" s="369" t="str">
        <f>IF(ISBLANK(D19)=FALSE,IF(D19-B19&gt;DATE(2007,1,1),0,D19-B19),"")</f>
        <v/>
      </c>
      <c r="G19" s="442" t="s">
        <v>1056</v>
      </c>
      <c r="H19" s="443">
        <f>VLOOKUP(G19,'Lookup Lists'!E$3:F$39,2,FALSE)</f>
        <v>30</v>
      </c>
      <c r="I19" s="470">
        <v>1</v>
      </c>
    </row>
    <row r="20" spans="1:11" x14ac:dyDescent="0.35">
      <c r="A20" s="71" t="str">
        <f>'Complexity Template'!A20</f>
        <v>AS2 - Additional SAR 2</v>
      </c>
      <c r="B20" s="75"/>
      <c r="C20" s="83"/>
      <c r="D20" s="452"/>
      <c r="E20" s="453"/>
      <c r="F20" s="42" t="str">
        <f t="shared" ref="F20:F34" si="0">IF(ISBLANK(D20)=FALSE,IF(D20-B20&gt;DATE(2007,1,1),0,D20-B20),"")</f>
        <v/>
      </c>
      <c r="G20" s="442" t="s">
        <v>970</v>
      </c>
      <c r="H20" s="443">
        <f>VLOOKUP(G20,'Lookup Lists'!E$3:F$39,2,FALSE)</f>
        <v>90</v>
      </c>
      <c r="I20" s="460">
        <v>2</v>
      </c>
    </row>
    <row r="21" spans="1:11" x14ac:dyDescent="0.35">
      <c r="A21" s="133" t="str">
        <f>'Complexity Template'!A21</f>
        <v>QR - Quality Review</v>
      </c>
      <c r="B21" s="429"/>
      <c r="C21" s="429"/>
      <c r="D21" s="452"/>
      <c r="E21" s="453"/>
      <c r="F21" s="42" t="str">
        <f t="shared" si="0"/>
        <v/>
      </c>
      <c r="G21" s="442" t="s">
        <v>1078</v>
      </c>
      <c r="H21" s="443">
        <f>VLOOKUP(G21,'Lookup Lists'!E$3:F$39,2,FALSE)</f>
        <v>30</v>
      </c>
      <c r="I21" s="470">
        <v>3</v>
      </c>
    </row>
    <row r="22" spans="1:11" x14ac:dyDescent="0.35">
      <c r="A22" s="29" t="str">
        <f>'Complexity Template'!A22</f>
        <v>SP1 - SAR/PR/WP Posting 1</v>
      </c>
      <c r="B22" s="347">
        <v>44361</v>
      </c>
      <c r="C22" s="83">
        <f>B22+29</f>
        <v>44390</v>
      </c>
      <c r="D22" s="75">
        <v>44361</v>
      </c>
      <c r="E22" s="8">
        <f>+D22+30</f>
        <v>44391</v>
      </c>
      <c r="F22" s="42">
        <f t="shared" si="0"/>
        <v>0</v>
      </c>
      <c r="G22" s="442" t="s">
        <v>191</v>
      </c>
      <c r="H22" s="443">
        <f>VLOOKUP(G22,'Lookup Lists'!E$3:F$39,2,FALSE)</f>
        <v>0</v>
      </c>
      <c r="I22" s="460">
        <v>4</v>
      </c>
    </row>
    <row r="23" spans="1:11" x14ac:dyDescent="0.35">
      <c r="A23" s="345" t="str">
        <f>'Complexity Template'!A24</f>
        <v>SDT - Dev Time</v>
      </c>
      <c r="B23" s="75">
        <f>+C22+60</f>
        <v>44450</v>
      </c>
      <c r="C23" s="83">
        <f>+B23+($B$9*30)+($B$14*60)</f>
        <v>44510</v>
      </c>
      <c r="D23" s="454">
        <f>+E22+60</f>
        <v>44451</v>
      </c>
      <c r="E23" s="454">
        <f>+D23+($B$9*30)+($B$14*60)</f>
        <v>44511</v>
      </c>
      <c r="F23" s="42">
        <f t="shared" si="0"/>
        <v>1</v>
      </c>
      <c r="G23" s="442" t="s">
        <v>191</v>
      </c>
      <c r="H23" s="443">
        <f>VLOOKUP(G23,'Lookup Lists'!E$3:F$39,2,FALSE)</f>
        <v>0</v>
      </c>
      <c r="I23" s="470">
        <v>5</v>
      </c>
    </row>
    <row r="24" spans="1:11" x14ac:dyDescent="0.35">
      <c r="A24" s="32" t="str">
        <f>'Complexity Template'!A25</f>
        <v>CP1 - Comment Period 1</v>
      </c>
      <c r="B24" s="75"/>
      <c r="C24" s="75"/>
      <c r="D24" s="452"/>
      <c r="E24" s="453"/>
      <c r="F24" s="42" t="str">
        <f t="shared" si="0"/>
        <v/>
      </c>
      <c r="G24" s="442" t="s">
        <v>191</v>
      </c>
      <c r="H24" s="443">
        <f>VLOOKUP(G24,'Lookup Lists'!E$3:F$39,2,FALSE)</f>
        <v>0</v>
      </c>
      <c r="I24" s="460">
        <v>6</v>
      </c>
    </row>
    <row r="25" spans="1:11" x14ac:dyDescent="0.35">
      <c r="A25" s="32" t="str">
        <f>'Complexity Template'!A26</f>
        <v>CP2 - Comment Period 2</v>
      </c>
      <c r="B25" s="75"/>
      <c r="C25" s="75"/>
      <c r="D25" s="452"/>
      <c r="E25" s="453"/>
      <c r="F25" s="42" t="str">
        <f t="shared" si="0"/>
        <v/>
      </c>
      <c r="G25" s="442" t="s">
        <v>191</v>
      </c>
      <c r="H25" s="443">
        <f>VLOOKUP(G25,'Lookup Lists'!E$3:F$39,2,FALSE)</f>
        <v>0</v>
      </c>
      <c r="I25" s="470">
        <v>7</v>
      </c>
    </row>
    <row r="26" spans="1:11" x14ac:dyDescent="0.35">
      <c r="A26" s="34" t="str">
        <f>'Complexity Template'!A27</f>
        <v>CIB - Com/Ballot 1 (Initial)</v>
      </c>
      <c r="B26" s="75">
        <v>44721</v>
      </c>
      <c r="C26" s="75">
        <v>44767</v>
      </c>
      <c r="D26" s="10">
        <f>+E23</f>
        <v>44511</v>
      </c>
      <c r="E26" s="8">
        <f>+D26+45</f>
        <v>44556</v>
      </c>
      <c r="F26" s="42">
        <f t="shared" si="0"/>
        <v>-210</v>
      </c>
      <c r="G26" s="442" t="s">
        <v>191</v>
      </c>
      <c r="H26" s="443">
        <f>VLOOKUP(G26,'Lookup Lists'!E$3:F$39,2,FALSE)</f>
        <v>0</v>
      </c>
      <c r="I26" s="460">
        <v>8</v>
      </c>
    </row>
    <row r="27" spans="1:11" x14ac:dyDescent="0.35">
      <c r="A27" s="34" t="str">
        <f>'Complexity Template'!A28</f>
        <v xml:space="preserve">CAB - Com/Add Ballot 2 </v>
      </c>
      <c r="B27" s="75">
        <f>+C26+60</f>
        <v>44827</v>
      </c>
      <c r="C27" s="75">
        <f t="shared" ref="C27" si="1">+B27+45</f>
        <v>44872</v>
      </c>
      <c r="D27" s="10">
        <f>+E26+60</f>
        <v>44616</v>
      </c>
      <c r="E27" s="8">
        <f t="shared" ref="E27" si="2">+D27+45</f>
        <v>44661</v>
      </c>
      <c r="F27" s="42">
        <f t="shared" si="0"/>
        <v>-211</v>
      </c>
      <c r="G27" s="442" t="s">
        <v>191</v>
      </c>
      <c r="H27" s="443">
        <f>VLOOKUP(G27,'Lookup Lists'!E$3:F$39,2,FALSE)</f>
        <v>0</v>
      </c>
      <c r="I27" s="470">
        <v>9</v>
      </c>
    </row>
    <row r="28" spans="1:11" x14ac:dyDescent="0.35">
      <c r="A28" s="34" t="str">
        <f>'Complexity Template'!A29</f>
        <v>CAB - Com/Add Ballot 3</v>
      </c>
      <c r="B28" s="75"/>
      <c r="C28" s="75"/>
      <c r="D28" s="452"/>
      <c r="E28" s="453"/>
      <c r="F28" s="42" t="str">
        <f t="shared" si="0"/>
        <v/>
      </c>
      <c r="G28" s="442" t="s">
        <v>191</v>
      </c>
      <c r="H28" s="443">
        <f>VLOOKUP(G28,'Lookup Lists'!E$3:F$39,2,FALSE)</f>
        <v>0</v>
      </c>
      <c r="I28" s="460">
        <v>10</v>
      </c>
    </row>
    <row r="29" spans="1:11" x14ac:dyDescent="0.35">
      <c r="A29" s="34" t="str">
        <f>'Complexity Template'!A30</f>
        <v>CAB - Com/Add Ballot 4</v>
      </c>
      <c r="B29" s="75"/>
      <c r="C29" s="75"/>
      <c r="D29" s="452"/>
      <c r="E29" s="453"/>
      <c r="F29" s="42" t="str">
        <f t="shared" si="0"/>
        <v/>
      </c>
      <c r="G29" s="442" t="s">
        <v>191</v>
      </c>
      <c r="H29" s="443">
        <f>VLOOKUP(G29,'Lookup Lists'!E$3:F$39,2,FALSE)</f>
        <v>0</v>
      </c>
      <c r="I29" s="470">
        <v>11</v>
      </c>
    </row>
    <row r="30" spans="1:11" x14ac:dyDescent="0.35">
      <c r="A30" s="34" t="str">
        <f>'Complexity Template'!A31</f>
        <v>CAB - Com/Add Ballot 5</v>
      </c>
      <c r="B30" s="75"/>
      <c r="C30" s="75"/>
      <c r="D30" s="452"/>
      <c r="E30" s="453"/>
      <c r="F30" s="42" t="str">
        <f t="shared" si="0"/>
        <v/>
      </c>
      <c r="G30" s="442" t="s">
        <v>191</v>
      </c>
      <c r="H30" s="443">
        <f>VLOOKUP(G30,'Lookup Lists'!E$3:F$39,2,FALSE)</f>
        <v>0</v>
      </c>
      <c r="I30" s="460">
        <v>12</v>
      </c>
    </row>
    <row r="31" spans="1:11" x14ac:dyDescent="0.35">
      <c r="A31" s="35" t="str">
        <f>'Complexity Template'!A32</f>
        <v>FB - Final Ballot</v>
      </c>
      <c r="B31" s="75">
        <f>+C27+30</f>
        <v>44902</v>
      </c>
      <c r="C31" s="75">
        <v>44911</v>
      </c>
      <c r="D31" s="10">
        <f>+E27+30</f>
        <v>44691</v>
      </c>
      <c r="E31" s="8">
        <f>+D31+10</f>
        <v>44701</v>
      </c>
      <c r="F31" s="42">
        <f t="shared" si="0"/>
        <v>-211</v>
      </c>
      <c r="G31" s="442" t="s">
        <v>191</v>
      </c>
      <c r="H31" s="443">
        <f>VLOOKUP(G31,'Lookup Lists'!E$3:F$39,2,FALSE)</f>
        <v>0</v>
      </c>
      <c r="I31" s="470">
        <v>13</v>
      </c>
    </row>
    <row r="32" spans="1:11" x14ac:dyDescent="0.35">
      <c r="A32" s="36" t="str">
        <f>'Complexity Template'!A33</f>
        <v>PTB - Present to BOT</v>
      </c>
      <c r="B32" s="75">
        <v>44973</v>
      </c>
      <c r="C32" s="75">
        <v>44973</v>
      </c>
      <c r="D32" s="452"/>
      <c r="E32" s="453"/>
      <c r="F32" s="42" t="str">
        <f t="shared" si="0"/>
        <v/>
      </c>
      <c r="G32" s="442" t="s">
        <v>191</v>
      </c>
      <c r="H32" s="443">
        <f>VLOOKUP(G32,'Lookup Lists'!E$3:F$39,2,FALSE)</f>
        <v>0</v>
      </c>
      <c r="I32" s="460">
        <v>14</v>
      </c>
    </row>
    <row r="33" spans="1:9" x14ac:dyDescent="0.35">
      <c r="A33" s="37" t="str">
        <f>'Complexity Template'!A34</f>
        <v>Filing - Filing with Regulators</v>
      </c>
      <c r="B33" s="75"/>
      <c r="C33" s="75"/>
      <c r="D33" s="452"/>
      <c r="E33" s="453"/>
      <c r="F33" s="42" t="str">
        <f t="shared" si="0"/>
        <v/>
      </c>
      <c r="G33" s="442" t="s">
        <v>191</v>
      </c>
      <c r="H33" s="443">
        <f>VLOOKUP(G33,'Lookup Lists'!E$3:F$39,2,FALSE)</f>
        <v>0</v>
      </c>
      <c r="I33" s="470">
        <v>15</v>
      </c>
    </row>
    <row r="34" spans="1:9" ht="15" thickBot="1" x14ac:dyDescent="0.4">
      <c r="A34" s="38">
        <f>'Complexity Template'!A35</f>
        <v>0</v>
      </c>
      <c r="B34" s="76"/>
      <c r="C34" s="76"/>
      <c r="D34" s="455"/>
      <c r="E34" s="456"/>
      <c r="F34" s="41" t="str">
        <f t="shared" si="0"/>
        <v/>
      </c>
      <c r="G34" s="82" t="s">
        <v>191</v>
      </c>
      <c r="H34" s="88">
        <f>VLOOKUP(G34,'Lookup Lists'!E$3:F$39,2,FALSE)</f>
        <v>0</v>
      </c>
      <c r="I34" s="460">
        <v>16</v>
      </c>
    </row>
    <row r="35" spans="1:9" ht="15" thickBot="1" x14ac:dyDescent="0.4">
      <c r="A35" s="607" t="str">
        <f>'Complexity Template'!A36</f>
        <v>Delta based on Calculated CF Date and Actual Final Ballot:</v>
      </c>
      <c r="B35" s="608">
        <f>'Complexity Template'!B36</f>
        <v>0</v>
      </c>
      <c r="C35" s="608">
        <f>'Complexity Template'!C36</f>
        <v>0</v>
      </c>
      <c r="D35" s="608">
        <f>'Complexity Template'!E36</f>
        <v>0</v>
      </c>
      <c r="E35" s="608">
        <f>'Complexity Template'!F36</f>
        <v>0</v>
      </c>
      <c r="F35" s="370">
        <f>IF(ISBLANK(C31)=FALSE,H35-C31,"Need FB Date")</f>
        <v>-60</v>
      </c>
      <c r="G35" s="371" t="str">
        <f>'Complexity Template'!H36</f>
        <v>Calculated CF Date:</v>
      </c>
      <c r="H35" s="372">
        <f>D22+(E31-D22)+SUM(H19:H34)</f>
        <v>44851</v>
      </c>
    </row>
    <row r="36" spans="1:9" ht="15" thickBot="1" x14ac:dyDescent="0.4">
      <c r="A36" s="26" t="str">
        <f>'Complexity Template'!A37</f>
        <v>PTS Change Control</v>
      </c>
      <c r="B36"/>
      <c r="C36"/>
      <c r="D36"/>
      <c r="E36"/>
      <c r="F36" s="259"/>
      <c r="G36" s="259"/>
      <c r="H36" s="259"/>
    </row>
    <row r="37" spans="1:9" ht="15" thickBot="1" x14ac:dyDescent="0.4">
      <c r="A37" s="25" t="str">
        <f>'Complexity Template'!A38</f>
        <v>Reason for Update</v>
      </c>
      <c r="B37" s="422" t="str">
        <f>'Complexity Template'!B38</f>
        <v>Date</v>
      </c>
      <c r="C37" s="601" t="str">
        <f>'Complexity Template'!C38</f>
        <v>Notes</v>
      </c>
      <c r="D37" s="601">
        <f>'Complexity Template'!E38</f>
        <v>0</v>
      </c>
      <c r="E37" s="601">
        <f>'Complexity Template'!F38</f>
        <v>0</v>
      </c>
      <c r="F37" s="601">
        <f>'Complexity Template'!G38</f>
        <v>0</v>
      </c>
      <c r="G37" s="601">
        <f>'Complexity Template'!H38</f>
        <v>0</v>
      </c>
      <c r="H37" s="602">
        <f>'Complexity Template'!I38</f>
        <v>0</v>
      </c>
    </row>
    <row r="38" spans="1:9" x14ac:dyDescent="0.35">
      <c r="A38" s="100" t="s">
        <v>566</v>
      </c>
      <c r="B38" s="93">
        <v>44336</v>
      </c>
      <c r="C38" s="603" t="s">
        <v>1229</v>
      </c>
      <c r="D38" s="603"/>
      <c r="E38" s="603"/>
      <c r="F38" s="603"/>
      <c r="G38" s="603"/>
      <c r="H38" s="604"/>
    </row>
    <row r="39" spans="1:9" x14ac:dyDescent="0.35">
      <c r="A39" s="100" t="s">
        <v>1056</v>
      </c>
      <c r="B39" s="93">
        <v>44361</v>
      </c>
      <c r="C39" s="817" t="s">
        <v>1251</v>
      </c>
      <c r="D39" s="818"/>
      <c r="E39" s="818"/>
      <c r="F39" s="818"/>
      <c r="G39" s="818"/>
      <c r="H39" s="819"/>
    </row>
    <row r="40" spans="1:9" ht="33.65" customHeight="1" x14ac:dyDescent="0.35">
      <c r="A40" s="101" t="s">
        <v>1223</v>
      </c>
      <c r="B40" s="99">
        <v>44361</v>
      </c>
      <c r="C40" s="707" t="s">
        <v>1224</v>
      </c>
      <c r="D40" s="707"/>
      <c r="E40" s="707"/>
      <c r="F40" s="707"/>
      <c r="G40" s="707"/>
      <c r="H40" s="708"/>
    </row>
    <row r="41" spans="1:9" ht="29.15" customHeight="1" x14ac:dyDescent="0.35">
      <c r="A41" s="522" t="s">
        <v>1223</v>
      </c>
      <c r="B41" s="523">
        <v>44545</v>
      </c>
      <c r="C41" s="829" t="s">
        <v>1252</v>
      </c>
      <c r="D41" s="830"/>
      <c r="E41" s="830"/>
      <c r="F41" s="830"/>
      <c r="G41" s="830"/>
      <c r="H41" s="831"/>
    </row>
    <row r="42" spans="1:9" ht="14.9" customHeight="1" x14ac:dyDescent="0.35">
      <c r="A42" s="522"/>
      <c r="B42" s="523"/>
      <c r="C42" s="524"/>
      <c r="D42" s="524"/>
      <c r="E42" s="524"/>
      <c r="F42" s="524"/>
      <c r="G42" s="524"/>
      <c r="H42" s="525"/>
    </row>
    <row r="43" spans="1:9" ht="14.9" customHeight="1" x14ac:dyDescent="0.35">
      <c r="A43" s="522"/>
      <c r="B43" s="523"/>
      <c r="C43" s="524"/>
      <c r="D43" s="524"/>
      <c r="E43" s="524"/>
      <c r="F43" s="524"/>
      <c r="G43" s="524"/>
      <c r="H43" s="525"/>
    </row>
    <row r="44" spans="1:9" ht="14.9" customHeight="1" x14ac:dyDescent="0.35">
      <c r="A44" s="522"/>
      <c r="B44" s="523"/>
      <c r="C44" s="524"/>
      <c r="D44" s="524"/>
      <c r="E44" s="524"/>
      <c r="F44" s="524"/>
      <c r="G44" s="524"/>
      <c r="H44" s="525"/>
    </row>
    <row r="45" spans="1:9" ht="15" thickBot="1" x14ac:dyDescent="0.4">
      <c r="A45" s="102"/>
      <c r="B45" s="428"/>
      <c r="C45" s="597"/>
      <c r="D45" s="597"/>
      <c r="E45" s="597"/>
      <c r="F45" s="597"/>
      <c r="G45" s="597"/>
      <c r="H45" s="598"/>
    </row>
  </sheetData>
  <mergeCells count="21">
    <mergeCell ref="B12:G12"/>
    <mergeCell ref="B1:G1"/>
    <mergeCell ref="B2:G2"/>
    <mergeCell ref="B3:G3"/>
    <mergeCell ref="B4:G4"/>
    <mergeCell ref="B5:G5"/>
    <mergeCell ref="B6:E6"/>
    <mergeCell ref="B7:C7"/>
    <mergeCell ref="B8:G8"/>
    <mergeCell ref="C9:G9"/>
    <mergeCell ref="C10:G10"/>
    <mergeCell ref="B11:G11"/>
    <mergeCell ref="C40:H40"/>
    <mergeCell ref="C45:H45"/>
    <mergeCell ref="B13:G13"/>
    <mergeCell ref="C14:G14"/>
    <mergeCell ref="A35:E35"/>
    <mergeCell ref="C37:H37"/>
    <mergeCell ref="C38:H38"/>
    <mergeCell ref="C39:H39"/>
    <mergeCell ref="C41:H41"/>
  </mergeCells>
  <conditionalFormatting sqref="B26:C26">
    <cfRule type="expression" dxfId="356" priority="1">
      <formula>AND($B26&lt;=NOW(),$C26&gt;=NOW())</formula>
    </cfRule>
  </conditionalFormatting>
  <conditionalFormatting sqref="B19:E25 D26:E26 B27:E34">
    <cfRule type="expression" dxfId="355" priority="2">
      <formula>AND($D19&lt;=NOW(),$E19&gt;=NOW())</formula>
    </cfRule>
  </conditionalFormatting>
  <conditionalFormatting sqref="F19:F34">
    <cfRule type="cellIs" dxfId="354" priority="14" operator="greaterThan">
      <formula>-45</formula>
    </cfRule>
  </conditionalFormatting>
  <conditionalFormatting sqref="F19:F35">
    <cfRule type="cellIs" dxfId="353" priority="5" operator="lessThan">
      <formula>-90</formula>
    </cfRule>
    <cfRule type="cellIs" dxfId="352" priority="6" operator="lessThan">
      <formula>-45</formula>
    </cfRule>
  </conditionalFormatting>
  <conditionalFormatting sqref="F35">
    <cfRule type="cellIs" dxfId="351" priority="4" operator="between">
      <formula>-45</formula>
      <formula>45</formula>
    </cfRule>
    <cfRule type="cellIs" dxfId="350" priority="7" operator="greaterThan">
      <formula>45</formula>
    </cfRule>
    <cfRule type="cellIs" dxfId="349" priority="8" operator="greaterThan">
      <formula>90</formula>
    </cfRule>
  </conditionalFormatting>
  <dataValidations count="2">
    <dataValidation type="list" allowBlank="1" showInputMessage="1" showErrorMessage="1" sqref="G19:G34" xr:uid="{00000000-0002-0000-8300-000000000000}">
      <formula1>Complexity_Factor</formula1>
    </dataValidation>
    <dataValidation type="list" allowBlank="1" showInputMessage="1" showErrorMessage="1" sqref="B3:G3" xr:uid="{00000000-0002-0000-8300-000001000000}">
      <formula1>Status</formula1>
    </dataValidation>
  </dataValidations>
  <hyperlinks>
    <hyperlink ref="B2" r:id="rId1" display="Phase 2 System Protection Coordination" xr:uid="{00000000-0004-0000-8300-000000000000}"/>
    <hyperlink ref="H1" location="Home!A1" display="Return to Home" xr:uid="{00000000-0004-0000-8300-000001000000}"/>
    <hyperlink ref="B2:G2" r:id="rId2" display="Modifications to PRC-002-2" xr:uid="{00000000-0004-0000-8300-000002000000}"/>
    <hyperlink ref="B12:G12" r:id="rId3" display="Ben Wu" xr:uid="{00000000-0004-0000-8300-000003000000}"/>
    <hyperlink ref="B13:G13" r:id="rId4" display="Michael Brytowski (Primary), Charles Yeung (Backup)" xr:uid="{00000000-0004-0000-8300-000004000000}"/>
    <hyperlink ref="A7" location="Footnotes!A1" display="Footnotes!A1" xr:uid="{00000000-0004-0000-8300-000005000000}"/>
  </hyperlinks>
  <pageMargins left="0.7" right="0.7" top="0.75" bottom="0.75" header="0.3" footer="0.3"/>
  <pageSetup orientation="landscape" r:id="rId5"/>
  <headerFooter>
    <oddHeader>&amp;R&amp;"Calibri"&amp;10&amp;K000000 Limited Disclosure&amp;1#_x000D_</oddHeader>
    <oddFooter>&amp;L_x000D_&amp;1#&amp;"Calibri"&amp;10&amp;K0000FF Limited Disclosure</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15" id="{E6C1EF0C-4C72-448F-9533-612C683173B2}">
            <xm:f>IF($B$20=Home!$I$5,#REF!,)</xm:f>
            <x14:dxf/>
          </x14:cfRule>
          <xm:sqref>I10:ABI10</xm:sqref>
        </x14:conditionalFormatting>
      </x14:conditionalFormattings>
    </ext>
  </extLst>
</worksheet>
</file>

<file path=xl/worksheets/sheet1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tabColor rgb="FFFF0000"/>
  </sheetPr>
  <dimension ref="A1:L46"/>
  <sheetViews>
    <sheetView zoomScale="110" zoomScaleNormal="110" workbookViewId="0"/>
  </sheetViews>
  <sheetFormatPr defaultColWidth="8.81640625" defaultRowHeight="14.5" x14ac:dyDescent="0.35"/>
  <cols>
    <col min="1" max="1" width="28.453125" style="106" customWidth="1"/>
    <col min="2" max="2" width="12.453125" style="91" customWidth="1"/>
    <col min="3" max="3" width="11.81640625" style="91" customWidth="1"/>
    <col min="4" max="4" width="15.1796875" style="91" customWidth="1"/>
    <col min="5" max="5" width="11" style="91" customWidth="1"/>
    <col min="6" max="6" width="11.453125" style="91" bestFit="1" customWidth="1"/>
    <col min="7" max="7" width="11.453125" style="91" customWidth="1"/>
    <col min="8" max="8" width="20.453125" style="91" customWidth="1"/>
    <col min="9" max="9" width="10.453125" style="91" customWidth="1"/>
    <col min="10" max="10" width="7.453125" style="91" hidden="1" customWidth="1"/>
    <col min="11" max="11" width="13.453125" style="91" customWidth="1"/>
    <col min="12" max="12" width="22.453125" style="91" customWidth="1"/>
    <col min="13" max="16384" width="8.81640625" style="91"/>
  </cols>
  <sheetData>
    <row r="1" spans="1:12" s="463" customFormat="1" ht="18.5" x14ac:dyDescent="0.45">
      <c r="A1" s="27" t="str">
        <f>'Complexity Template'!A1</f>
        <v>Project</v>
      </c>
      <c r="B1" s="609" t="s">
        <v>1307</v>
      </c>
      <c r="C1" s="610"/>
      <c r="D1" s="610"/>
      <c r="E1" s="610"/>
      <c r="F1" s="610"/>
      <c r="G1" s="610"/>
      <c r="H1" s="610"/>
      <c r="I1" s="165" t="s">
        <v>178</v>
      </c>
    </row>
    <row r="2" spans="1:12" s="463" customFormat="1" ht="15" customHeight="1" x14ac:dyDescent="0.45">
      <c r="A2" s="3" t="str">
        <f>'Complexity Template'!A2</f>
        <v>Project Name</v>
      </c>
      <c r="B2" s="611" t="s">
        <v>1464</v>
      </c>
      <c r="C2" s="611"/>
      <c r="D2" s="611"/>
      <c r="E2" s="611"/>
      <c r="F2" s="611"/>
      <c r="G2" s="611"/>
      <c r="H2" s="611"/>
      <c r="I2" s="464"/>
    </row>
    <row r="3" spans="1:12" s="463" customFormat="1" ht="15" customHeight="1" x14ac:dyDescent="0.45">
      <c r="A3" s="3" t="str">
        <f>'Complexity Template'!A3</f>
        <v>Status</v>
      </c>
      <c r="B3" s="612" t="s">
        <v>328</v>
      </c>
      <c r="C3" s="612"/>
      <c r="D3" s="612"/>
      <c r="E3" s="612"/>
      <c r="F3" s="612"/>
      <c r="G3" s="612"/>
      <c r="H3" s="612"/>
      <c r="I3" s="464"/>
    </row>
    <row r="4" spans="1:12" s="463" customFormat="1" ht="54.75" customHeight="1" x14ac:dyDescent="0.45">
      <c r="A4" s="3" t="str">
        <f>'Complexity Template'!A4</f>
        <v>Comments</v>
      </c>
      <c r="B4" s="600" t="s">
        <v>1479</v>
      </c>
      <c r="C4" s="600"/>
      <c r="D4" s="600"/>
      <c r="E4" s="600"/>
      <c r="F4" s="600"/>
      <c r="G4" s="600"/>
      <c r="H4" s="600"/>
      <c r="I4" s="464"/>
    </row>
    <row r="5" spans="1:12" x14ac:dyDescent="0.35">
      <c r="A5" s="5" t="str">
        <f>'Complexity Template'!A5</f>
        <v>Deliverable</v>
      </c>
      <c r="B5" s="600" t="s">
        <v>1366</v>
      </c>
      <c r="C5" s="600"/>
      <c r="D5" s="600"/>
      <c r="E5" s="600"/>
      <c r="F5" s="600"/>
      <c r="G5" s="600"/>
      <c r="H5" s="600"/>
      <c r="I5" s="459"/>
    </row>
    <row r="6" spans="1:12" x14ac:dyDescent="0.35">
      <c r="A6" s="5" t="str">
        <f>'Complexity Template'!A6</f>
        <v>Deadline</v>
      </c>
      <c r="B6" s="613">
        <v>45600</v>
      </c>
      <c r="C6" s="613"/>
      <c r="D6" s="613"/>
      <c r="E6" s="613"/>
      <c r="F6" s="613"/>
      <c r="G6" s="458" t="s">
        <v>191</v>
      </c>
      <c r="H6" s="465" t="s">
        <v>955</v>
      </c>
      <c r="I6" s="459"/>
    </row>
    <row r="7" spans="1:12" ht="63" customHeight="1" x14ac:dyDescent="0.35">
      <c r="A7" s="466" t="str">
        <f>'Complexity Template'!A7</f>
        <v>Priority in RSDP, click to see applicable Footnote</v>
      </c>
      <c r="B7" s="599" t="s">
        <v>1017</v>
      </c>
      <c r="C7" s="599"/>
      <c r="D7" s="459"/>
      <c r="E7" s="467" t="str">
        <f>'Complexity Template'!E7</f>
        <v>Priority (1-Low, 2-Med, 3-High )</v>
      </c>
      <c r="F7" s="459">
        <v>3</v>
      </c>
      <c r="G7" s="467" t="str">
        <f>'Complexity Template'!G7</f>
        <v>Reserved for Future Use</v>
      </c>
      <c r="H7" s="460">
        <v>0</v>
      </c>
      <c r="I7" s="459"/>
    </row>
    <row r="8" spans="1:12" x14ac:dyDescent="0.35">
      <c r="A8" s="5" t="str">
        <f>'Complexity Template'!A8</f>
        <v>Reserved for Future Use</v>
      </c>
      <c r="B8" s="599" t="s">
        <v>191</v>
      </c>
      <c r="C8" s="599"/>
      <c r="D8" s="599"/>
      <c r="E8" s="599"/>
      <c r="F8" s="599"/>
      <c r="G8" s="599"/>
      <c r="H8" s="599"/>
      <c r="I8" s="459"/>
    </row>
    <row r="9" spans="1:12" ht="29.15" customHeight="1" x14ac:dyDescent="0.35">
      <c r="A9" s="3" t="str">
        <f>'Complexity Template'!A9</f>
        <v>Number of Directives</v>
      </c>
      <c r="B9" s="460">
        <v>0</v>
      </c>
      <c r="C9" s="600" t="s">
        <v>191</v>
      </c>
      <c r="D9" s="600"/>
      <c r="E9" s="600"/>
      <c r="F9" s="600"/>
      <c r="G9" s="600"/>
      <c r="H9" s="600"/>
      <c r="I9" s="459"/>
    </row>
    <row r="10" spans="1:12" x14ac:dyDescent="0.35">
      <c r="A10" s="3" t="str">
        <f>'Complexity Template'!A10</f>
        <v>Reserved for Future Use</v>
      </c>
      <c r="B10" s="460"/>
      <c r="C10" s="599" t="s">
        <v>191</v>
      </c>
      <c r="D10" s="599"/>
      <c r="E10" s="599"/>
      <c r="F10" s="599"/>
      <c r="G10" s="599"/>
      <c r="H10" s="599"/>
      <c r="I10" s="459"/>
    </row>
    <row r="11" spans="1:12" x14ac:dyDescent="0.35">
      <c r="A11" s="3" t="str">
        <f>'Complexity Template'!A11</f>
        <v>Reserved for Future Use</v>
      </c>
      <c r="B11" s="600" t="s">
        <v>191</v>
      </c>
      <c r="C11" s="600"/>
      <c r="D11" s="600"/>
      <c r="E11" s="600"/>
      <c r="F11" s="600"/>
      <c r="G11" s="600"/>
      <c r="H11" s="600"/>
      <c r="I11" s="451"/>
      <c r="L11" s="468"/>
    </row>
    <row r="12" spans="1:12" ht="14.9" customHeight="1" x14ac:dyDescent="0.35">
      <c r="A12" s="3" t="str">
        <f>'Complexity Template'!A12</f>
        <v>Developer</v>
      </c>
      <c r="B12" s="673" t="s">
        <v>1422</v>
      </c>
      <c r="C12" s="673"/>
      <c r="D12" s="673"/>
      <c r="E12" s="673"/>
      <c r="F12" s="673"/>
      <c r="G12" s="673"/>
      <c r="H12" s="673"/>
      <c r="I12" s="451"/>
    </row>
    <row r="13" spans="1:12" x14ac:dyDescent="0.35">
      <c r="A13" s="3" t="str">
        <f>'Complexity Template'!A13</f>
        <v>PMOS Liaison</v>
      </c>
      <c r="B13" s="673" t="s">
        <v>1185</v>
      </c>
      <c r="C13" s="673"/>
      <c r="D13" s="673"/>
      <c r="E13" s="673"/>
      <c r="F13" s="673"/>
      <c r="G13" s="673"/>
      <c r="H13" s="673"/>
      <c r="I13" s="451"/>
    </row>
    <row r="14" spans="1:12" ht="30.25" customHeight="1" x14ac:dyDescent="0.35">
      <c r="A14" s="3" t="str">
        <f>'Complexity Template'!A14</f>
        <v>Affected Standards</v>
      </c>
      <c r="B14" s="460">
        <v>2</v>
      </c>
      <c r="C14" s="600" t="s">
        <v>1387</v>
      </c>
      <c r="D14" s="600"/>
      <c r="E14" s="600"/>
      <c r="F14" s="600"/>
      <c r="G14" s="600"/>
      <c r="H14" s="600"/>
      <c r="I14" s="459"/>
    </row>
    <row r="15" spans="1:12" x14ac:dyDescent="0.35">
      <c r="A15" s="3" t="str">
        <f>'Complexity Template'!A15</f>
        <v>Last Updated</v>
      </c>
      <c r="B15" s="239">
        <v>45604</v>
      </c>
      <c r="C15" s="459"/>
      <c r="D15" s="459"/>
      <c r="E15" s="459"/>
      <c r="F15" s="459"/>
      <c r="G15" s="459"/>
      <c r="H15" s="459"/>
      <c r="I15" s="459"/>
    </row>
    <row r="16" spans="1:12" x14ac:dyDescent="0.35">
      <c r="A16" s="3">
        <f>'Complexity Template'!A16</f>
        <v>0</v>
      </c>
      <c r="B16" s="451"/>
      <c r="C16" s="459"/>
      <c r="D16" s="459"/>
      <c r="E16" s="459"/>
      <c r="F16" s="459"/>
      <c r="G16" s="459"/>
      <c r="H16" s="459"/>
      <c r="I16" s="459"/>
    </row>
    <row r="17" spans="1:12" ht="15" thickBot="1" x14ac:dyDescent="0.4">
      <c r="A17" s="5">
        <f>'Complexity Template'!A17</f>
        <v>0</v>
      </c>
      <c r="B17" s="459"/>
      <c r="C17" s="459"/>
      <c r="D17" s="459"/>
      <c r="E17" s="459"/>
      <c r="F17" s="459"/>
      <c r="G17" s="459"/>
      <c r="H17" s="459"/>
      <c r="I17" s="459"/>
    </row>
    <row r="18" spans="1:12" ht="58.75" customHeight="1" thickBot="1" x14ac:dyDescent="0.4">
      <c r="A18" s="46" t="str">
        <f>'Complexity Template'!A18</f>
        <v>Scheduling Dates</v>
      </c>
      <c r="B18" s="48" t="str">
        <f>'Complexity Template'!B18</f>
        <v>Projected
 or Actual
Start</v>
      </c>
      <c r="C18" s="46" t="str">
        <f>'Complexity Template'!C18</f>
        <v>Projected or Actual
End</v>
      </c>
      <c r="D18" s="46" t="s">
        <v>1436</v>
      </c>
      <c r="E18" s="48" t="str">
        <f>'Complexity Template'!E18</f>
        <v>Calculated Start</v>
      </c>
      <c r="F18" s="46" t="str">
        <f>'Complexity Template'!F18</f>
        <v>Calculated End</v>
      </c>
      <c r="G18" s="48" t="str">
        <f>'Complexity Template'!G18</f>
        <v xml:space="preserve">No. of Days
Ahead or (Behind) Schedule </v>
      </c>
      <c r="H18" s="46" t="str">
        <f>'Complexity Template'!H18</f>
        <v>Complexity Factor (CF) Impacts to Schedule (Start on 1st Row)</v>
      </c>
      <c r="I18" s="46" t="str">
        <f>'Complexity Template'!I18</f>
        <v>Time Impact</v>
      </c>
      <c r="J18" s="469" t="s">
        <v>24</v>
      </c>
      <c r="K18" s="469"/>
      <c r="L18" s="469"/>
    </row>
    <row r="19" spans="1:12" ht="15" thickBot="1" x14ac:dyDescent="0.4">
      <c r="A19" s="71" t="str">
        <f>'Complexity Template'!A19</f>
        <v>AS1 - Additional SAR 1</v>
      </c>
      <c r="B19" s="457"/>
      <c r="C19" s="457"/>
      <c r="D19" s="452"/>
      <c r="E19" s="452"/>
      <c r="F19" s="453"/>
      <c r="G19" s="369" t="str">
        <f>IF(ISBLANK(E19)=FALSE,IF(E19-B19&gt;DATE(2007,1,1),0,E19-B19),"")</f>
        <v/>
      </c>
      <c r="H19" s="442" t="s">
        <v>1056</v>
      </c>
      <c r="I19" s="443">
        <f>VLOOKUP(H19,'Lookup Lists'!E$3:F$39,2,FALSE)</f>
        <v>30</v>
      </c>
      <c r="J19" s="470">
        <v>1</v>
      </c>
    </row>
    <row r="20" spans="1:12" x14ac:dyDescent="0.35">
      <c r="A20" s="71" t="str">
        <f>'Complexity Template'!A20</f>
        <v>AS2 - Additional SAR 2</v>
      </c>
      <c r="B20" s="75"/>
      <c r="C20" s="83"/>
      <c r="D20" s="452"/>
      <c r="E20" s="452"/>
      <c r="F20" s="453"/>
      <c r="G20" s="42" t="str">
        <f t="shared" ref="G20:G35" si="0">IF(ISBLANK(E20)=FALSE,IF(E20-B20&gt;DATE(2007,1,1),0,E20-B20),"")</f>
        <v/>
      </c>
      <c r="H20" s="442" t="s">
        <v>970</v>
      </c>
      <c r="I20" s="443">
        <f>VLOOKUP(H20,'Lookup Lists'!E$3:F$39,2,FALSE)</f>
        <v>90</v>
      </c>
      <c r="J20" s="460">
        <v>2</v>
      </c>
    </row>
    <row r="21" spans="1:12" x14ac:dyDescent="0.35">
      <c r="A21" s="133" t="str">
        <f>'Complexity Template'!A21</f>
        <v>QR - Quality Review</v>
      </c>
      <c r="B21" s="429"/>
      <c r="C21" s="429"/>
      <c r="D21" s="452"/>
      <c r="E21" s="452"/>
      <c r="F21" s="453"/>
      <c r="G21" s="42" t="str">
        <f t="shared" si="0"/>
        <v/>
      </c>
      <c r="H21" s="442" t="s">
        <v>1078</v>
      </c>
      <c r="I21" s="443">
        <f>VLOOKUP(H21,'Lookup Lists'!E$3:F$39,2,FALSE)</f>
        <v>30</v>
      </c>
      <c r="J21" s="470">
        <v>3</v>
      </c>
    </row>
    <row r="22" spans="1:12" x14ac:dyDescent="0.35">
      <c r="A22" s="29" t="str">
        <f>'Complexity Template'!A22</f>
        <v>SP1 - SAR/PR/WP Posting 1</v>
      </c>
      <c r="B22" s="347">
        <v>44361</v>
      </c>
      <c r="C22" s="83">
        <f>B22+29</f>
        <v>44390</v>
      </c>
      <c r="D22" s="452"/>
      <c r="E22" s="75">
        <v>44361</v>
      </c>
      <c r="F22" s="8">
        <f>+E22+30</f>
        <v>44391</v>
      </c>
      <c r="G22" s="42">
        <f t="shared" si="0"/>
        <v>0</v>
      </c>
      <c r="H22" s="442" t="s">
        <v>191</v>
      </c>
      <c r="I22" s="443">
        <f>VLOOKUP(H22,'Lookup Lists'!E$3:F$39,2,FALSE)</f>
        <v>0</v>
      </c>
      <c r="J22" s="460">
        <v>4</v>
      </c>
    </row>
    <row r="23" spans="1:12" x14ac:dyDescent="0.35">
      <c r="A23" s="29" t="s">
        <v>1417</v>
      </c>
      <c r="B23" s="347"/>
      <c r="C23" s="83"/>
      <c r="D23" s="452"/>
      <c r="E23" s="75">
        <f>F22+60</f>
        <v>44451</v>
      </c>
      <c r="F23" s="8">
        <f>E23+60</f>
        <v>44511</v>
      </c>
      <c r="G23" s="42"/>
      <c r="H23" s="442" t="s">
        <v>191</v>
      </c>
      <c r="I23" s="443"/>
      <c r="J23" s="470">
        <v>5</v>
      </c>
    </row>
    <row r="24" spans="1:12" x14ac:dyDescent="0.35">
      <c r="A24" s="345" t="str">
        <f>'Complexity Template'!A24</f>
        <v>SDT - Dev Time</v>
      </c>
      <c r="B24" s="75">
        <f>+C22+60</f>
        <v>44450</v>
      </c>
      <c r="C24" s="83">
        <f>+B24+($B$9*30)+($B$14*60)</f>
        <v>44570</v>
      </c>
      <c r="D24" s="452"/>
      <c r="E24" s="454">
        <f>+F23+60</f>
        <v>44571</v>
      </c>
      <c r="F24" s="454">
        <f>+E24+($B$9*30)+($B$14*60)</f>
        <v>44691</v>
      </c>
      <c r="G24" s="42">
        <f t="shared" si="0"/>
        <v>121</v>
      </c>
      <c r="H24" s="442" t="s">
        <v>191</v>
      </c>
      <c r="I24" s="443">
        <f>VLOOKUP(H24,'Lookup Lists'!E$3:F$39,2,FALSE)</f>
        <v>0</v>
      </c>
      <c r="J24" s="470">
        <v>5</v>
      </c>
    </row>
    <row r="25" spans="1:12" x14ac:dyDescent="0.35">
      <c r="A25" s="32" t="str">
        <f>'Complexity Template'!A25</f>
        <v>CP1 - Comment Period 1</v>
      </c>
      <c r="B25" s="75"/>
      <c r="C25" s="75"/>
      <c r="D25" s="452"/>
      <c r="E25" s="452"/>
      <c r="F25" s="453"/>
      <c r="G25" s="42" t="str">
        <f t="shared" si="0"/>
        <v/>
      </c>
      <c r="H25" s="442" t="s">
        <v>191</v>
      </c>
      <c r="I25" s="443">
        <f>VLOOKUP(H25,'Lookup Lists'!E$3:F$39,2,FALSE)</f>
        <v>0</v>
      </c>
      <c r="J25" s="460">
        <v>6</v>
      </c>
    </row>
    <row r="26" spans="1:12" x14ac:dyDescent="0.35">
      <c r="A26" s="32" t="str">
        <f>'Complexity Template'!A26</f>
        <v>CP2 - Comment Period 2</v>
      </c>
      <c r="B26" s="75"/>
      <c r="C26" s="75"/>
      <c r="D26" s="452"/>
      <c r="E26" s="452"/>
      <c r="F26" s="453"/>
      <c r="G26" s="42" t="str">
        <f t="shared" si="0"/>
        <v/>
      </c>
      <c r="H26" s="442" t="s">
        <v>191</v>
      </c>
      <c r="I26" s="443">
        <f>VLOOKUP(H26,'Lookup Lists'!E$3:F$39,2,FALSE)</f>
        <v>0</v>
      </c>
      <c r="J26" s="470">
        <v>7</v>
      </c>
    </row>
    <row r="27" spans="1:12" x14ac:dyDescent="0.35">
      <c r="A27" s="34" t="str">
        <f>'Complexity Template'!A27</f>
        <v>CIB - Com/Ballot 1 (Initial)</v>
      </c>
      <c r="B27" s="75">
        <v>45138</v>
      </c>
      <c r="C27" s="75">
        <v>45184</v>
      </c>
      <c r="D27" s="576" t="s">
        <v>1437</v>
      </c>
      <c r="E27" s="10">
        <f>+F24</f>
        <v>44691</v>
      </c>
      <c r="F27" s="8">
        <f>+E27+45</f>
        <v>44736</v>
      </c>
      <c r="G27" s="42">
        <f t="shared" si="0"/>
        <v>-447</v>
      </c>
      <c r="H27" s="442" t="s">
        <v>191</v>
      </c>
      <c r="I27" s="443">
        <f>VLOOKUP(H27,'Lookup Lists'!E$3:F$39,2,FALSE)</f>
        <v>0</v>
      </c>
      <c r="J27" s="460">
        <v>8</v>
      </c>
    </row>
    <row r="28" spans="1:12" x14ac:dyDescent="0.35">
      <c r="A28" s="34" t="str">
        <f>'Complexity Template'!A28</f>
        <v xml:space="preserve">CAB - Com/Add Ballot 2 </v>
      </c>
      <c r="B28" s="75">
        <v>45369</v>
      </c>
      <c r="C28" s="75">
        <f>+B28+25</f>
        <v>45394</v>
      </c>
      <c r="D28" s="579" t="s">
        <v>1443</v>
      </c>
      <c r="E28" s="10">
        <f>+F27+60</f>
        <v>44796</v>
      </c>
      <c r="F28" s="8">
        <f t="shared" ref="F28" si="1">+E28+45</f>
        <v>44841</v>
      </c>
      <c r="G28" s="42">
        <f t="shared" si="0"/>
        <v>-573</v>
      </c>
      <c r="H28" s="442" t="s">
        <v>191</v>
      </c>
      <c r="I28" s="443">
        <f>VLOOKUP(H28,'Lookup Lists'!E$3:F$39,2,FALSE)</f>
        <v>0</v>
      </c>
      <c r="J28" s="470">
        <v>9</v>
      </c>
    </row>
    <row r="29" spans="1:12" x14ac:dyDescent="0.35">
      <c r="A29" s="34" t="str">
        <f>'Complexity Template'!A29</f>
        <v>CAB - Com/Add Ballot 3</v>
      </c>
      <c r="B29" s="75">
        <v>45443</v>
      </c>
      <c r="C29" s="75">
        <v>45457</v>
      </c>
      <c r="D29" s="576" t="s">
        <v>1437</v>
      </c>
      <c r="E29" s="452"/>
      <c r="F29" s="453"/>
      <c r="G29" s="42" t="str">
        <f t="shared" si="0"/>
        <v/>
      </c>
      <c r="H29" s="442" t="s">
        <v>191</v>
      </c>
      <c r="I29" s="443">
        <f>VLOOKUP(H29,'Lookup Lists'!E$3:F$39,2,FALSE)</f>
        <v>0</v>
      </c>
      <c r="J29" s="460">
        <v>10</v>
      </c>
    </row>
    <row r="30" spans="1:12" x14ac:dyDescent="0.35">
      <c r="A30" s="34" t="str">
        <f>'Complexity Template'!A30</f>
        <v>CAB - Com/Add Ballot 4</v>
      </c>
      <c r="B30" s="75">
        <v>45495</v>
      </c>
      <c r="C30" s="75">
        <v>45516</v>
      </c>
      <c r="D30" s="576">
        <v>0.80700000000000005</v>
      </c>
      <c r="E30" s="452"/>
      <c r="F30" s="453"/>
      <c r="G30" s="585" t="str">
        <f t="shared" si="0"/>
        <v/>
      </c>
      <c r="H30" s="442" t="s">
        <v>191</v>
      </c>
      <c r="I30" s="443">
        <f>VLOOKUP(H30,'Lookup Lists'!E$3:F$39,2,FALSE)</f>
        <v>0</v>
      </c>
      <c r="J30" s="470">
        <v>11</v>
      </c>
    </row>
    <row r="31" spans="1:12" x14ac:dyDescent="0.35">
      <c r="A31" s="34" t="str">
        <f>'Complexity Template'!A31</f>
        <v>CAB - Com/Add Ballot 5</v>
      </c>
      <c r="B31" s="75"/>
      <c r="C31" s="75"/>
      <c r="D31" s="576" t="s">
        <v>1437</v>
      </c>
      <c r="E31" s="452"/>
      <c r="F31" s="453"/>
      <c r="G31" s="42" t="str">
        <f t="shared" si="0"/>
        <v/>
      </c>
      <c r="H31" s="442" t="s">
        <v>191</v>
      </c>
      <c r="I31" s="443">
        <f>VLOOKUP(H31,'Lookup Lists'!E$3:F$39,2,FALSE)</f>
        <v>0</v>
      </c>
      <c r="J31" s="460">
        <v>12</v>
      </c>
    </row>
    <row r="32" spans="1:12" x14ac:dyDescent="0.35">
      <c r="A32" s="35" t="str">
        <f>'Complexity Template'!A32</f>
        <v>FB - Final Ballot</v>
      </c>
      <c r="B32" s="75">
        <v>45547</v>
      </c>
      <c r="C32" s="75">
        <v>45553</v>
      </c>
      <c r="D32" s="584" t="s">
        <v>1483</v>
      </c>
      <c r="E32" s="10">
        <f>+F28+30</f>
        <v>44871</v>
      </c>
      <c r="F32" s="8">
        <f>+E32+10</f>
        <v>44881</v>
      </c>
      <c r="G32" s="42">
        <f t="shared" si="0"/>
        <v>-676</v>
      </c>
      <c r="H32" s="442" t="s">
        <v>191</v>
      </c>
      <c r="I32" s="443">
        <f>VLOOKUP(H32,'Lookup Lists'!E$3:F$39,2,FALSE)</f>
        <v>0</v>
      </c>
      <c r="J32" s="470">
        <v>13</v>
      </c>
    </row>
    <row r="33" spans="1:10" x14ac:dyDescent="0.35">
      <c r="A33" s="36" t="str">
        <f>'Complexity Template'!A33</f>
        <v>PTB - Present to BOT</v>
      </c>
      <c r="B33" s="75">
        <v>45573</v>
      </c>
      <c r="C33" s="75">
        <v>45573</v>
      </c>
      <c r="D33" s="452"/>
      <c r="E33" s="452"/>
      <c r="F33" s="453"/>
      <c r="G33" s="42" t="str">
        <f t="shared" si="0"/>
        <v/>
      </c>
      <c r="H33" s="442" t="s">
        <v>191</v>
      </c>
      <c r="I33" s="443">
        <f>VLOOKUP(H33,'Lookup Lists'!E$3:F$39,2,FALSE)</f>
        <v>0</v>
      </c>
      <c r="J33" s="460">
        <v>14</v>
      </c>
    </row>
    <row r="34" spans="1:10" x14ac:dyDescent="0.35">
      <c r="A34" s="37" t="str">
        <f>'Complexity Template'!A34</f>
        <v>Filing - Filing with Regulators</v>
      </c>
      <c r="B34" s="75"/>
      <c r="C34" s="75"/>
      <c r="D34" s="452"/>
      <c r="E34" s="452"/>
      <c r="F34" s="453"/>
      <c r="G34" s="42" t="str">
        <f t="shared" si="0"/>
        <v/>
      </c>
      <c r="H34" s="442" t="s">
        <v>191</v>
      </c>
      <c r="I34" s="443">
        <f>VLOOKUP(H34,'Lookup Lists'!E$3:F$39,2,FALSE)</f>
        <v>0</v>
      </c>
      <c r="J34" s="470">
        <v>15</v>
      </c>
    </row>
    <row r="35" spans="1:10" ht="15" thickBot="1" x14ac:dyDescent="0.4">
      <c r="A35" s="38">
        <f>'Complexity Template'!A35</f>
        <v>0</v>
      </c>
      <c r="B35" s="76"/>
      <c r="C35" s="76"/>
      <c r="D35" s="452"/>
      <c r="E35" s="455"/>
      <c r="F35" s="456"/>
      <c r="G35" s="41" t="str">
        <f t="shared" si="0"/>
        <v/>
      </c>
      <c r="H35" s="82" t="s">
        <v>191</v>
      </c>
      <c r="I35" s="88">
        <f>VLOOKUP(H35,'Lookup Lists'!E$3:F$39,2,FALSE)</f>
        <v>0</v>
      </c>
      <c r="J35" s="460">
        <v>16</v>
      </c>
    </row>
    <row r="36" spans="1:10" ht="15" thickBot="1" x14ac:dyDescent="0.4">
      <c r="A36" s="607" t="str">
        <f>'Complexity Template'!A36</f>
        <v>Delta based on Calculated CF Date and Actual Final Ballot:</v>
      </c>
      <c r="B36" s="608">
        <f>'Complexity Template'!B36</f>
        <v>0</v>
      </c>
      <c r="C36" s="608">
        <f>'Complexity Template'!C36</f>
        <v>0</v>
      </c>
      <c r="D36" s="608"/>
      <c r="E36" s="608">
        <f>'Complexity Template'!E36</f>
        <v>0</v>
      </c>
      <c r="F36" s="608">
        <f>'Complexity Template'!F36</f>
        <v>0</v>
      </c>
      <c r="G36" s="370">
        <f>IF(ISBLANK(C32)=FALSE,I36-C32,"Need FB Date")</f>
        <v>-522</v>
      </c>
      <c r="H36" s="371" t="str">
        <f>'Complexity Template'!H36</f>
        <v>Calculated CF Date:</v>
      </c>
      <c r="I36" s="372">
        <f>E22+(F32-E22)+SUM(I19:I35)</f>
        <v>45031</v>
      </c>
    </row>
    <row r="37" spans="1:10" ht="15" thickBot="1" x14ac:dyDescent="0.4">
      <c r="A37" s="26" t="str">
        <f>'Complexity Template'!A37</f>
        <v>PTS Change Control</v>
      </c>
      <c r="B37"/>
      <c r="C37"/>
      <c r="D37"/>
      <c r="E37"/>
      <c r="F37"/>
      <c r="G37" s="259"/>
      <c r="H37" s="259"/>
      <c r="I37" s="259"/>
    </row>
    <row r="38" spans="1:10" x14ac:dyDescent="0.35">
      <c r="A38" s="391" t="str">
        <f>'Complexity Template'!A38</f>
        <v>Reason for Update</v>
      </c>
      <c r="B38" s="446" t="str">
        <f>'Complexity Template'!B38</f>
        <v>Date</v>
      </c>
      <c r="C38" s="752" t="str">
        <f>'Complexity Template'!C38</f>
        <v>Notes</v>
      </c>
      <c r="D38" s="752"/>
      <c r="E38" s="752">
        <f>'Complexity Template'!E38</f>
        <v>0</v>
      </c>
      <c r="F38" s="752">
        <f>'Complexity Template'!F38</f>
        <v>0</v>
      </c>
      <c r="G38" s="752">
        <f>'Complexity Template'!G38</f>
        <v>0</v>
      </c>
      <c r="H38" s="752">
        <f>'Complexity Template'!H38</f>
        <v>0</v>
      </c>
      <c r="I38" s="753">
        <f>'Complexity Template'!I38</f>
        <v>0</v>
      </c>
    </row>
    <row r="39" spans="1:10" x14ac:dyDescent="0.35">
      <c r="A39" s="526" t="s">
        <v>566</v>
      </c>
      <c r="B39" s="99">
        <v>44336</v>
      </c>
      <c r="C39" s="605" t="s">
        <v>1229</v>
      </c>
      <c r="D39" s="605"/>
      <c r="E39" s="605"/>
      <c r="F39" s="605"/>
      <c r="G39" s="605"/>
      <c r="H39" s="605"/>
      <c r="I39" s="605"/>
    </row>
    <row r="40" spans="1:10" x14ac:dyDescent="0.35">
      <c r="A40" s="526" t="s">
        <v>1056</v>
      </c>
      <c r="B40" s="99">
        <v>44361</v>
      </c>
      <c r="C40" s="756" t="s">
        <v>1251</v>
      </c>
      <c r="D40" s="756"/>
      <c r="E40" s="756"/>
      <c r="F40" s="756"/>
      <c r="G40" s="756"/>
      <c r="H40" s="756"/>
      <c r="I40" s="756"/>
    </row>
    <row r="41" spans="1:10" ht="33.65" customHeight="1" x14ac:dyDescent="0.35">
      <c r="A41" s="526" t="s">
        <v>1223</v>
      </c>
      <c r="B41" s="99">
        <v>44361</v>
      </c>
      <c r="C41" s="707" t="s">
        <v>1224</v>
      </c>
      <c r="D41" s="707"/>
      <c r="E41" s="707"/>
      <c r="F41" s="707"/>
      <c r="G41" s="707"/>
      <c r="H41" s="707"/>
      <c r="I41" s="707"/>
    </row>
    <row r="42" spans="1:10" ht="29.15" customHeight="1" x14ac:dyDescent="0.35">
      <c r="A42" s="526" t="s">
        <v>1223</v>
      </c>
      <c r="B42" s="99">
        <v>44545</v>
      </c>
      <c r="C42" s="832" t="s">
        <v>1252</v>
      </c>
      <c r="D42" s="832"/>
      <c r="E42" s="832"/>
      <c r="F42" s="832"/>
      <c r="G42" s="832"/>
      <c r="H42" s="832"/>
      <c r="I42" s="832"/>
    </row>
    <row r="43" spans="1:10" ht="44.15" customHeight="1" x14ac:dyDescent="0.35">
      <c r="A43" s="526" t="s">
        <v>571</v>
      </c>
      <c r="B43" s="99">
        <v>45574</v>
      </c>
      <c r="C43" s="833" t="s">
        <v>1482</v>
      </c>
      <c r="D43" s="834"/>
      <c r="E43" s="834"/>
      <c r="F43" s="834"/>
      <c r="G43" s="834"/>
      <c r="H43" s="834"/>
      <c r="I43" s="835"/>
    </row>
    <row r="44" spans="1:10" ht="14.9" customHeight="1" x14ac:dyDescent="0.35">
      <c r="A44" s="526"/>
      <c r="B44" s="99"/>
      <c r="C44" s="605"/>
      <c r="D44" s="605"/>
      <c r="E44" s="605"/>
      <c r="F44" s="605"/>
      <c r="G44" s="605"/>
      <c r="H44" s="605"/>
      <c r="I44" s="605"/>
    </row>
    <row r="45" spans="1:10" ht="14.9" customHeight="1" x14ac:dyDescent="0.35">
      <c r="A45" s="526"/>
      <c r="B45" s="99"/>
      <c r="C45" s="605"/>
      <c r="D45" s="605"/>
      <c r="E45" s="605"/>
      <c r="F45" s="605"/>
      <c r="G45" s="605"/>
      <c r="H45" s="605"/>
      <c r="I45" s="605"/>
    </row>
    <row r="46" spans="1:10" x14ac:dyDescent="0.35">
      <c r="A46" s="526"/>
      <c r="B46" s="429"/>
      <c r="C46" s="605"/>
      <c r="D46" s="605"/>
      <c r="E46" s="605"/>
      <c r="F46" s="605"/>
      <c r="G46" s="605"/>
      <c r="H46" s="605"/>
      <c r="I46" s="605"/>
    </row>
  </sheetData>
  <mergeCells count="24">
    <mergeCell ref="C41:I41"/>
    <mergeCell ref="C42:I42"/>
    <mergeCell ref="C46:I46"/>
    <mergeCell ref="B13:H13"/>
    <mergeCell ref="C14:H14"/>
    <mergeCell ref="A36:F36"/>
    <mergeCell ref="C38:I38"/>
    <mergeCell ref="C39:I39"/>
    <mergeCell ref="C40:I40"/>
    <mergeCell ref="C43:I43"/>
    <mergeCell ref="C44:I44"/>
    <mergeCell ref="C45:I45"/>
    <mergeCell ref="B12:H12"/>
    <mergeCell ref="B1:H1"/>
    <mergeCell ref="B2:H2"/>
    <mergeCell ref="B3:H3"/>
    <mergeCell ref="B4:H4"/>
    <mergeCell ref="B5:H5"/>
    <mergeCell ref="B6:F6"/>
    <mergeCell ref="B7:C7"/>
    <mergeCell ref="B8:H8"/>
    <mergeCell ref="C9:H9"/>
    <mergeCell ref="C10:H10"/>
    <mergeCell ref="B11:H11"/>
  </mergeCells>
  <conditionalFormatting sqref="B19:C22 B24:C26 B28:C35">
    <cfRule type="expression" dxfId="348" priority="13">
      <formula>AND($E19&lt;=NOW(),$F19&gt;=NOW())</formula>
    </cfRule>
  </conditionalFormatting>
  <conditionalFormatting sqref="B23:C23">
    <cfRule type="expression" dxfId="347" priority="11">
      <formula>AND($B19&lt;=NOW(),$C19&gt;=NOW())</formula>
    </cfRule>
  </conditionalFormatting>
  <conditionalFormatting sqref="B27:C27">
    <cfRule type="expression" dxfId="346" priority="12">
      <formula>AND($B27&lt;=NOW(),$C27&gt;=NOW())</formula>
    </cfRule>
  </conditionalFormatting>
  <conditionalFormatting sqref="D19:D26 D33:D35">
    <cfRule type="expression" dxfId="345" priority="3">
      <formula>AND($F19&lt;=NOW(),$G19&gt;=NOW())</formula>
    </cfRule>
  </conditionalFormatting>
  <conditionalFormatting sqref="D20">
    <cfRule type="expression" dxfId="344" priority="5">
      <formula>AND($B22&lt;=NOW(),$C22&gt;=NOW())</formula>
    </cfRule>
  </conditionalFormatting>
  <conditionalFormatting sqref="D22:D24">
    <cfRule type="expression" dxfId="343" priority="4">
      <formula>AND($B18&lt;=NOW(),$C18&gt;=NOW())</formula>
    </cfRule>
  </conditionalFormatting>
  <conditionalFormatting sqref="D25">
    <cfRule type="expression" dxfId="342" priority="6">
      <formula>AND(#REF!&lt;=NOW(),#REF!&gt;=NOW())</formula>
    </cfRule>
  </conditionalFormatting>
  <conditionalFormatting sqref="D27:D32">
    <cfRule type="cellIs" dxfId="341" priority="1" operator="between">
      <formula>0.6667</formula>
      <formula>1</formula>
    </cfRule>
    <cfRule type="cellIs" dxfId="340" priority="2" operator="between">
      <formula>0.6666</formula>
      <formula>0</formula>
    </cfRule>
  </conditionalFormatting>
  <conditionalFormatting sqref="E19:F35">
    <cfRule type="expression" dxfId="339" priority="7">
      <formula>AND($E19&lt;=NOW(),$F19&gt;=NOW())</formula>
    </cfRule>
  </conditionalFormatting>
  <conditionalFormatting sqref="G19:G35">
    <cfRule type="cellIs" dxfId="338" priority="10" operator="greaterThan">
      <formula>-45</formula>
    </cfRule>
  </conditionalFormatting>
  <conditionalFormatting sqref="G19:G36">
    <cfRule type="cellIs" dxfId="337" priority="8" operator="lessThan">
      <formula>-90</formula>
    </cfRule>
    <cfRule type="cellIs" dxfId="336" priority="9" operator="lessThan">
      <formula>-45</formula>
    </cfRule>
  </conditionalFormatting>
  <conditionalFormatting sqref="G36">
    <cfRule type="cellIs" dxfId="335" priority="14" operator="between">
      <formula>-45</formula>
      <formula>45</formula>
    </cfRule>
    <cfRule type="cellIs" dxfId="334" priority="17" operator="greaterThan">
      <formula>45</formula>
    </cfRule>
    <cfRule type="cellIs" dxfId="333" priority="18" operator="greaterThan">
      <formula>90</formula>
    </cfRule>
  </conditionalFormatting>
  <dataValidations count="2">
    <dataValidation type="list" allowBlank="1" showInputMessage="1" showErrorMessage="1" sqref="B3:H3" xr:uid="{00000000-0002-0000-8400-000000000000}">
      <formula1>Status</formula1>
    </dataValidation>
    <dataValidation type="list" allowBlank="1" showInputMessage="1" showErrorMessage="1" sqref="H19:H35" xr:uid="{00000000-0002-0000-8400-000001000000}">
      <formula1>Complexity_Factor</formula1>
    </dataValidation>
  </dataValidations>
  <hyperlinks>
    <hyperlink ref="B2" r:id="rId1" display="Phase 2 System Protection Coordination" xr:uid="{00000000-0004-0000-8400-000000000000}"/>
    <hyperlink ref="I1" location="Home!A1" display="Return to Home" xr:uid="{00000000-0004-0000-8400-000001000000}"/>
    <hyperlink ref="B2:H2" r:id="rId2" display="Modifications to PRC-002-2" xr:uid="{00000000-0004-0000-8400-000002000000}"/>
    <hyperlink ref="B12:H12" r:id="rId3" display="Ben Wu (Primary), Jason Snider (Backup)" xr:uid="{00000000-0004-0000-8400-000003000000}"/>
    <hyperlink ref="B13:H13" r:id="rId4" display="Michael Brytowski (Primary), Charles Yeung (Backup)" xr:uid="{00000000-0004-0000-8400-000004000000}"/>
    <hyperlink ref="A7" location="Footnotes!A1" display="Footnotes!A1" xr:uid="{00000000-0004-0000-8400-000005000000}"/>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22" id="{6F093D13-5602-4797-A8D4-D72FBF603B31}">
            <xm:f>IF($B$20=Home!$I$5,#REF!,)</xm:f>
            <x14:dxf/>
          </x14:cfRule>
          <xm:sqref>J10:ABJ10</xm:sqref>
        </x14:conditionalFormatting>
      </x14:conditionalFormattings>
    </ext>
  </extLst>
</worksheet>
</file>

<file path=xl/worksheets/sheet1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tabColor rgb="FFFF0000"/>
  </sheetPr>
  <dimension ref="A1:K42"/>
  <sheetViews>
    <sheetView showZeros="0" zoomScaleNormal="100" workbookViewId="0">
      <pane ySplit="1" topLeftCell="A2" activePane="bottomLeft" state="frozen"/>
      <selection pane="bottomLeft" activeCell="K24" sqref="K24"/>
    </sheetView>
  </sheetViews>
  <sheetFormatPr defaultColWidth="8.81640625" defaultRowHeight="14.5" x14ac:dyDescent="0.35"/>
  <cols>
    <col min="1" max="1" width="28.453125" style="106" customWidth="1"/>
    <col min="2" max="2" width="12.453125" style="91" customWidth="1"/>
    <col min="3" max="3" width="11.81640625" style="91" customWidth="1"/>
    <col min="4" max="4" width="11" style="91" customWidth="1"/>
    <col min="5" max="5" width="10.453125" style="91" bestFit="1" customWidth="1"/>
    <col min="6" max="6" width="11.453125" style="91" customWidth="1"/>
    <col min="7" max="7" width="20.453125" style="91" customWidth="1"/>
    <col min="8" max="8" width="10.453125" style="91" customWidth="1"/>
    <col min="9" max="9" width="7.453125" style="91" hidden="1" customWidth="1"/>
    <col min="10" max="10" width="13.453125" style="91" customWidth="1"/>
    <col min="11" max="11" width="22.453125" style="91" customWidth="1"/>
    <col min="12" max="16384" width="8.81640625" style="91"/>
  </cols>
  <sheetData>
    <row r="1" spans="1:11" s="463" customFormat="1" ht="18.5" x14ac:dyDescent="0.45">
      <c r="A1" s="27" t="str">
        <f>'Complexity Template'!A1</f>
        <v>Project</v>
      </c>
      <c r="B1" s="609" t="s">
        <v>69</v>
      </c>
      <c r="C1" s="610"/>
      <c r="D1" s="610"/>
      <c r="E1" s="610"/>
      <c r="F1" s="610"/>
      <c r="G1" s="610"/>
      <c r="H1" s="165" t="s">
        <v>178</v>
      </c>
    </row>
    <row r="2" spans="1:11" s="463" customFormat="1" ht="15" customHeight="1" x14ac:dyDescent="0.45">
      <c r="A2" s="3" t="str">
        <f>'Complexity Template'!A2</f>
        <v>Project Name</v>
      </c>
      <c r="B2" s="611" t="s">
        <v>1187</v>
      </c>
      <c r="C2" s="611"/>
      <c r="D2" s="611"/>
      <c r="E2" s="611"/>
      <c r="F2" s="611"/>
      <c r="G2" s="611"/>
      <c r="H2" s="464"/>
    </row>
    <row r="3" spans="1:11" s="463" customFormat="1" ht="15" customHeight="1" x14ac:dyDescent="0.45">
      <c r="A3" s="3" t="str">
        <f>'Complexity Template'!A3</f>
        <v>Status</v>
      </c>
      <c r="B3" s="612" t="s">
        <v>1060</v>
      </c>
      <c r="C3" s="612"/>
      <c r="D3" s="612"/>
      <c r="E3" s="612"/>
      <c r="F3" s="612"/>
      <c r="G3" s="612"/>
      <c r="H3" s="464"/>
    </row>
    <row r="4" spans="1:11" s="463" customFormat="1" ht="62.15" customHeight="1" x14ac:dyDescent="0.45">
      <c r="A4" s="3" t="str">
        <f>'Complexity Template'!A4</f>
        <v>Comments</v>
      </c>
      <c r="B4" s="600" t="s">
        <v>1332</v>
      </c>
      <c r="C4" s="600"/>
      <c r="D4" s="600"/>
      <c r="E4" s="600"/>
      <c r="F4" s="600"/>
      <c r="G4" s="600"/>
      <c r="H4" s="464"/>
    </row>
    <row r="5" spans="1:11" x14ac:dyDescent="0.35">
      <c r="A5" s="5" t="str">
        <f>'Complexity Template'!A5</f>
        <v>Deliverable</v>
      </c>
      <c r="B5" s="600" t="s">
        <v>1293</v>
      </c>
      <c r="C5" s="600"/>
      <c r="D5" s="600"/>
      <c r="E5" s="600"/>
      <c r="F5" s="600"/>
      <c r="G5" s="600"/>
      <c r="H5" s="459"/>
    </row>
    <row r="6" spans="1:11" x14ac:dyDescent="0.35">
      <c r="A6" s="5" t="str">
        <f>'Complexity Template'!A6</f>
        <v>Deadline</v>
      </c>
      <c r="B6" s="613">
        <v>44926</v>
      </c>
      <c r="C6" s="613"/>
      <c r="D6" s="613"/>
      <c r="E6" s="613"/>
      <c r="F6" s="458" t="s">
        <v>191</v>
      </c>
      <c r="G6" s="465" t="str">
        <f>'Complexity Template'!H6</f>
        <v>Months to deadline</v>
      </c>
      <c r="H6" s="459"/>
    </row>
    <row r="7" spans="1:11" ht="63" customHeight="1" x14ac:dyDescent="0.35">
      <c r="A7" s="466" t="str">
        <f>'Complexity Template'!A7</f>
        <v>Priority in RSDP, click to see applicable Footnote</v>
      </c>
      <c r="B7" s="599"/>
      <c r="C7" s="599"/>
      <c r="D7" s="467" t="str">
        <f>'Complexity Template'!E7</f>
        <v>Priority (1-Low, 2-Med, 3-High )</v>
      </c>
      <c r="E7" s="459">
        <v>0</v>
      </c>
      <c r="F7" s="467" t="str">
        <f>'Complexity Template'!G7</f>
        <v>Reserved for Future Use</v>
      </c>
      <c r="G7" s="460">
        <v>0</v>
      </c>
      <c r="H7" s="459"/>
    </row>
    <row r="8" spans="1:11" x14ac:dyDescent="0.35">
      <c r="A8" s="5" t="str">
        <f>'Complexity Template'!A8</f>
        <v>Reserved for Future Use</v>
      </c>
      <c r="B8" s="599" t="s">
        <v>191</v>
      </c>
      <c r="C8" s="599"/>
      <c r="D8" s="599"/>
      <c r="E8" s="599"/>
      <c r="F8" s="599"/>
      <c r="G8" s="599"/>
      <c r="H8" s="459"/>
    </row>
    <row r="9" spans="1:11" ht="29.15" customHeight="1" x14ac:dyDescent="0.35">
      <c r="A9" s="3" t="str">
        <f>'Complexity Template'!A9</f>
        <v>Number of Directives</v>
      </c>
      <c r="B9" s="460">
        <v>0</v>
      </c>
      <c r="C9" s="600" t="s">
        <v>191</v>
      </c>
      <c r="D9" s="600"/>
      <c r="E9" s="600"/>
      <c r="F9" s="600"/>
      <c r="G9" s="600"/>
      <c r="H9" s="459"/>
    </row>
    <row r="10" spans="1:11" x14ac:dyDescent="0.35">
      <c r="A10" s="3" t="str">
        <f>'Complexity Template'!A10</f>
        <v>Reserved for Future Use</v>
      </c>
      <c r="B10" s="460" t="s">
        <v>191</v>
      </c>
      <c r="C10" s="599" t="s">
        <v>191</v>
      </c>
      <c r="D10" s="599"/>
      <c r="E10" s="599"/>
      <c r="F10" s="599"/>
      <c r="G10" s="599"/>
      <c r="H10" s="459"/>
    </row>
    <row r="11" spans="1:11" x14ac:dyDescent="0.35">
      <c r="A11" s="3" t="str">
        <f>'Complexity Template'!A11</f>
        <v>Reserved for Future Use</v>
      </c>
      <c r="B11" s="600"/>
      <c r="C11" s="600"/>
      <c r="D11" s="600"/>
      <c r="E11" s="600"/>
      <c r="F11" s="600"/>
      <c r="G11" s="600"/>
      <c r="H11" s="451"/>
      <c r="K11" s="468"/>
    </row>
    <row r="12" spans="1:11" x14ac:dyDescent="0.35">
      <c r="A12" s="3" t="str">
        <f>'Complexity Template'!A12</f>
        <v>Developer</v>
      </c>
      <c r="B12" s="673" t="s">
        <v>1184</v>
      </c>
      <c r="C12" s="673"/>
      <c r="D12" s="673"/>
      <c r="E12" s="673"/>
      <c r="F12" s="673"/>
      <c r="G12" s="673"/>
      <c r="H12" s="451"/>
    </row>
    <row r="13" spans="1:11" ht="14.9" customHeight="1" x14ac:dyDescent="0.35">
      <c r="A13" s="3" t="str">
        <f>'Complexity Template'!A13</f>
        <v>PMOS Liaison</v>
      </c>
      <c r="B13" s="673" t="s">
        <v>1286</v>
      </c>
      <c r="C13" s="673"/>
      <c r="D13" s="673"/>
      <c r="E13" s="673"/>
      <c r="F13" s="673"/>
      <c r="G13" s="673"/>
      <c r="H13" s="451"/>
    </row>
    <row r="14" spans="1:11" ht="30.25" customHeight="1" x14ac:dyDescent="0.35">
      <c r="A14" s="3" t="str">
        <f>'Complexity Template'!A14</f>
        <v>Affected Standards</v>
      </c>
      <c r="B14" s="460">
        <v>1</v>
      </c>
      <c r="C14" s="600" t="s">
        <v>1188</v>
      </c>
      <c r="D14" s="600"/>
      <c r="E14" s="600"/>
      <c r="F14" s="600"/>
      <c r="G14" s="600"/>
      <c r="H14" s="459"/>
    </row>
    <row r="15" spans="1:11" x14ac:dyDescent="0.35">
      <c r="A15" s="3" t="str">
        <f>'Complexity Template'!A15</f>
        <v>Last Updated</v>
      </c>
      <c r="B15" s="239">
        <v>45029</v>
      </c>
      <c r="C15" s="459"/>
      <c r="D15" s="459"/>
      <c r="E15" s="459"/>
      <c r="F15" s="459"/>
      <c r="G15" s="459"/>
      <c r="H15" s="459"/>
    </row>
    <row r="16" spans="1:11" x14ac:dyDescent="0.35">
      <c r="A16" s="3">
        <f>'Complexity Template'!A16</f>
        <v>0</v>
      </c>
      <c r="B16" s="451"/>
      <c r="C16" s="459"/>
      <c r="D16" s="459"/>
      <c r="E16" s="459"/>
      <c r="F16" s="459"/>
      <c r="G16" s="459"/>
      <c r="H16" s="459"/>
    </row>
    <row r="17" spans="1:11" ht="15" thickBot="1" x14ac:dyDescent="0.4">
      <c r="A17" s="5">
        <f>'Complexity Template'!A17</f>
        <v>0</v>
      </c>
      <c r="B17" s="459"/>
      <c r="C17" s="459"/>
      <c r="D17" s="459"/>
      <c r="E17" s="459"/>
      <c r="F17" s="459"/>
      <c r="G17" s="459"/>
      <c r="H17" s="459"/>
    </row>
    <row r="18" spans="1:11" ht="58.75" customHeight="1" thickBot="1" x14ac:dyDescent="0.4">
      <c r="A18" s="46" t="str">
        <f>'Complexity Template'!A18</f>
        <v>Scheduling Dates</v>
      </c>
      <c r="B18" s="46" t="str">
        <f>'Complexity Template'!B18</f>
        <v>Projected
 or Actual
Start</v>
      </c>
      <c r="C18" s="46" t="str">
        <f>'Complexity Template'!C18</f>
        <v>Projected or Actual
End</v>
      </c>
      <c r="D18" s="46" t="str">
        <f>'Complexity Template'!E18</f>
        <v>Calculated Start</v>
      </c>
      <c r="E18" s="46" t="str">
        <f>'Complexity Template'!F18</f>
        <v>Calculated End</v>
      </c>
      <c r="F18" s="46" t="str">
        <f>'Complexity Template'!G18</f>
        <v xml:space="preserve">No. of Days
Ahead or (Behind) Schedule </v>
      </c>
      <c r="G18" s="46" t="str">
        <f>'Complexity Template'!H18</f>
        <v>Complexity Factor (CF) Impacts to Schedule (Start on 1st Row)</v>
      </c>
      <c r="H18" s="46" t="str">
        <f>'Complexity Template'!I18</f>
        <v>Time Impact</v>
      </c>
      <c r="I18" s="469" t="s">
        <v>24</v>
      </c>
      <c r="J18" s="469"/>
      <c r="K18" s="469"/>
    </row>
    <row r="19" spans="1:11" ht="15" thickBot="1" x14ac:dyDescent="0.4">
      <c r="A19" s="71" t="str">
        <f>'Complexity Template'!A19</f>
        <v>AS1 - Additional SAR 1</v>
      </c>
      <c r="B19" s="457"/>
      <c r="C19" s="457"/>
      <c r="D19" s="452"/>
      <c r="E19" s="453"/>
      <c r="F19" s="369" t="str">
        <f>IF(ISBLANK(D19)=FALSE,IF(D19-B19&gt;DATE(2007,1,1),0,D19-B19),"")</f>
        <v/>
      </c>
      <c r="G19" s="110" t="s">
        <v>1056</v>
      </c>
      <c r="H19" s="111">
        <f>VLOOKUP(G19,'Lookup Lists'!E$3:F$39,2,FALSE)</f>
        <v>30</v>
      </c>
      <c r="I19" s="470">
        <v>1</v>
      </c>
    </row>
    <row r="20" spans="1:11" x14ac:dyDescent="0.35">
      <c r="A20" s="71" t="str">
        <f>'Complexity Template'!A20</f>
        <v>AS2 - Additional SAR 2</v>
      </c>
      <c r="B20" s="75"/>
      <c r="C20" s="83"/>
      <c r="D20" s="452"/>
      <c r="E20" s="453"/>
      <c r="F20" s="42" t="str">
        <f t="shared" ref="F20:F34" si="0">IF(ISBLANK(D20)=FALSE,IF(D20-B20&gt;DATE(2007,1,1),0,D20-B20),"")</f>
        <v/>
      </c>
      <c r="G20" s="442" t="s">
        <v>970</v>
      </c>
      <c r="H20" s="443">
        <f>VLOOKUP(G20,'Lookup Lists'!E$3:F$39,2,FALSE)</f>
        <v>90</v>
      </c>
      <c r="I20" s="460">
        <v>2</v>
      </c>
    </row>
    <row r="21" spans="1:11" x14ac:dyDescent="0.35">
      <c r="A21" s="133" t="str">
        <f>'Complexity Template'!A21</f>
        <v>QR - Quality Review</v>
      </c>
      <c r="B21" s="429"/>
      <c r="C21" s="429"/>
      <c r="D21" s="452"/>
      <c r="E21" s="453"/>
      <c r="F21" s="42" t="str">
        <f t="shared" si="0"/>
        <v/>
      </c>
      <c r="G21" s="442" t="s">
        <v>191</v>
      </c>
      <c r="H21" s="443">
        <f>VLOOKUP(G21,'Lookup Lists'!E$3:F$39,2,FALSE)</f>
        <v>0</v>
      </c>
      <c r="I21" s="470">
        <v>3</v>
      </c>
    </row>
    <row r="22" spans="1:11" x14ac:dyDescent="0.35">
      <c r="A22" s="29" t="str">
        <f>'Complexity Template'!A22</f>
        <v>SP1 - SAR/PR/WP Posting 1</v>
      </c>
      <c r="B22" s="347">
        <v>44376</v>
      </c>
      <c r="C22" s="83">
        <v>44405</v>
      </c>
      <c r="D22" s="347">
        <v>44376</v>
      </c>
      <c r="E22" s="8">
        <f>+D22+30</f>
        <v>44406</v>
      </c>
      <c r="F22" s="42">
        <f t="shared" si="0"/>
        <v>0</v>
      </c>
      <c r="G22" s="442" t="s">
        <v>191</v>
      </c>
      <c r="H22" s="443">
        <f>VLOOKUP(G22,'Lookup Lists'!E$3:F$39,2,FALSE)</f>
        <v>0</v>
      </c>
      <c r="I22" s="460">
        <v>4</v>
      </c>
    </row>
    <row r="23" spans="1:11" x14ac:dyDescent="0.35">
      <c r="A23" s="345" t="str">
        <f>'Complexity Template'!A24</f>
        <v>SDT - Dev Time</v>
      </c>
      <c r="B23" s="75">
        <f>+C22+60</f>
        <v>44465</v>
      </c>
      <c r="C23" s="83">
        <f>+B23+($B$9*30)+($B$14*60)</f>
        <v>44525</v>
      </c>
      <c r="D23" s="454">
        <f>+E22+60</f>
        <v>44466</v>
      </c>
      <c r="E23" s="454">
        <f>+D23+($B$9*30)+($B$14*60)</f>
        <v>44526</v>
      </c>
      <c r="F23" s="42">
        <f t="shared" si="0"/>
        <v>1</v>
      </c>
      <c r="G23" s="442" t="s">
        <v>191</v>
      </c>
      <c r="H23" s="443">
        <f>VLOOKUP(G23,'Lookup Lists'!E$3:F$39,2,FALSE)</f>
        <v>0</v>
      </c>
      <c r="I23" s="470">
        <v>5</v>
      </c>
    </row>
    <row r="24" spans="1:11" x14ac:dyDescent="0.35">
      <c r="A24" s="32" t="str">
        <f>'Complexity Template'!A25</f>
        <v>CP1 - Comment Period 1</v>
      </c>
      <c r="B24" s="75"/>
      <c r="C24" s="75"/>
      <c r="D24" s="452"/>
      <c r="E24" s="453"/>
      <c r="F24" s="42" t="str">
        <f t="shared" si="0"/>
        <v/>
      </c>
      <c r="G24" s="442" t="s">
        <v>191</v>
      </c>
      <c r="H24" s="443">
        <f>VLOOKUP(G24,'Lookup Lists'!E$3:F$39,2,FALSE)</f>
        <v>0</v>
      </c>
      <c r="I24" s="460">
        <v>6</v>
      </c>
    </row>
    <row r="25" spans="1:11" x14ac:dyDescent="0.35">
      <c r="A25" s="32" t="str">
        <f>'Complexity Template'!A26</f>
        <v>CP2 - Comment Period 2</v>
      </c>
      <c r="B25" s="75"/>
      <c r="C25" s="75"/>
      <c r="D25" s="452"/>
      <c r="E25" s="453"/>
      <c r="F25" s="42" t="str">
        <f t="shared" si="0"/>
        <v/>
      </c>
      <c r="G25" s="442" t="s">
        <v>191</v>
      </c>
      <c r="H25" s="443">
        <f>VLOOKUP(G25,'Lookup Lists'!E$3:F$39,2,FALSE)</f>
        <v>0</v>
      </c>
      <c r="I25" s="470">
        <v>7</v>
      </c>
    </row>
    <row r="26" spans="1:11" x14ac:dyDescent="0.35">
      <c r="A26" s="34" t="str">
        <f>'Complexity Template'!A27</f>
        <v>CIB - Com/Ballot 1 (Initial)</v>
      </c>
      <c r="B26" s="75">
        <v>44819</v>
      </c>
      <c r="C26" s="75">
        <f>+B26+45</f>
        <v>44864</v>
      </c>
      <c r="D26" s="10">
        <f>+E23</f>
        <v>44526</v>
      </c>
      <c r="E26" s="8">
        <f>+D26+45</f>
        <v>44571</v>
      </c>
      <c r="F26" s="42">
        <f t="shared" si="0"/>
        <v>-293</v>
      </c>
      <c r="G26" s="442" t="s">
        <v>191</v>
      </c>
      <c r="H26" s="443">
        <f>VLOOKUP(G26,'Lookup Lists'!E$3:F$39,2,FALSE)</f>
        <v>0</v>
      </c>
      <c r="I26" s="460">
        <v>8</v>
      </c>
    </row>
    <row r="27" spans="1:11" x14ac:dyDescent="0.35">
      <c r="A27" s="34" t="str">
        <f>'Complexity Template'!A28</f>
        <v xml:space="preserve">CAB - Com/Add Ballot 2 </v>
      </c>
      <c r="B27" s="75"/>
      <c r="C27" s="75"/>
      <c r="D27" s="10">
        <f>+E26+60</f>
        <v>44631</v>
      </c>
      <c r="E27" s="8">
        <f t="shared" ref="E27" si="1">+D27+45</f>
        <v>44676</v>
      </c>
      <c r="F27" s="42">
        <f t="shared" si="0"/>
        <v>0</v>
      </c>
      <c r="G27" s="442" t="s">
        <v>191</v>
      </c>
      <c r="H27" s="443">
        <f>VLOOKUP(G27,'Lookup Lists'!E$3:F$39,2,FALSE)</f>
        <v>0</v>
      </c>
      <c r="I27" s="470">
        <v>9</v>
      </c>
    </row>
    <row r="28" spans="1:11" x14ac:dyDescent="0.35">
      <c r="A28" s="34" t="str">
        <f>'Complexity Template'!A29</f>
        <v>CAB - Com/Add Ballot 3</v>
      </c>
      <c r="B28" s="75"/>
      <c r="C28" s="75"/>
      <c r="D28" s="452"/>
      <c r="E28" s="453"/>
      <c r="F28" s="42" t="str">
        <f t="shared" si="0"/>
        <v/>
      </c>
      <c r="G28" s="442" t="s">
        <v>191</v>
      </c>
      <c r="H28" s="443">
        <f>VLOOKUP(G28,'Lookup Lists'!E$3:F$39,2,FALSE)</f>
        <v>0</v>
      </c>
      <c r="I28" s="460">
        <v>10</v>
      </c>
    </row>
    <row r="29" spans="1:11" x14ac:dyDescent="0.35">
      <c r="A29" s="34" t="str">
        <f>'Complexity Template'!A30</f>
        <v>CAB - Com/Add Ballot 4</v>
      </c>
      <c r="B29" s="75"/>
      <c r="C29" s="75"/>
      <c r="D29" s="452"/>
      <c r="E29" s="453"/>
      <c r="F29" s="42" t="str">
        <f t="shared" si="0"/>
        <v/>
      </c>
      <c r="G29" s="442" t="s">
        <v>191</v>
      </c>
      <c r="H29" s="443">
        <f>VLOOKUP(G29,'Lookup Lists'!E$3:F$39,2,FALSE)</f>
        <v>0</v>
      </c>
      <c r="I29" s="470">
        <v>11</v>
      </c>
    </row>
    <row r="30" spans="1:11" x14ac:dyDescent="0.35">
      <c r="A30" s="34" t="str">
        <f>'Complexity Template'!A31</f>
        <v>CAB - Com/Add Ballot 5</v>
      </c>
      <c r="B30" s="75"/>
      <c r="C30" s="75"/>
      <c r="D30" s="452"/>
      <c r="E30" s="453"/>
      <c r="F30" s="42" t="str">
        <f t="shared" si="0"/>
        <v/>
      </c>
      <c r="G30" s="442" t="s">
        <v>191</v>
      </c>
      <c r="H30" s="443">
        <f>VLOOKUP(G30,'Lookup Lists'!E$3:F$39,2,FALSE)</f>
        <v>0</v>
      </c>
      <c r="I30" s="460">
        <v>12</v>
      </c>
    </row>
    <row r="31" spans="1:11" x14ac:dyDescent="0.35">
      <c r="A31" s="35" t="str">
        <f>'Complexity Template'!A32</f>
        <v>FB - Final Ballot</v>
      </c>
      <c r="B31" s="75">
        <v>44938</v>
      </c>
      <c r="C31" s="75">
        <v>44950</v>
      </c>
      <c r="D31" s="10">
        <f>+E27+30</f>
        <v>44706</v>
      </c>
      <c r="E31" s="8">
        <f>+D31+10</f>
        <v>44716</v>
      </c>
      <c r="F31" s="42">
        <f t="shared" si="0"/>
        <v>-232</v>
      </c>
      <c r="G31" s="442" t="s">
        <v>191</v>
      </c>
      <c r="H31" s="443">
        <f>VLOOKUP(G31,'Lookup Lists'!E$3:F$39,2,FALSE)</f>
        <v>0</v>
      </c>
      <c r="I31" s="470">
        <v>13</v>
      </c>
      <c r="J31" s="521"/>
    </row>
    <row r="32" spans="1:11" x14ac:dyDescent="0.35">
      <c r="A32" s="36" t="str">
        <f>'Complexity Template'!A33</f>
        <v>PTB - Present to BOT</v>
      </c>
      <c r="B32" s="75">
        <v>44973</v>
      </c>
      <c r="C32" s="75">
        <v>44973</v>
      </c>
      <c r="D32" s="452"/>
      <c r="E32" s="453"/>
      <c r="F32" s="42" t="str">
        <f t="shared" si="0"/>
        <v/>
      </c>
      <c r="G32" s="442" t="s">
        <v>191</v>
      </c>
      <c r="H32" s="443">
        <f>VLOOKUP(G32,'Lookup Lists'!E$3:F$39,2,FALSE)</f>
        <v>0</v>
      </c>
      <c r="I32" s="460">
        <v>14</v>
      </c>
    </row>
    <row r="33" spans="1:9" x14ac:dyDescent="0.35">
      <c r="A33" s="37" t="str">
        <f>'Complexity Template'!A34</f>
        <v>Filing - Filing with Regulators</v>
      </c>
      <c r="B33" s="75"/>
      <c r="C33" s="75"/>
      <c r="D33" s="452"/>
      <c r="E33" s="453"/>
      <c r="F33" s="42" t="str">
        <f t="shared" si="0"/>
        <v/>
      </c>
      <c r="G33" s="442" t="s">
        <v>191</v>
      </c>
      <c r="H33" s="443">
        <f>VLOOKUP(G33,'Lookup Lists'!E$3:F$39,2,FALSE)</f>
        <v>0</v>
      </c>
      <c r="I33" s="470">
        <v>15</v>
      </c>
    </row>
    <row r="34" spans="1:9" ht="15" thickBot="1" x14ac:dyDescent="0.4">
      <c r="A34" s="38">
        <f>'Complexity Template'!A35</f>
        <v>0</v>
      </c>
      <c r="B34" s="76"/>
      <c r="C34" s="76"/>
      <c r="D34" s="455"/>
      <c r="E34" s="456"/>
      <c r="F34" s="41" t="str">
        <f t="shared" si="0"/>
        <v/>
      </c>
      <c r="G34" s="82" t="s">
        <v>191</v>
      </c>
      <c r="H34" s="88">
        <f>VLOOKUP(G34,'Lookup Lists'!E$3:F$39,2,FALSE)</f>
        <v>0</v>
      </c>
      <c r="I34" s="460">
        <v>16</v>
      </c>
    </row>
    <row r="35" spans="1:9" ht="15" thickBot="1" x14ac:dyDescent="0.4">
      <c r="A35" s="607" t="s">
        <v>940</v>
      </c>
      <c r="B35" s="608"/>
      <c r="C35" s="608"/>
      <c r="D35" s="608"/>
      <c r="E35" s="608"/>
      <c r="F35" s="370">
        <f>IF(ISBLANK(C31)=FALSE,H35-C31,"Need FB Date")</f>
        <v>-114</v>
      </c>
      <c r="G35" s="371" t="s">
        <v>941</v>
      </c>
      <c r="H35" s="372">
        <f>D22+(E31-D22)+SUM(H19:H34)</f>
        <v>44836</v>
      </c>
    </row>
    <row r="36" spans="1:9" ht="15" thickBot="1" x14ac:dyDescent="0.4">
      <c r="A36" s="26" t="str">
        <f>'Complexity Template'!A37</f>
        <v>PTS Change Control</v>
      </c>
      <c r="B36"/>
      <c r="C36"/>
      <c r="D36"/>
      <c r="E36"/>
      <c r="F36" s="259"/>
      <c r="G36" s="259"/>
      <c r="H36" s="259"/>
    </row>
    <row r="37" spans="1:9" ht="15" thickBot="1" x14ac:dyDescent="0.4">
      <c r="A37" s="25" t="str">
        <f>'Complexity Template'!A38</f>
        <v>Reason for Update</v>
      </c>
      <c r="B37" s="422" t="str">
        <f>'Complexity Template'!B38</f>
        <v>Date</v>
      </c>
      <c r="C37" s="601" t="str">
        <f>'Complexity Template'!C38</f>
        <v>Notes</v>
      </c>
      <c r="D37" s="601">
        <f>'Complexity Template'!E38</f>
        <v>0</v>
      </c>
      <c r="E37" s="601">
        <f>'Complexity Template'!F38</f>
        <v>0</v>
      </c>
      <c r="F37" s="601">
        <f>'Complexity Template'!G38</f>
        <v>0</v>
      </c>
      <c r="G37" s="601">
        <f>'Complexity Template'!H38</f>
        <v>0</v>
      </c>
      <c r="H37" s="602">
        <f>'Complexity Template'!I38</f>
        <v>0</v>
      </c>
    </row>
    <row r="38" spans="1:9" x14ac:dyDescent="0.35">
      <c r="A38" s="100" t="s">
        <v>566</v>
      </c>
      <c r="B38" s="93">
        <v>44219</v>
      </c>
      <c r="C38" s="603" t="s">
        <v>1222</v>
      </c>
      <c r="D38" s="603"/>
      <c r="E38" s="603"/>
      <c r="F38" s="603"/>
      <c r="G38" s="603"/>
      <c r="H38" s="604"/>
    </row>
    <row r="39" spans="1:9" x14ac:dyDescent="0.35">
      <c r="A39" s="100" t="s">
        <v>1056</v>
      </c>
      <c r="B39" s="93">
        <v>44376</v>
      </c>
      <c r="C39" s="817" t="s">
        <v>1251</v>
      </c>
      <c r="D39" s="818"/>
      <c r="E39" s="818"/>
      <c r="F39" s="818"/>
      <c r="G39" s="818"/>
      <c r="H39" s="819"/>
    </row>
    <row r="40" spans="1:9" ht="30.25" customHeight="1" x14ac:dyDescent="0.35">
      <c r="A40" s="101" t="s">
        <v>1223</v>
      </c>
      <c r="B40" s="99">
        <v>44376</v>
      </c>
      <c r="C40" s="707" t="s">
        <v>1224</v>
      </c>
      <c r="D40" s="707"/>
      <c r="E40" s="707"/>
      <c r="F40" s="707"/>
      <c r="G40" s="707"/>
      <c r="H40" s="708"/>
    </row>
    <row r="41" spans="1:9" x14ac:dyDescent="0.35">
      <c r="A41" s="101"/>
      <c r="B41" s="429"/>
      <c r="C41" s="605"/>
      <c r="D41" s="605"/>
      <c r="E41" s="605"/>
      <c r="F41" s="605"/>
      <c r="G41" s="605"/>
      <c r="H41" s="606"/>
    </row>
    <row r="42" spans="1:9" ht="15" thickBot="1" x14ac:dyDescent="0.4">
      <c r="A42" s="94"/>
      <c r="B42" s="428"/>
      <c r="C42" s="597"/>
      <c r="D42" s="597"/>
      <c r="E42" s="597"/>
      <c r="F42" s="597"/>
      <c r="G42" s="597"/>
      <c r="H42" s="598"/>
    </row>
  </sheetData>
  <mergeCells count="21">
    <mergeCell ref="B12:G12"/>
    <mergeCell ref="B1:G1"/>
    <mergeCell ref="B2:G2"/>
    <mergeCell ref="B3:G3"/>
    <mergeCell ref="B4:G4"/>
    <mergeCell ref="B5:G5"/>
    <mergeCell ref="B6:E6"/>
    <mergeCell ref="B7:C7"/>
    <mergeCell ref="B8:G8"/>
    <mergeCell ref="C9:G9"/>
    <mergeCell ref="C10:G10"/>
    <mergeCell ref="B11:G11"/>
    <mergeCell ref="C41:H41"/>
    <mergeCell ref="C42:H42"/>
    <mergeCell ref="B13:G13"/>
    <mergeCell ref="C14:G14"/>
    <mergeCell ref="A35:E35"/>
    <mergeCell ref="C37:H37"/>
    <mergeCell ref="C38:H38"/>
    <mergeCell ref="C40:H40"/>
    <mergeCell ref="C39:H39"/>
  </mergeCells>
  <conditionalFormatting sqref="B19:E34">
    <cfRule type="expression" dxfId="332" priority="8">
      <formula>AND($B19&lt;=NOW(),$C19&gt;=NOW())</formula>
    </cfRule>
  </conditionalFormatting>
  <conditionalFormatting sqref="F19:F34">
    <cfRule type="cellIs" dxfId="331" priority="19" operator="greaterThan">
      <formula>-45</formula>
    </cfRule>
  </conditionalFormatting>
  <conditionalFormatting sqref="F19:F35">
    <cfRule type="cellIs" dxfId="330" priority="10" operator="lessThan">
      <formula>-90</formula>
    </cfRule>
    <cfRule type="cellIs" dxfId="329" priority="11" operator="lessThan">
      <formula>-45</formula>
    </cfRule>
  </conditionalFormatting>
  <conditionalFormatting sqref="F35">
    <cfRule type="cellIs" dxfId="328" priority="9" operator="between">
      <formula>-45</formula>
      <formula>45</formula>
    </cfRule>
    <cfRule type="cellIs" dxfId="327" priority="12" operator="greaterThan">
      <formula>45</formula>
    </cfRule>
    <cfRule type="cellIs" dxfId="326" priority="13" operator="greaterThan">
      <formula>90</formula>
    </cfRule>
  </conditionalFormatting>
  <dataValidations count="2">
    <dataValidation type="list" allowBlank="1" showInputMessage="1" showErrorMessage="1" sqref="G19:G34" xr:uid="{00000000-0002-0000-8500-000000000000}">
      <formula1>Complexity_Factor</formula1>
    </dataValidation>
    <dataValidation type="list" allowBlank="1" showInputMessage="1" showErrorMessage="1" sqref="B3:G3" xr:uid="{00000000-0002-0000-8500-000001000000}">
      <formula1>Status</formula1>
    </dataValidation>
  </dataValidations>
  <hyperlinks>
    <hyperlink ref="B2" r:id="rId1" display="Phase 2 System Protection Coordination" xr:uid="{00000000-0004-0000-8500-000000000000}"/>
    <hyperlink ref="H1" location="Home!A1" display="Return to Home" xr:uid="{00000000-0004-0000-8500-000001000000}"/>
    <hyperlink ref="B2:G2" r:id="rId2" display="Modifications to PRC-023-4" xr:uid="{00000000-0004-0000-8500-000002000000}"/>
    <hyperlink ref="B12:G12" r:id="rId3" display="Ben Wu" xr:uid="{00000000-0004-0000-8500-000003000000}"/>
    <hyperlink ref="A7" location="Footnotes!A1" display="Footnotes!A1" xr:uid="{00000000-0004-0000-8500-000004000000}"/>
    <hyperlink ref="B13:G13" r:id="rId4" display="Anthony Westenkirchner (primary), Claudine Fritz (secondary)" xr:uid="{00000000-0004-0000-8500-000005000000}"/>
  </hyperlinks>
  <pageMargins left="0.7" right="0.7" top="0.75" bottom="0.75" header="0.3" footer="0.3"/>
  <pageSetup orientation="landscape" r:id="rId5"/>
  <headerFooter>
    <oddHeader>&amp;R&amp;"Calibri"&amp;10&amp;K000000 Limited Disclosure&amp;1#_x000D_</oddHeader>
    <oddFooter>&amp;L_x000D_&amp;1#&amp;"Calibri"&amp;10&amp;K0000FF Limited Disclosure</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20" id="{282603CD-7EFE-44CF-A998-FFFB9D28B2BB}">
            <xm:f>IF($B$20=Home!$I$5,#REF!,)</xm:f>
            <x14:dxf/>
          </x14:cfRule>
          <xm:sqref>I10:ABI10</xm:sqref>
        </x14:conditionalFormatting>
      </x14:conditionalFormattings>
    </ext>
  </extLst>
</worksheet>
</file>

<file path=xl/worksheets/sheet1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tabColor rgb="FFFF0000"/>
  </sheetPr>
  <dimension ref="A1:K44"/>
  <sheetViews>
    <sheetView showZeros="0" zoomScaleNormal="100" workbookViewId="0">
      <pane ySplit="1" topLeftCell="A2" activePane="bottomLeft" state="frozen"/>
      <selection pane="bottomLeft" activeCell="K23" sqref="K23"/>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bestFit="1" customWidth="1"/>
    <col min="6" max="6" width="11.453125" customWidth="1"/>
    <col min="7" max="7" width="20.453125" customWidth="1"/>
    <col min="8" max="8" width="10.453125" customWidth="1"/>
    <col min="9" max="9" width="7.453125" hidden="1" customWidth="1"/>
    <col min="10" max="10" width="13.453125" customWidth="1"/>
    <col min="11" max="11" width="22.453125" customWidth="1"/>
  </cols>
  <sheetData>
    <row r="1" spans="1:11" s="7" customFormat="1" ht="18.5" x14ac:dyDescent="0.45">
      <c r="A1" s="27" t="str">
        <f>'Complexity Template'!A1</f>
        <v>Project</v>
      </c>
      <c r="B1" s="609" t="s">
        <v>70</v>
      </c>
      <c r="C1" s="610"/>
      <c r="D1" s="610"/>
      <c r="E1" s="610"/>
      <c r="F1" s="610"/>
      <c r="G1" s="610"/>
      <c r="H1" s="165" t="s">
        <v>178</v>
      </c>
    </row>
    <row r="2" spans="1:11" s="7" customFormat="1" ht="15" customHeight="1" x14ac:dyDescent="0.45">
      <c r="A2" s="3" t="str">
        <f>'Complexity Template'!A2</f>
        <v>Project Name</v>
      </c>
      <c r="B2" s="611" t="s">
        <v>1189</v>
      </c>
      <c r="C2" s="611"/>
      <c r="D2" s="611"/>
      <c r="E2" s="611"/>
      <c r="F2" s="611"/>
      <c r="G2" s="611"/>
      <c r="H2" s="166"/>
    </row>
    <row r="3" spans="1:11" s="7" customFormat="1" ht="15" customHeight="1" x14ac:dyDescent="0.45">
      <c r="A3" s="3" t="str">
        <f>'Complexity Template'!A3</f>
        <v>Status</v>
      </c>
      <c r="B3" s="612" t="s">
        <v>328</v>
      </c>
      <c r="C3" s="612"/>
      <c r="D3" s="612"/>
      <c r="E3" s="612"/>
      <c r="F3" s="612"/>
      <c r="G3" s="612"/>
      <c r="H3" s="166"/>
    </row>
    <row r="4" spans="1:11" s="7" customFormat="1" ht="62.5" customHeight="1" x14ac:dyDescent="0.45">
      <c r="A4" s="3" t="str">
        <f>'Complexity Template'!A4</f>
        <v>Comments</v>
      </c>
      <c r="B4" s="600" t="s">
        <v>1359</v>
      </c>
      <c r="C4" s="600"/>
      <c r="D4" s="600"/>
      <c r="E4" s="600"/>
      <c r="F4" s="600"/>
      <c r="G4" s="600"/>
      <c r="H4" s="166"/>
    </row>
    <row r="5" spans="1:11" x14ac:dyDescent="0.35">
      <c r="A5" s="5" t="str">
        <f>'Complexity Template'!A5</f>
        <v>Deliverable</v>
      </c>
      <c r="B5" s="600" t="s">
        <v>35</v>
      </c>
      <c r="C5" s="600"/>
      <c r="D5" s="600"/>
      <c r="E5" s="600"/>
      <c r="F5" s="600"/>
      <c r="G5" s="600"/>
      <c r="H5" s="323"/>
    </row>
    <row r="6" spans="1:11" x14ac:dyDescent="0.35">
      <c r="A6" s="5" t="str">
        <f>'Complexity Template'!A6</f>
        <v>Deadline</v>
      </c>
      <c r="B6" s="613"/>
      <c r="C6" s="613"/>
      <c r="D6" s="613"/>
      <c r="E6" s="613"/>
      <c r="F6" s="458" t="str">
        <f ca="1">IF(ISBLANK($B$6)=FALSE,ROUNDDOWN(_xlfn.DAYS($B$6,NOW())/30,0),"N/A")</f>
        <v>N/A</v>
      </c>
      <c r="G6" s="277" t="str">
        <f>'Complexity Template'!H6</f>
        <v>Months to deadline</v>
      </c>
      <c r="H6" s="323"/>
    </row>
    <row r="7" spans="1:11" ht="63" customHeight="1" x14ac:dyDescent="0.35">
      <c r="A7" s="466" t="str">
        <f>'Complexity Template'!A7</f>
        <v>Priority in RSDP, click to see applicable Footnote</v>
      </c>
      <c r="B7" s="599"/>
      <c r="C7" s="599"/>
      <c r="D7" s="4" t="str">
        <f>'Complexity Template'!E7</f>
        <v>Priority (1-Low, 2-Med, 3-High )</v>
      </c>
      <c r="E7" s="459">
        <v>1</v>
      </c>
      <c r="F7" s="4" t="str">
        <f>'Complexity Template'!G7</f>
        <v>Reserved for Future Use</v>
      </c>
      <c r="G7" s="460">
        <v>0</v>
      </c>
      <c r="H7" s="323"/>
    </row>
    <row r="8" spans="1:11" x14ac:dyDescent="0.35">
      <c r="A8" s="5" t="str">
        <f>'Complexity Template'!A8</f>
        <v>Reserved for Future Use</v>
      </c>
      <c r="B8" s="599"/>
      <c r="C8" s="599"/>
      <c r="D8" s="599"/>
      <c r="E8" s="599"/>
      <c r="F8" s="599"/>
      <c r="G8" s="599"/>
      <c r="H8" s="323"/>
    </row>
    <row r="9" spans="1:11" ht="29.15" customHeight="1" x14ac:dyDescent="0.35">
      <c r="A9" s="3" t="str">
        <f>'Complexity Template'!A9</f>
        <v>Number of Directives</v>
      </c>
      <c r="B9" s="460">
        <v>0</v>
      </c>
      <c r="C9" s="600" t="s">
        <v>191</v>
      </c>
      <c r="D9" s="600"/>
      <c r="E9" s="600"/>
      <c r="F9" s="600"/>
      <c r="G9" s="600"/>
      <c r="H9" s="323"/>
    </row>
    <row r="10" spans="1:11" x14ac:dyDescent="0.35">
      <c r="A10" t="str">
        <f>'Complexity Template'!A10</f>
        <v>Reserved for Future Use</v>
      </c>
      <c r="B10" s="460"/>
      <c r="C10" s="599" t="s">
        <v>191</v>
      </c>
      <c r="D10" s="599"/>
      <c r="E10" s="599"/>
      <c r="F10" s="599"/>
      <c r="G10" s="599"/>
      <c r="H10" s="323"/>
    </row>
    <row r="11" spans="1:11" x14ac:dyDescent="0.35">
      <c r="A11" s="3" t="str">
        <f>'Complexity Template'!A11</f>
        <v>Reserved for Future Use</v>
      </c>
      <c r="B11" s="600"/>
      <c r="C11" s="600"/>
      <c r="D11" s="600"/>
      <c r="E11" s="600"/>
      <c r="F11" s="600"/>
      <c r="G11" s="600"/>
      <c r="H11" s="321"/>
      <c r="K11" s="1"/>
    </row>
    <row r="12" spans="1:11" x14ac:dyDescent="0.35">
      <c r="A12" s="3" t="str">
        <f>'Complexity Template'!A12</f>
        <v>Developer</v>
      </c>
      <c r="B12" s="797" t="s">
        <v>1190</v>
      </c>
      <c r="C12" s="797"/>
      <c r="D12" s="797"/>
      <c r="E12" s="797"/>
      <c r="F12" s="797"/>
      <c r="G12" s="797"/>
      <c r="H12" s="321"/>
    </row>
    <row r="13" spans="1:11" ht="14.9" customHeight="1" x14ac:dyDescent="0.35">
      <c r="A13" s="3" t="str">
        <f>'Complexity Template'!A13</f>
        <v>PMOS Liaison</v>
      </c>
      <c r="B13" s="673" t="s">
        <v>1185</v>
      </c>
      <c r="C13" s="673"/>
      <c r="D13" s="673"/>
      <c r="E13" s="673"/>
      <c r="F13" s="673"/>
      <c r="G13" s="673"/>
      <c r="H13" s="321"/>
    </row>
    <row r="14" spans="1:11" ht="30.25" customHeight="1" x14ac:dyDescent="0.35">
      <c r="A14" s="3" t="str">
        <f>'Complexity Template'!A14</f>
        <v>Affected Standards</v>
      </c>
      <c r="B14" s="460">
        <v>2</v>
      </c>
      <c r="C14" s="600" t="s">
        <v>1191</v>
      </c>
      <c r="D14" s="600"/>
      <c r="E14" s="600"/>
      <c r="F14" s="600"/>
      <c r="G14" s="600"/>
      <c r="H14" s="323"/>
    </row>
    <row r="15" spans="1:11" x14ac:dyDescent="0.35">
      <c r="A15" s="3" t="str">
        <f>'Complexity Template'!A15</f>
        <v>Last Updated</v>
      </c>
      <c r="B15" s="239">
        <v>45176</v>
      </c>
      <c r="C15" s="323"/>
      <c r="D15" s="323"/>
      <c r="E15" s="323"/>
      <c r="F15" s="323"/>
      <c r="G15" s="323"/>
      <c r="H15" s="323"/>
    </row>
    <row r="16" spans="1:11" x14ac:dyDescent="0.35">
      <c r="A16" s="3">
        <f>'Complexity Template'!A16</f>
        <v>0</v>
      </c>
      <c r="B16" s="321"/>
      <c r="C16" s="323"/>
      <c r="D16" s="323"/>
      <c r="E16" s="323"/>
      <c r="F16" s="323"/>
      <c r="G16" s="323"/>
      <c r="H16" s="323"/>
    </row>
    <row r="17" spans="1:11" ht="15" thickBot="1" x14ac:dyDescent="0.4">
      <c r="A17" s="5">
        <f>'Complexity Template'!A17</f>
        <v>0</v>
      </c>
      <c r="B17" s="323"/>
      <c r="C17" s="323"/>
      <c r="D17" s="323"/>
      <c r="E17" s="323"/>
      <c r="F17" s="323"/>
      <c r="G17" s="323"/>
      <c r="H17" s="323"/>
    </row>
    <row r="18" spans="1:11" ht="58.75" customHeight="1" thickBot="1" x14ac:dyDescent="0.4">
      <c r="A18" s="46" t="str">
        <f>'Complexity Template'!A18</f>
        <v>Scheduling Dates</v>
      </c>
      <c r="B18" s="46" t="str">
        <f>'Complexity Template'!B18</f>
        <v>Projected
 or Actual
Start</v>
      </c>
      <c r="C18" s="46" t="str">
        <f>'Complexity Template'!C18</f>
        <v>Projected or Actual
End</v>
      </c>
      <c r="D18" s="46" t="str">
        <f>'Complexity Template'!E18</f>
        <v>Calculated Start</v>
      </c>
      <c r="E18" s="46" t="str">
        <f>'Complexity Template'!F18</f>
        <v>Calculated End</v>
      </c>
      <c r="F18" s="46" t="str">
        <f>'Complexity Template'!G18</f>
        <v xml:space="preserve">No. of Days
Ahead or (Behind) Schedule </v>
      </c>
      <c r="G18" s="46" t="str">
        <f>'Complexity Template'!H18</f>
        <v>Complexity Factor (CF) Impacts to Schedule (Start on 1st Row)</v>
      </c>
      <c r="H18" s="46" t="str">
        <f>'Complexity Template'!I18</f>
        <v>Time Impact</v>
      </c>
      <c r="I18" s="319" t="s">
        <v>24</v>
      </c>
      <c r="J18" s="319"/>
      <c r="K18" s="319"/>
    </row>
    <row r="19" spans="1:11" ht="15" thickBot="1" x14ac:dyDescent="0.4">
      <c r="A19" s="71" t="str">
        <f>'Complexity Template'!A19</f>
        <v>AS1 - Additional SAR 1</v>
      </c>
      <c r="B19" s="461"/>
      <c r="C19" s="461"/>
      <c r="D19" s="452"/>
      <c r="E19" s="453"/>
      <c r="F19" s="369" t="str">
        <f>IF(ISBLANK(D19)=FALSE,IF(D19-B19&gt;DATE(2007,1,1),0,D19-B19),"")</f>
        <v/>
      </c>
      <c r="G19" s="110" t="s">
        <v>970</v>
      </c>
      <c r="H19" s="111">
        <f>VLOOKUP(G19,'Lookup Lists'!E$3:F$39,2,FALSE)</f>
        <v>90</v>
      </c>
      <c r="I19" s="320">
        <v>1</v>
      </c>
    </row>
    <row r="20" spans="1:11" x14ac:dyDescent="0.35">
      <c r="A20" s="71" t="str">
        <f>'Complexity Template'!A20</f>
        <v>AS2 - Additional SAR 2</v>
      </c>
      <c r="B20" s="75">
        <v>44572</v>
      </c>
      <c r="C20" s="83">
        <v>44602</v>
      </c>
      <c r="D20" s="452"/>
      <c r="E20" s="453"/>
      <c r="F20" s="42" t="str">
        <f t="shared" ref="F20:F34" si="0">IF(ISBLANK(D20)=FALSE,IF(D20-B20&gt;DATE(2007,1,1),0,D20-B20),"")</f>
        <v/>
      </c>
      <c r="G20" s="442" t="s">
        <v>1019</v>
      </c>
      <c r="H20" s="443">
        <f>VLOOKUP(G20,'Lookup Lists'!E$3:F$39,2,FALSE)</f>
        <v>60</v>
      </c>
      <c r="I20" s="259">
        <v>2</v>
      </c>
    </row>
    <row r="21" spans="1:11" x14ac:dyDescent="0.35">
      <c r="A21" s="133" t="str">
        <f>'Complexity Template'!A21</f>
        <v>QR - Quality Review</v>
      </c>
      <c r="B21" s="429"/>
      <c r="C21" s="429"/>
      <c r="D21" s="452"/>
      <c r="E21" s="453"/>
      <c r="F21" s="42" t="str">
        <f t="shared" si="0"/>
        <v/>
      </c>
      <c r="G21" s="442" t="s">
        <v>1082</v>
      </c>
      <c r="H21" s="443">
        <f>VLOOKUP(G21,'Lookup Lists'!E$3:F$39,2,FALSE)</f>
        <v>7</v>
      </c>
      <c r="I21" s="320">
        <v>3</v>
      </c>
    </row>
    <row r="22" spans="1:11" x14ac:dyDescent="0.35">
      <c r="A22" s="29" t="str">
        <f>'Complexity Template'!A22</f>
        <v>SP1 - SAR/PR/WP Posting 1</v>
      </c>
      <c r="B22" s="75">
        <v>44385</v>
      </c>
      <c r="C22" s="83">
        <f>+B22+30</f>
        <v>44415</v>
      </c>
      <c r="D22" s="75">
        <v>44385</v>
      </c>
      <c r="E22" s="8">
        <f>+D22+30</f>
        <v>44415</v>
      </c>
      <c r="F22" s="42">
        <f>IF(ISBLANK(D22)=FALSE,IF(D22-B22&gt;DATE(2007,1,1),0,D22-B22),"")</f>
        <v>0</v>
      </c>
      <c r="G22" s="442" t="s">
        <v>1020</v>
      </c>
      <c r="H22" s="443">
        <f>VLOOKUP(G22,'Lookup Lists'!E$3:F$39,2,FALSE)</f>
        <v>-90</v>
      </c>
      <c r="I22" s="259">
        <v>4</v>
      </c>
    </row>
    <row r="23" spans="1:11" x14ac:dyDescent="0.35">
      <c r="A23" s="345" t="str">
        <f>'Complexity Template'!A24</f>
        <v>SDT - Dev Time</v>
      </c>
      <c r="B23" s="75">
        <f>+C22+60</f>
        <v>44475</v>
      </c>
      <c r="C23" s="83">
        <f>+B23+($B$9*30)+($B$14*60)</f>
        <v>44595</v>
      </c>
      <c r="D23" s="454">
        <f>+E22+60</f>
        <v>44475</v>
      </c>
      <c r="E23" s="454">
        <f>+D23+($B$9*30)+($B$14*60)</f>
        <v>44595</v>
      </c>
      <c r="F23" s="42">
        <f t="shared" si="0"/>
        <v>0</v>
      </c>
      <c r="G23" s="442" t="s">
        <v>1059</v>
      </c>
      <c r="H23" s="443">
        <f>VLOOKUP(G23,'Lookup Lists'!E$3:F$39,2,FALSE)</f>
        <v>60</v>
      </c>
      <c r="I23" s="320">
        <v>5</v>
      </c>
    </row>
    <row r="24" spans="1:11" x14ac:dyDescent="0.35">
      <c r="A24" s="32" t="str">
        <f>'Complexity Template'!A25</f>
        <v>CP1 - Comment Period 1</v>
      </c>
      <c r="B24" s="75"/>
      <c r="C24" s="75"/>
      <c r="D24" s="452"/>
      <c r="E24" s="453"/>
      <c r="F24" s="42" t="str">
        <f t="shared" si="0"/>
        <v/>
      </c>
      <c r="G24" s="442" t="s">
        <v>1082</v>
      </c>
      <c r="H24" s="443">
        <f>VLOOKUP(G24,'Lookup Lists'!E$3:F$39,2,FALSE)</f>
        <v>7</v>
      </c>
      <c r="I24" s="259">
        <v>6</v>
      </c>
    </row>
    <row r="25" spans="1:11" x14ac:dyDescent="0.35">
      <c r="A25" s="32" t="str">
        <f>'Complexity Template'!A26</f>
        <v>CP2 - Comment Period 2</v>
      </c>
      <c r="B25" s="75"/>
      <c r="C25" s="75"/>
      <c r="D25" s="452"/>
      <c r="E25" s="453"/>
      <c r="F25" s="42" t="str">
        <f t="shared" si="0"/>
        <v/>
      </c>
      <c r="G25" s="442" t="s">
        <v>191</v>
      </c>
      <c r="H25" s="443">
        <f>VLOOKUP(G25,'Lookup Lists'!E$3:F$39,2,FALSE)</f>
        <v>0</v>
      </c>
      <c r="I25" s="320">
        <v>7</v>
      </c>
    </row>
    <row r="26" spans="1:11" x14ac:dyDescent="0.35">
      <c r="A26" s="34" t="str">
        <f>'Complexity Template'!A27</f>
        <v>CIB - Com/Ballot 1 (Initial)</v>
      </c>
      <c r="B26" s="75">
        <v>44859</v>
      </c>
      <c r="C26" s="75">
        <f>+B26+45</f>
        <v>44904</v>
      </c>
      <c r="D26" s="10">
        <f>+E23</f>
        <v>44595</v>
      </c>
      <c r="E26" s="8">
        <f>+D26+45</f>
        <v>44640</v>
      </c>
      <c r="F26" s="42">
        <f t="shared" si="0"/>
        <v>-264</v>
      </c>
      <c r="G26" s="442" t="s">
        <v>191</v>
      </c>
      <c r="H26" s="443">
        <f>VLOOKUP(G26,'Lookup Lists'!E$3:F$39,2,FALSE)</f>
        <v>0</v>
      </c>
      <c r="I26" s="259">
        <v>8</v>
      </c>
    </row>
    <row r="27" spans="1:11" x14ac:dyDescent="0.35">
      <c r="A27" s="34" t="str">
        <f>'Complexity Template'!A28</f>
        <v xml:space="preserve">CAB - Com/Add Ballot 2 </v>
      </c>
      <c r="B27" s="75">
        <v>45051</v>
      </c>
      <c r="C27" s="75">
        <v>45097</v>
      </c>
      <c r="D27" s="10"/>
      <c r="E27" s="8"/>
      <c r="F27" s="42" t="str">
        <f t="shared" si="0"/>
        <v/>
      </c>
      <c r="G27" s="442" t="s">
        <v>191</v>
      </c>
      <c r="H27" s="443">
        <f>VLOOKUP(G27,'Lookup Lists'!E$3:F$39,2,FALSE)</f>
        <v>0</v>
      </c>
      <c r="I27" s="320">
        <v>9</v>
      </c>
    </row>
    <row r="28" spans="1:11" x14ac:dyDescent="0.35">
      <c r="A28" s="34" t="str">
        <f>'Complexity Template'!A29</f>
        <v>CAB - Com/Add Ballot 3</v>
      </c>
      <c r="B28" s="75"/>
      <c r="C28" s="75"/>
      <c r="D28" s="452"/>
      <c r="E28" s="453"/>
      <c r="F28" s="42" t="str">
        <f t="shared" si="0"/>
        <v/>
      </c>
      <c r="G28" s="442" t="s">
        <v>191</v>
      </c>
      <c r="H28" s="443">
        <f>VLOOKUP(G28,'Lookup Lists'!E$3:F$39,2,FALSE)</f>
        <v>0</v>
      </c>
      <c r="I28" s="259">
        <v>10</v>
      </c>
    </row>
    <row r="29" spans="1:11" x14ac:dyDescent="0.35">
      <c r="A29" s="34" t="str">
        <f>'Complexity Template'!A30</f>
        <v>CAB - Com/Add Ballot 4</v>
      </c>
      <c r="B29" s="75"/>
      <c r="C29" s="75"/>
      <c r="D29" s="452"/>
      <c r="E29" s="453"/>
      <c r="F29" s="42" t="str">
        <f t="shared" si="0"/>
        <v/>
      </c>
      <c r="G29" s="442" t="s">
        <v>191</v>
      </c>
      <c r="H29" s="443">
        <f>VLOOKUP(G29,'Lookup Lists'!E$3:F$39,2,FALSE)</f>
        <v>0</v>
      </c>
      <c r="I29" s="320">
        <v>11</v>
      </c>
    </row>
    <row r="30" spans="1:11" x14ac:dyDescent="0.35">
      <c r="A30" s="34" t="str">
        <f>'Complexity Template'!A31</f>
        <v>CAB - Com/Add Ballot 5</v>
      </c>
      <c r="B30" s="75"/>
      <c r="C30" s="75"/>
      <c r="D30" s="452"/>
      <c r="E30" s="453"/>
      <c r="F30" s="42" t="str">
        <f t="shared" si="0"/>
        <v/>
      </c>
      <c r="G30" s="442" t="s">
        <v>191</v>
      </c>
      <c r="H30" s="443">
        <f>VLOOKUP(G30,'Lookup Lists'!E$3:F$39,2,FALSE)</f>
        <v>0</v>
      </c>
      <c r="I30" s="259">
        <v>12</v>
      </c>
    </row>
    <row r="31" spans="1:11" x14ac:dyDescent="0.35">
      <c r="A31" s="35" t="str">
        <f>'Complexity Template'!A32</f>
        <v>FB - Final Ballot</v>
      </c>
      <c r="B31" s="75">
        <v>45123</v>
      </c>
      <c r="C31" s="75">
        <f>+B31+10</f>
        <v>45133</v>
      </c>
      <c r="D31" s="75">
        <v>45016</v>
      </c>
      <c r="E31" s="75">
        <f>+D31+10</f>
        <v>45026</v>
      </c>
      <c r="F31" s="42">
        <f t="shared" si="0"/>
        <v>-107</v>
      </c>
      <c r="G31" s="442" t="s">
        <v>191</v>
      </c>
      <c r="H31" s="443">
        <f>VLOOKUP(G31,'Lookup Lists'!E$3:F$39,2,FALSE)</f>
        <v>0</v>
      </c>
      <c r="I31" s="320">
        <v>13</v>
      </c>
    </row>
    <row r="32" spans="1:11" x14ac:dyDescent="0.35">
      <c r="A32" s="36" t="str">
        <f>'Complexity Template'!A33</f>
        <v>PTB - Present to BOT</v>
      </c>
      <c r="B32" s="75">
        <v>45148</v>
      </c>
      <c r="C32" s="75"/>
      <c r="D32" s="452"/>
      <c r="E32" s="453"/>
      <c r="F32" s="42" t="str">
        <f t="shared" si="0"/>
        <v/>
      </c>
      <c r="G32" s="442" t="s">
        <v>191</v>
      </c>
      <c r="H32" s="443">
        <f>VLOOKUP(G32,'Lookup Lists'!E$3:F$39,2,FALSE)</f>
        <v>0</v>
      </c>
      <c r="I32" s="259">
        <v>14</v>
      </c>
    </row>
    <row r="33" spans="1:9" x14ac:dyDescent="0.35">
      <c r="A33" s="37" t="str">
        <f>'Complexity Template'!A34</f>
        <v>Filing - Filing with Regulators</v>
      </c>
      <c r="B33" s="75"/>
      <c r="C33" s="75"/>
      <c r="D33" s="452"/>
      <c r="E33" s="453"/>
      <c r="F33" s="42" t="str">
        <f t="shared" si="0"/>
        <v/>
      </c>
      <c r="G33" s="442" t="s">
        <v>191</v>
      </c>
      <c r="H33" s="443">
        <f>VLOOKUP(G33,'Lookup Lists'!E$3:F$39,2,FALSE)</f>
        <v>0</v>
      </c>
      <c r="I33" s="320">
        <v>15</v>
      </c>
    </row>
    <row r="34" spans="1:9" ht="15" thickBot="1" x14ac:dyDescent="0.4">
      <c r="A34" s="38">
        <f>'Complexity Template'!A35</f>
        <v>0</v>
      </c>
      <c r="B34" s="76"/>
      <c r="C34" s="76"/>
      <c r="D34" s="455"/>
      <c r="E34" s="456"/>
      <c r="F34" s="41" t="str">
        <f t="shared" si="0"/>
        <v/>
      </c>
      <c r="G34" s="82" t="s">
        <v>191</v>
      </c>
      <c r="H34" s="88">
        <f>VLOOKUP(G34,'Lookup Lists'!E$3:F$39,2,FALSE)</f>
        <v>0</v>
      </c>
      <c r="I34" s="259">
        <v>16</v>
      </c>
    </row>
    <row r="35" spans="1:9" ht="15" thickBot="1" x14ac:dyDescent="0.4">
      <c r="A35" s="607" t="s">
        <v>940</v>
      </c>
      <c r="B35" s="608"/>
      <c r="C35" s="608"/>
      <c r="D35" s="608"/>
      <c r="E35" s="608"/>
      <c r="F35" s="370">
        <f>IF(ISBLANK(C31)=FALSE,H35-C31,"Need FB Date")</f>
        <v>27</v>
      </c>
      <c r="G35" s="371" t="s">
        <v>941</v>
      </c>
      <c r="H35" s="372">
        <f>D22+(E31-D22)+SUM(H19:H34)</f>
        <v>45160</v>
      </c>
    </row>
    <row r="36" spans="1:9" ht="15" thickBot="1" x14ac:dyDescent="0.4">
      <c r="A36" s="26" t="str">
        <f>'Complexity Template'!A37</f>
        <v>PTS Change Control</v>
      </c>
      <c r="F36" s="259"/>
      <c r="G36" s="259"/>
      <c r="H36" s="259"/>
    </row>
    <row r="37" spans="1:9" ht="15" thickBot="1" x14ac:dyDescent="0.4">
      <c r="A37" s="25" t="str">
        <f>'Complexity Template'!A38</f>
        <v>Reason for Update</v>
      </c>
      <c r="B37" s="422" t="str">
        <f>'Complexity Template'!B38</f>
        <v>Date</v>
      </c>
      <c r="C37" s="601" t="str">
        <f>'Complexity Template'!C38</f>
        <v>Notes</v>
      </c>
      <c r="D37" s="601">
        <f>'Complexity Template'!E38</f>
        <v>0</v>
      </c>
      <c r="E37" s="601">
        <f>'Complexity Template'!F38</f>
        <v>0</v>
      </c>
      <c r="F37" s="601">
        <f>'Complexity Template'!G38</f>
        <v>0</v>
      </c>
      <c r="G37" s="601">
        <f>'Complexity Template'!H38</f>
        <v>0</v>
      </c>
      <c r="H37" s="602">
        <f>'Complexity Template'!I38</f>
        <v>0</v>
      </c>
    </row>
    <row r="38" spans="1:9" x14ac:dyDescent="0.35">
      <c r="A38" s="100" t="s">
        <v>566</v>
      </c>
      <c r="B38" s="93">
        <v>44216</v>
      </c>
      <c r="C38" s="838" t="s">
        <v>1222</v>
      </c>
      <c r="D38" s="838"/>
      <c r="E38" s="838"/>
      <c r="F38" s="838"/>
      <c r="G38" s="838"/>
      <c r="H38" s="839"/>
    </row>
    <row r="39" spans="1:9" ht="30.75" customHeight="1" x14ac:dyDescent="0.35">
      <c r="A39" s="101" t="s">
        <v>1223</v>
      </c>
      <c r="B39" s="99">
        <v>44385</v>
      </c>
      <c r="C39" s="707" t="s">
        <v>1224</v>
      </c>
      <c r="D39" s="707"/>
      <c r="E39" s="707"/>
      <c r="F39" s="707"/>
      <c r="G39" s="707"/>
      <c r="H39" s="708"/>
    </row>
    <row r="40" spans="1:9" ht="30.75" customHeight="1" x14ac:dyDescent="0.35">
      <c r="A40" s="101"/>
      <c r="B40" s="99"/>
      <c r="C40" s="526"/>
      <c r="D40" s="526"/>
      <c r="E40" s="526"/>
      <c r="F40" s="526"/>
      <c r="G40" s="526"/>
      <c r="H40" s="527"/>
    </row>
    <row r="41" spans="1:9" ht="30.75" customHeight="1" x14ac:dyDescent="0.35">
      <c r="A41" s="101"/>
      <c r="B41" s="99"/>
      <c r="C41" s="526"/>
      <c r="D41" s="526"/>
      <c r="E41" s="526"/>
      <c r="F41" s="526"/>
      <c r="G41" s="526"/>
      <c r="H41" s="527"/>
    </row>
    <row r="42" spans="1:9" ht="30.75" customHeight="1" x14ac:dyDescent="0.35">
      <c r="A42" s="101"/>
      <c r="B42" s="99"/>
      <c r="C42" s="526"/>
      <c r="D42" s="526"/>
      <c r="E42" s="526"/>
      <c r="F42" s="526"/>
      <c r="G42" s="526"/>
      <c r="H42" s="527"/>
    </row>
    <row r="43" spans="1:9" x14ac:dyDescent="0.35">
      <c r="A43" s="101"/>
      <c r="B43" s="429"/>
      <c r="C43" s="707"/>
      <c r="D43" s="707"/>
      <c r="E43" s="707"/>
      <c r="F43" s="707"/>
      <c r="G43" s="707"/>
      <c r="H43" s="708"/>
    </row>
    <row r="44" spans="1:9" ht="15" thickBot="1" x14ac:dyDescent="0.4">
      <c r="A44" s="102"/>
      <c r="B44" s="428"/>
      <c r="C44" s="836"/>
      <c r="D44" s="836"/>
      <c r="E44" s="836"/>
      <c r="F44" s="836"/>
      <c r="G44" s="836"/>
      <c r="H44" s="837"/>
    </row>
  </sheetData>
  <mergeCells count="20">
    <mergeCell ref="B12:G12"/>
    <mergeCell ref="B1:G1"/>
    <mergeCell ref="B2:G2"/>
    <mergeCell ref="B3:G3"/>
    <mergeCell ref="B4:G4"/>
    <mergeCell ref="B5:G5"/>
    <mergeCell ref="B6:E6"/>
    <mergeCell ref="B7:C7"/>
    <mergeCell ref="B8:G8"/>
    <mergeCell ref="C9:G9"/>
    <mergeCell ref="C10:G10"/>
    <mergeCell ref="B11:G11"/>
    <mergeCell ref="C43:H43"/>
    <mergeCell ref="C44:H44"/>
    <mergeCell ref="B13:G13"/>
    <mergeCell ref="C14:G14"/>
    <mergeCell ref="A35:E35"/>
    <mergeCell ref="C37:H37"/>
    <mergeCell ref="C38:H38"/>
    <mergeCell ref="C39:H39"/>
  </mergeCells>
  <conditionalFormatting sqref="D19:E30 D32:E34">
    <cfRule type="expression" dxfId="325" priority="9">
      <formula>AND($D19&lt;=NOW(),$E19&gt;=NOW())</formula>
    </cfRule>
  </conditionalFormatting>
  <conditionalFormatting sqref="F19:F34">
    <cfRule type="cellIs" dxfId="324" priority="13" operator="greaterThan">
      <formula>-45</formula>
    </cfRule>
  </conditionalFormatting>
  <conditionalFormatting sqref="F19:F35">
    <cfRule type="cellIs" dxfId="323" priority="4" operator="lessThan">
      <formula>-90</formula>
    </cfRule>
    <cfRule type="cellIs" dxfId="322" priority="5" operator="lessThan">
      <formula>-45</formula>
    </cfRule>
  </conditionalFormatting>
  <conditionalFormatting sqref="F35">
    <cfRule type="cellIs" dxfId="321" priority="3" operator="between">
      <formula>-45</formula>
      <formula>45</formula>
    </cfRule>
    <cfRule type="cellIs" dxfId="320" priority="6" operator="greaterThan">
      <formula>45</formula>
    </cfRule>
    <cfRule type="cellIs" dxfId="319" priority="7" operator="greaterThan">
      <formula>90</formula>
    </cfRule>
  </conditionalFormatting>
  <dataValidations count="2">
    <dataValidation type="list" allowBlank="1" showInputMessage="1" showErrorMessage="1" sqref="G19:G34" xr:uid="{00000000-0002-0000-8600-000000000000}">
      <formula1>Complexity_Factor</formula1>
    </dataValidation>
    <dataValidation type="list" allowBlank="1" showInputMessage="1" showErrorMessage="1" sqref="B3:G3" xr:uid="{00000000-0002-0000-8600-000001000000}">
      <formula1>Status</formula1>
    </dataValidation>
  </dataValidations>
  <hyperlinks>
    <hyperlink ref="B2" r:id="rId1" display="Phase 2 System Protection Coordination" xr:uid="{00000000-0004-0000-8600-000000000000}"/>
    <hyperlink ref="H1" location="Home!A1" display="Return to Home" xr:uid="{00000000-0004-0000-8600-000001000000}"/>
    <hyperlink ref="B2:G2" r:id="rId2" display="Modifications to IRO-010 and TOP-003" xr:uid="{00000000-0004-0000-8600-000002000000}"/>
    <hyperlink ref="B12:G12" r:id="rId3" display="Josh Blume" xr:uid="{00000000-0004-0000-8600-000003000000}"/>
    <hyperlink ref="A7" location="Footnotes!A1" display="Footnotes!A1" xr:uid="{00000000-0004-0000-8600-000004000000}"/>
    <hyperlink ref="B13:G13" r:id="rId4" display="Michael Brytowski (Primary), Charles Yeung (Backup)" xr:uid="{00000000-0004-0000-8600-000005000000}"/>
  </hyperlinks>
  <pageMargins left="0.7" right="0.7" top="0.75" bottom="0.75" header="0.3" footer="0.3"/>
  <pageSetup orientation="landscape" r:id="rId5"/>
  <headerFooter>
    <oddHeader>&amp;R&amp;"Calibri"&amp;10&amp;K000000 Limited Disclosure&amp;1#_x000D_</oddHeader>
    <oddFooter>&amp;L_x000D_&amp;1#&amp;"Calibri"&amp;10&amp;K0000FF Limited Disclosure</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14" id="{4A56D709-CEF0-4003-AE4D-B93FA62BAC12}">
            <xm:f>IF($B$20=Home!$I$5,#REF!,)</xm:f>
            <x14:dxf/>
          </x14:cfRule>
          <xm:sqref>I10:ABI10</xm:sqref>
        </x14:conditionalFormatting>
      </x14:conditionalFormattings>
    </ext>
  </extLst>
</worksheet>
</file>

<file path=xl/worksheets/sheet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tabColor rgb="FFFF0000"/>
  </sheetPr>
  <dimension ref="A1:K41"/>
  <sheetViews>
    <sheetView showZeros="0" zoomScaleNormal="100" workbookViewId="0">
      <pane ySplit="1" topLeftCell="A2" activePane="bottomLeft" state="frozen"/>
      <selection pane="bottomLeft" activeCell="K17" sqref="K17"/>
    </sheetView>
  </sheetViews>
  <sheetFormatPr defaultColWidth="8.81640625" defaultRowHeight="14.5" x14ac:dyDescent="0.35"/>
  <cols>
    <col min="1" max="1" width="28.453125" style="106" customWidth="1"/>
    <col min="2" max="2" width="12.453125" style="91" customWidth="1"/>
    <col min="3" max="3" width="11.81640625" style="91" customWidth="1"/>
    <col min="4" max="4" width="12.453125" style="91" customWidth="1"/>
    <col min="5" max="5" width="13.453125" style="91" customWidth="1"/>
    <col min="6" max="6" width="11.453125" style="91" customWidth="1"/>
    <col min="7" max="7" width="20.453125" style="91" customWidth="1"/>
    <col min="8" max="8" width="10.453125" style="91" customWidth="1"/>
    <col min="9" max="9" width="7.453125" style="91" hidden="1" customWidth="1"/>
    <col min="10" max="10" width="13.453125" style="91" customWidth="1"/>
    <col min="11" max="11" width="22.453125" style="91" customWidth="1"/>
    <col min="12" max="16384" width="8.81640625" style="91"/>
  </cols>
  <sheetData>
    <row r="1" spans="1:11" s="463" customFormat="1" ht="18.5" x14ac:dyDescent="0.45">
      <c r="A1" s="27" t="str">
        <f>'Complexity Template'!A1</f>
        <v>Project</v>
      </c>
      <c r="B1" s="609" t="s">
        <v>1192</v>
      </c>
      <c r="C1" s="610"/>
      <c r="D1" s="610"/>
      <c r="E1" s="610"/>
      <c r="F1" s="610"/>
      <c r="G1" s="610"/>
      <c r="H1" s="165" t="s">
        <v>178</v>
      </c>
    </row>
    <row r="2" spans="1:11" s="463" customFormat="1" ht="15" customHeight="1" x14ac:dyDescent="0.45">
      <c r="A2" s="3" t="str">
        <f>'Complexity Template'!A2</f>
        <v>Project Name</v>
      </c>
      <c r="B2" s="611" t="s">
        <v>1246</v>
      </c>
      <c r="C2" s="611"/>
      <c r="D2" s="611"/>
      <c r="E2" s="611"/>
      <c r="F2" s="611"/>
      <c r="G2" s="611"/>
      <c r="H2" s="464"/>
    </row>
    <row r="3" spans="1:11" s="463" customFormat="1" ht="15" customHeight="1" x14ac:dyDescent="0.45">
      <c r="A3" s="3" t="str">
        <f>'Complexity Template'!A3</f>
        <v>Status</v>
      </c>
      <c r="B3" s="612" t="s">
        <v>1060</v>
      </c>
      <c r="C3" s="612"/>
      <c r="D3" s="612"/>
      <c r="E3" s="612"/>
      <c r="F3" s="612"/>
      <c r="G3" s="612"/>
      <c r="H3" s="464"/>
    </row>
    <row r="4" spans="1:11" s="463" customFormat="1" ht="70.400000000000006" customHeight="1" x14ac:dyDescent="0.45">
      <c r="A4" s="3" t="str">
        <f>'Complexity Template'!A4</f>
        <v>Comments</v>
      </c>
      <c r="B4" s="600" t="s">
        <v>1300</v>
      </c>
      <c r="C4" s="600"/>
      <c r="D4" s="600"/>
      <c r="E4" s="600"/>
      <c r="F4" s="600"/>
      <c r="G4" s="600"/>
      <c r="H4" s="464"/>
    </row>
    <row r="5" spans="1:11" x14ac:dyDescent="0.35">
      <c r="A5" s="5" t="str">
        <f>'Complexity Template'!A5</f>
        <v>Deliverable</v>
      </c>
      <c r="B5" s="600" t="s">
        <v>35</v>
      </c>
      <c r="C5" s="600"/>
      <c r="D5" s="600"/>
      <c r="E5" s="600"/>
      <c r="F5" s="600"/>
      <c r="G5" s="600"/>
      <c r="H5" s="459"/>
    </row>
    <row r="6" spans="1:11" x14ac:dyDescent="0.35">
      <c r="A6" s="5" t="str">
        <f>'Complexity Template'!A6</f>
        <v>Deadline</v>
      </c>
      <c r="B6" s="613">
        <v>44866</v>
      </c>
      <c r="C6" s="613"/>
      <c r="D6" s="613"/>
      <c r="E6" s="613"/>
      <c r="F6" s="458">
        <f ca="1">IF(ISBLANK($B$6)=FALSE,ROUNDDOWN(_xlfn.DAYS($B$6,NOW())/30,0),"N/A")</f>
        <v>-29</v>
      </c>
      <c r="G6" s="465" t="s">
        <v>919</v>
      </c>
      <c r="H6" s="459"/>
    </row>
    <row r="7" spans="1:11" ht="63" customHeight="1" x14ac:dyDescent="0.35">
      <c r="A7" s="466" t="str">
        <f>'Complexity Template'!A7</f>
        <v>Priority in RSDP, click to see applicable Footnote</v>
      </c>
      <c r="B7" s="599"/>
      <c r="C7" s="599"/>
      <c r="D7" s="467" t="s">
        <v>954</v>
      </c>
      <c r="E7" s="459">
        <v>0</v>
      </c>
      <c r="F7" s="467" t="s">
        <v>955</v>
      </c>
      <c r="G7" s="460">
        <v>0</v>
      </c>
      <c r="H7" s="459"/>
    </row>
    <row r="8" spans="1:11" x14ac:dyDescent="0.35">
      <c r="A8" s="5" t="str">
        <f>'Complexity Template'!A8</f>
        <v>Reserved for Future Use</v>
      </c>
      <c r="B8" s="599" t="s">
        <v>191</v>
      </c>
      <c r="C8" s="599"/>
      <c r="D8" s="599"/>
      <c r="E8" s="599"/>
      <c r="F8" s="599"/>
      <c r="G8" s="599"/>
      <c r="H8" s="459"/>
    </row>
    <row r="9" spans="1:11" ht="29.15" customHeight="1" x14ac:dyDescent="0.35">
      <c r="A9" s="3" t="str">
        <f>'Complexity Template'!A9</f>
        <v>Number of Directives</v>
      </c>
      <c r="B9" s="460">
        <v>1</v>
      </c>
      <c r="C9" s="600" t="s">
        <v>191</v>
      </c>
      <c r="D9" s="600"/>
      <c r="E9" s="600"/>
      <c r="F9" s="600"/>
      <c r="G9" s="600"/>
      <c r="H9" s="459"/>
    </row>
    <row r="10" spans="1:11" x14ac:dyDescent="0.35">
      <c r="A10" s="3" t="str">
        <f>'Complexity Template'!A10</f>
        <v>Reserved for Future Use</v>
      </c>
      <c r="B10" s="460"/>
      <c r="C10" s="599" t="s">
        <v>191</v>
      </c>
      <c r="D10" s="599"/>
      <c r="E10" s="599"/>
      <c r="F10" s="599"/>
      <c r="G10" s="599"/>
      <c r="H10" s="459"/>
    </row>
    <row r="11" spans="1:11" x14ac:dyDescent="0.35">
      <c r="A11" s="3" t="str">
        <f>'Complexity Template'!A11</f>
        <v>Reserved for Future Use</v>
      </c>
      <c r="B11" s="600" t="s">
        <v>191</v>
      </c>
      <c r="C11" s="600"/>
      <c r="D11" s="600"/>
      <c r="E11" s="600"/>
      <c r="F11" s="600"/>
      <c r="G11" s="600"/>
      <c r="H11" s="451"/>
      <c r="K11" s="468"/>
    </row>
    <row r="12" spans="1:11" x14ac:dyDescent="0.35">
      <c r="A12" s="3" t="str">
        <f>'Complexity Template'!A12</f>
        <v>Developer</v>
      </c>
      <c r="B12" s="673" t="s">
        <v>872</v>
      </c>
      <c r="C12" s="673"/>
      <c r="D12" s="673"/>
      <c r="E12" s="673"/>
      <c r="F12" s="673"/>
      <c r="G12" s="673"/>
      <c r="H12" s="451"/>
    </row>
    <row r="13" spans="1:11" ht="14.9" customHeight="1" x14ac:dyDescent="0.35">
      <c r="A13" s="3" t="str">
        <f>'Complexity Template'!A13</f>
        <v>PMOS Liaison</v>
      </c>
      <c r="B13" s="673" t="s">
        <v>1264</v>
      </c>
      <c r="C13" s="673"/>
      <c r="D13" s="673"/>
      <c r="E13" s="673"/>
      <c r="F13" s="673"/>
      <c r="G13" s="673"/>
      <c r="H13" s="451"/>
    </row>
    <row r="14" spans="1:11" ht="30.25" customHeight="1" x14ac:dyDescent="0.35">
      <c r="A14" s="3" t="str">
        <f>'Complexity Template'!A14</f>
        <v>Affected Standards</v>
      </c>
      <c r="B14" s="460">
        <v>2</v>
      </c>
      <c r="C14" s="600" t="s">
        <v>1405</v>
      </c>
      <c r="D14" s="600"/>
      <c r="E14" s="600"/>
      <c r="F14" s="600"/>
      <c r="G14" s="600"/>
      <c r="H14" s="459"/>
    </row>
    <row r="15" spans="1:11" x14ac:dyDescent="0.35">
      <c r="A15" s="3" t="str">
        <f>'Complexity Template'!A15</f>
        <v>Last Updated</v>
      </c>
      <c r="B15" s="239">
        <v>45363</v>
      </c>
      <c r="C15" s="459"/>
      <c r="D15" s="459"/>
      <c r="E15" s="459"/>
      <c r="F15" s="459"/>
      <c r="G15" s="459"/>
      <c r="H15" s="459"/>
    </row>
    <row r="16" spans="1:11" x14ac:dyDescent="0.35">
      <c r="A16" s="3">
        <f>'Complexity Template'!A16</f>
        <v>0</v>
      </c>
      <c r="B16" s="451"/>
      <c r="C16" s="459"/>
      <c r="D16" s="459"/>
      <c r="E16" s="459"/>
      <c r="F16" s="459"/>
      <c r="G16" s="459"/>
      <c r="H16" s="459"/>
    </row>
    <row r="17" spans="1:11" ht="15" thickBot="1" x14ac:dyDescent="0.4">
      <c r="A17" s="5">
        <f>'Complexity Template'!A17</f>
        <v>0</v>
      </c>
      <c r="B17" s="459"/>
      <c r="C17" s="459"/>
      <c r="D17" s="459"/>
      <c r="E17" s="459"/>
      <c r="F17" s="459"/>
      <c r="G17" s="459"/>
      <c r="H17" s="459"/>
    </row>
    <row r="18" spans="1:11" ht="58.75" customHeight="1" thickBot="1" x14ac:dyDescent="0.4">
      <c r="A18" s="46" t="str">
        <f>'Complexity Template'!A18</f>
        <v>Scheduling Dates</v>
      </c>
      <c r="B18" s="46" t="str">
        <f>'Complexity Template'!B18</f>
        <v>Projected
 or Actual
Start</v>
      </c>
      <c r="C18" s="46" t="str">
        <f>'Complexity Template'!C18</f>
        <v>Projected or Actual
End</v>
      </c>
      <c r="D18" s="46" t="str">
        <f>'Complexity Template'!E18</f>
        <v>Calculated Start</v>
      </c>
      <c r="E18" s="46" t="str">
        <f>'Complexity Template'!F18</f>
        <v>Calculated End</v>
      </c>
      <c r="F18" s="46" t="str">
        <f>'Complexity Template'!G18</f>
        <v xml:space="preserve">No. of Days
Ahead or (Behind) Schedule </v>
      </c>
      <c r="G18" s="46" t="str">
        <f>'Complexity Template'!H18</f>
        <v>Complexity Factor (CF) Impacts to Schedule (Start on 1st Row)</v>
      </c>
      <c r="H18" s="46" t="str">
        <f>'Complexity Template'!I18</f>
        <v>Time Impact</v>
      </c>
      <c r="I18" s="469" t="s">
        <v>24</v>
      </c>
      <c r="J18" s="469"/>
      <c r="K18" s="469"/>
    </row>
    <row r="19" spans="1:11" ht="15" thickBot="1" x14ac:dyDescent="0.4">
      <c r="A19" s="71" t="str">
        <f>'Complexity Template'!A19</f>
        <v>AS1 - Additional SAR 1</v>
      </c>
      <c r="B19" s="461"/>
      <c r="C19" s="461"/>
      <c r="D19" s="452"/>
      <c r="E19" s="453"/>
      <c r="F19" s="369" t="str">
        <f>IF(ISBLANK(D19)=FALSE,IF(D19-B19&gt;DATE(2007,1,1),0,D19-B19),"")</f>
        <v/>
      </c>
      <c r="G19" s="110" t="s">
        <v>970</v>
      </c>
      <c r="H19" s="111">
        <f>VLOOKUP(G19,'Lookup Lists'!E$3:F$39,2,FALSE)</f>
        <v>90</v>
      </c>
      <c r="I19" s="470">
        <v>1</v>
      </c>
    </row>
    <row r="20" spans="1:11" x14ac:dyDescent="0.35">
      <c r="A20" s="71" t="str">
        <f>'Complexity Template'!A20</f>
        <v>AS2 - Additional SAR 2</v>
      </c>
      <c r="B20" s="75"/>
      <c r="C20" s="83"/>
      <c r="D20" s="452"/>
      <c r="E20" s="453"/>
      <c r="F20" s="42" t="str">
        <f t="shared" ref="F20:F34" si="0">IF(ISBLANK(D20)=FALSE,IF(D20-B20&gt;DATE(2007,1,1),0,D20-B20),"")</f>
        <v/>
      </c>
      <c r="G20" s="442" t="s">
        <v>191</v>
      </c>
      <c r="H20" s="443">
        <f>VLOOKUP(G20,'Lookup Lists'!E$3:F$39,2,FALSE)</f>
        <v>0</v>
      </c>
      <c r="I20" s="460">
        <v>2</v>
      </c>
    </row>
    <row r="21" spans="1:11" x14ac:dyDescent="0.35">
      <c r="A21" s="133" t="str">
        <f>'Complexity Template'!A21</f>
        <v>QR - Quality Review</v>
      </c>
      <c r="B21" s="429"/>
      <c r="C21" s="429"/>
      <c r="D21" s="452"/>
      <c r="E21" s="453"/>
      <c r="F21" s="42" t="str">
        <f t="shared" si="0"/>
        <v/>
      </c>
      <c r="G21" s="442" t="s">
        <v>191</v>
      </c>
      <c r="H21" s="443">
        <f>VLOOKUP(G21,'Lookup Lists'!E$3:F$39,2,FALSE)</f>
        <v>0</v>
      </c>
      <c r="I21" s="470">
        <v>3</v>
      </c>
    </row>
    <row r="22" spans="1:11" x14ac:dyDescent="0.35">
      <c r="A22" s="29" t="str">
        <f>'Complexity Template'!A22</f>
        <v>SP1 - SAR/PR/WP Posting 1</v>
      </c>
      <c r="B22" s="347">
        <v>44522</v>
      </c>
      <c r="C22" s="83">
        <v>44551</v>
      </c>
      <c r="D22" s="75">
        <v>44522</v>
      </c>
      <c r="E22" s="8">
        <f>+D22+30</f>
        <v>44552</v>
      </c>
      <c r="F22" s="42">
        <f t="shared" si="0"/>
        <v>0</v>
      </c>
      <c r="G22" s="442" t="s">
        <v>191</v>
      </c>
      <c r="H22" s="443">
        <f>VLOOKUP(G22,'Lookup Lists'!E$3:F$39,2,FALSE)</f>
        <v>0</v>
      </c>
      <c r="I22" s="460">
        <v>4</v>
      </c>
    </row>
    <row r="23" spans="1:11" x14ac:dyDescent="0.35">
      <c r="A23" s="345" t="str">
        <f>'Complexity Template'!A24</f>
        <v>SDT - Dev Time</v>
      </c>
      <c r="B23" s="75">
        <f>+C22+60</f>
        <v>44611</v>
      </c>
      <c r="C23" s="83">
        <f>+B23+60</f>
        <v>44671</v>
      </c>
      <c r="D23" s="454">
        <f>+E22+60</f>
        <v>44612</v>
      </c>
      <c r="E23" s="454">
        <f>+D23+($B$9*30)+($B$14*60)</f>
        <v>44762</v>
      </c>
      <c r="F23" s="42">
        <f t="shared" si="0"/>
        <v>1</v>
      </c>
      <c r="G23" s="442" t="s">
        <v>191</v>
      </c>
      <c r="H23" s="443">
        <f>VLOOKUP(G23,'Lookup Lists'!E$3:F$39,2,FALSE)</f>
        <v>0</v>
      </c>
      <c r="I23" s="470">
        <v>5</v>
      </c>
    </row>
    <row r="24" spans="1:11" x14ac:dyDescent="0.35">
      <c r="A24" s="32" t="str">
        <f>'Complexity Template'!A25</f>
        <v>CP1 - Comment Period 1</v>
      </c>
      <c r="B24" s="75"/>
      <c r="C24" s="75"/>
      <c r="D24" s="452"/>
      <c r="E24" s="453"/>
      <c r="F24" s="42" t="str">
        <f t="shared" si="0"/>
        <v/>
      </c>
      <c r="G24" s="442" t="s">
        <v>191</v>
      </c>
      <c r="H24" s="443">
        <f>VLOOKUP(G24,'Lookup Lists'!E$3:F$39,2,FALSE)</f>
        <v>0</v>
      </c>
      <c r="I24" s="460">
        <v>6</v>
      </c>
    </row>
    <row r="25" spans="1:11" x14ac:dyDescent="0.35">
      <c r="A25" s="32" t="str">
        <f>'Complexity Template'!A26</f>
        <v>CP2 - Comment Period 2</v>
      </c>
      <c r="B25" s="75"/>
      <c r="C25" s="75"/>
      <c r="D25" s="452"/>
      <c r="E25" s="453"/>
      <c r="F25" s="42" t="str">
        <f t="shared" si="0"/>
        <v/>
      </c>
      <c r="G25" s="442" t="s">
        <v>191</v>
      </c>
      <c r="H25" s="443">
        <f>VLOOKUP(G25,'Lookup Lists'!E$3:F$39,2,FALSE)</f>
        <v>0</v>
      </c>
      <c r="I25" s="470">
        <v>7</v>
      </c>
    </row>
    <row r="26" spans="1:11" x14ac:dyDescent="0.35">
      <c r="A26" s="34" t="str">
        <f>'Complexity Template'!A27</f>
        <v>CIB - Com/Ballot 1 (Initial)</v>
      </c>
      <c r="B26" s="75">
        <v>44706</v>
      </c>
      <c r="C26" s="75">
        <v>44735</v>
      </c>
      <c r="D26" s="10">
        <f>+E23</f>
        <v>44762</v>
      </c>
      <c r="E26" s="8">
        <f>+D26+45</f>
        <v>44807</v>
      </c>
      <c r="F26" s="42">
        <f t="shared" si="0"/>
        <v>56</v>
      </c>
      <c r="G26" s="442" t="s">
        <v>191</v>
      </c>
      <c r="H26" s="443">
        <f>VLOOKUP(G26,'Lookup Lists'!E$3:F$39,2,FALSE)</f>
        <v>0</v>
      </c>
      <c r="I26" s="460">
        <v>8</v>
      </c>
    </row>
    <row r="27" spans="1:11" x14ac:dyDescent="0.35">
      <c r="A27" s="34" t="str">
        <f>'Complexity Template'!A28</f>
        <v xml:space="preserve">CAB - Com/Add Ballot 2 </v>
      </c>
      <c r="B27" s="75">
        <v>44774</v>
      </c>
      <c r="C27" s="75">
        <v>44804</v>
      </c>
      <c r="D27" s="10">
        <f>+E26+60</f>
        <v>44867</v>
      </c>
      <c r="E27" s="8">
        <f t="shared" ref="E27" si="1">+D27+45</f>
        <v>44912</v>
      </c>
      <c r="F27" s="42">
        <f t="shared" si="0"/>
        <v>93</v>
      </c>
      <c r="G27" s="442" t="s">
        <v>191</v>
      </c>
      <c r="H27" s="443">
        <f>VLOOKUP(G27,'Lookup Lists'!E$3:F$39,2,FALSE)</f>
        <v>0</v>
      </c>
      <c r="I27" s="470">
        <v>9</v>
      </c>
    </row>
    <row r="28" spans="1:11" x14ac:dyDescent="0.35">
      <c r="A28" s="34" t="str">
        <f>'Complexity Template'!A29</f>
        <v>CAB - Com/Add Ballot 3</v>
      </c>
      <c r="B28" s="75"/>
      <c r="C28" s="75"/>
      <c r="D28" s="452"/>
      <c r="E28" s="453"/>
      <c r="F28" s="42" t="str">
        <f t="shared" si="0"/>
        <v/>
      </c>
      <c r="G28" s="442" t="s">
        <v>191</v>
      </c>
      <c r="H28" s="443">
        <f>VLOOKUP(G28,'Lookup Lists'!E$3:F$39,2,FALSE)</f>
        <v>0</v>
      </c>
      <c r="I28" s="460">
        <v>10</v>
      </c>
    </row>
    <row r="29" spans="1:11" x14ac:dyDescent="0.35">
      <c r="A29" s="34" t="str">
        <f>'Complexity Template'!A30</f>
        <v>CAB - Com/Add Ballot 4</v>
      </c>
      <c r="B29" s="75"/>
      <c r="C29" s="75"/>
      <c r="D29" s="452"/>
      <c r="E29" s="453"/>
      <c r="F29" s="42" t="str">
        <f t="shared" si="0"/>
        <v/>
      </c>
      <c r="G29" s="442" t="s">
        <v>191</v>
      </c>
      <c r="H29" s="443">
        <f>VLOOKUP(G29,'Lookup Lists'!E$3:F$39,2,FALSE)</f>
        <v>0</v>
      </c>
      <c r="I29" s="470">
        <v>11</v>
      </c>
    </row>
    <row r="30" spans="1:11" x14ac:dyDescent="0.35">
      <c r="A30" s="34" t="str">
        <f>'Complexity Template'!A31</f>
        <v>CAB - Com/Add Ballot 5</v>
      </c>
      <c r="B30" s="75"/>
      <c r="C30" s="75"/>
      <c r="D30" s="452"/>
      <c r="E30" s="453"/>
      <c r="F30" s="42" t="str">
        <f t="shared" si="0"/>
        <v/>
      </c>
      <c r="G30" s="442" t="s">
        <v>191</v>
      </c>
      <c r="H30" s="443">
        <f>VLOOKUP(G30,'Lookup Lists'!E$3:F$39,2,FALSE)</f>
        <v>0</v>
      </c>
      <c r="I30" s="460">
        <v>12</v>
      </c>
    </row>
    <row r="31" spans="1:11" x14ac:dyDescent="0.35">
      <c r="A31" s="35" t="str">
        <f>'Complexity Template'!A32</f>
        <v>FB - Final Ballot</v>
      </c>
      <c r="B31" s="75">
        <v>44827</v>
      </c>
      <c r="C31" s="75">
        <v>44834</v>
      </c>
      <c r="D31" s="10">
        <f>+E27+30</f>
        <v>44942</v>
      </c>
      <c r="E31" s="8">
        <f>+D31+10</f>
        <v>44952</v>
      </c>
      <c r="F31" s="42">
        <f t="shared" si="0"/>
        <v>115</v>
      </c>
      <c r="G31" s="442" t="s">
        <v>191</v>
      </c>
      <c r="H31" s="443">
        <f>VLOOKUP(G31,'Lookup Lists'!E$3:F$39,2,FALSE)</f>
        <v>0</v>
      </c>
      <c r="I31" s="470">
        <v>13</v>
      </c>
    </row>
    <row r="32" spans="1:11" x14ac:dyDescent="0.35">
      <c r="A32" s="36" t="str">
        <f>'Complexity Template'!A33</f>
        <v>PTB - Present to BOT</v>
      </c>
      <c r="B32" s="75">
        <v>44860</v>
      </c>
      <c r="C32" s="75"/>
      <c r="D32" s="452"/>
      <c r="E32" s="453"/>
      <c r="F32" s="42" t="str">
        <f t="shared" si="0"/>
        <v/>
      </c>
      <c r="G32" s="442" t="s">
        <v>191</v>
      </c>
      <c r="H32" s="443">
        <f>VLOOKUP(G32,'Lookup Lists'!E$3:F$39,2,FALSE)</f>
        <v>0</v>
      </c>
      <c r="I32" s="460">
        <v>14</v>
      </c>
    </row>
    <row r="33" spans="1:9" x14ac:dyDescent="0.35">
      <c r="A33" s="37" t="str">
        <f>'Complexity Template'!A34</f>
        <v>Filing - Filing with Regulators</v>
      </c>
      <c r="B33" s="75"/>
      <c r="C33" s="75"/>
      <c r="D33" s="452"/>
      <c r="E33" s="453"/>
      <c r="F33" s="42" t="str">
        <f t="shared" si="0"/>
        <v/>
      </c>
      <c r="G33" s="442" t="s">
        <v>191</v>
      </c>
      <c r="H33" s="443">
        <f>VLOOKUP(G33,'Lookup Lists'!E$3:F$39,2,FALSE)</f>
        <v>0</v>
      </c>
      <c r="I33" s="470">
        <v>15</v>
      </c>
    </row>
    <row r="34" spans="1:9" ht="15" thickBot="1" x14ac:dyDescent="0.4">
      <c r="A34" s="38">
        <f>'Complexity Template'!A35</f>
        <v>0</v>
      </c>
      <c r="B34" s="76"/>
      <c r="C34" s="76"/>
      <c r="D34" s="455"/>
      <c r="E34" s="456"/>
      <c r="F34" s="41" t="str">
        <f t="shared" si="0"/>
        <v/>
      </c>
      <c r="G34" s="82" t="s">
        <v>191</v>
      </c>
      <c r="H34" s="88">
        <f>VLOOKUP(G34,'Lookup Lists'!E$3:F$39,2,FALSE)</f>
        <v>0</v>
      </c>
      <c r="I34" s="460">
        <v>16</v>
      </c>
    </row>
    <row r="35" spans="1:9" ht="15" thickBot="1" x14ac:dyDescent="0.4">
      <c r="A35" s="607" t="s">
        <v>940</v>
      </c>
      <c r="B35" s="608"/>
      <c r="C35" s="608"/>
      <c r="D35" s="608"/>
      <c r="E35" s="608"/>
      <c r="F35" s="370">
        <f>IF(ISBLANK(C31)=FALSE,H35-C31,"Need FB Date")</f>
        <v>208</v>
      </c>
      <c r="G35" s="371" t="s">
        <v>941</v>
      </c>
      <c r="H35" s="372">
        <f>D22+(E31-D22)+SUM(H19:H34)</f>
        <v>45042</v>
      </c>
    </row>
    <row r="36" spans="1:9" ht="15" thickBot="1" x14ac:dyDescent="0.4">
      <c r="A36" s="26" t="str">
        <f>'Complexity Template'!A37</f>
        <v>PTS Change Control</v>
      </c>
      <c r="B36"/>
      <c r="C36"/>
      <c r="D36"/>
      <c r="E36"/>
      <c r="F36" s="259"/>
      <c r="G36" s="259"/>
      <c r="H36" s="259"/>
    </row>
    <row r="37" spans="1:9" ht="15" thickBot="1" x14ac:dyDescent="0.4">
      <c r="A37" s="25" t="str">
        <f>'Complexity Template'!A38</f>
        <v>Reason for Update</v>
      </c>
      <c r="B37" s="462" t="str">
        <f>'Complexity Template'!B38</f>
        <v>Date</v>
      </c>
      <c r="C37" s="840" t="str">
        <f>'Complexity Template'!C38</f>
        <v>Notes</v>
      </c>
      <c r="D37" s="841">
        <f>'Complexity Template'!E38</f>
        <v>0</v>
      </c>
      <c r="E37" s="841">
        <f>'Complexity Template'!F38</f>
        <v>0</v>
      </c>
      <c r="F37" s="841">
        <f>'Complexity Template'!G38</f>
        <v>0</v>
      </c>
      <c r="G37" s="841">
        <f>'Complexity Template'!H38</f>
        <v>0</v>
      </c>
      <c r="H37" s="842">
        <f>'Complexity Template'!I38</f>
        <v>0</v>
      </c>
    </row>
    <row r="38" spans="1:9" x14ac:dyDescent="0.35">
      <c r="A38" s="100" t="s">
        <v>566</v>
      </c>
      <c r="B38" s="93">
        <v>44517</v>
      </c>
      <c r="C38" s="603" t="s">
        <v>1221</v>
      </c>
      <c r="D38" s="603"/>
      <c r="E38" s="603"/>
      <c r="F38" s="603"/>
      <c r="G38" s="603"/>
      <c r="H38" s="604"/>
    </row>
    <row r="39" spans="1:9" x14ac:dyDescent="0.35">
      <c r="A39" s="101"/>
      <c r="B39" s="99"/>
      <c r="C39" s="605"/>
      <c r="D39" s="605"/>
      <c r="E39" s="605"/>
      <c r="F39" s="605"/>
      <c r="G39" s="605"/>
      <c r="H39" s="606"/>
    </row>
    <row r="40" spans="1:9" x14ac:dyDescent="0.35">
      <c r="A40" s="101"/>
      <c r="B40" s="429"/>
      <c r="C40" s="605"/>
      <c r="D40" s="605"/>
      <c r="E40" s="605"/>
      <c r="F40" s="605"/>
      <c r="G40" s="605"/>
      <c r="H40" s="606"/>
    </row>
    <row r="41" spans="1:9" ht="15" thickBot="1" x14ac:dyDescent="0.4">
      <c r="A41" s="102"/>
      <c r="B41" s="428"/>
      <c r="C41" s="597"/>
      <c r="D41" s="597"/>
      <c r="E41" s="597"/>
      <c r="F41" s="597"/>
      <c r="G41" s="597"/>
      <c r="H41" s="598"/>
    </row>
  </sheetData>
  <sheetProtection selectLockedCells="1"/>
  <mergeCells count="20">
    <mergeCell ref="B12:G12"/>
    <mergeCell ref="B1:G1"/>
    <mergeCell ref="B2:G2"/>
    <mergeCell ref="B3:G3"/>
    <mergeCell ref="B4:G4"/>
    <mergeCell ref="B5:G5"/>
    <mergeCell ref="B6:E6"/>
    <mergeCell ref="B7:C7"/>
    <mergeCell ref="B8:G8"/>
    <mergeCell ref="C9:G9"/>
    <mergeCell ref="C10:G10"/>
    <mergeCell ref="B11:G11"/>
    <mergeCell ref="C40:H40"/>
    <mergeCell ref="C41:H41"/>
    <mergeCell ref="B13:G13"/>
    <mergeCell ref="C14:G14"/>
    <mergeCell ref="A35:E35"/>
    <mergeCell ref="C37:H37"/>
    <mergeCell ref="C38:H38"/>
    <mergeCell ref="C39:H39"/>
  </mergeCells>
  <conditionalFormatting sqref="B19:E34">
    <cfRule type="expression" dxfId="318" priority="1">
      <formula>AND($D19&lt;=NOW(),$E19&gt;=NOW())</formula>
    </cfRule>
  </conditionalFormatting>
  <conditionalFormatting sqref="F19:F34">
    <cfRule type="cellIs" dxfId="317" priority="18" operator="greaterThan">
      <formula>-45</formula>
    </cfRule>
  </conditionalFormatting>
  <conditionalFormatting sqref="F19:F35">
    <cfRule type="cellIs" dxfId="316" priority="9" operator="lessThan">
      <formula>-90</formula>
    </cfRule>
    <cfRule type="cellIs" dxfId="315" priority="10" operator="lessThan">
      <formula>-45</formula>
    </cfRule>
  </conditionalFormatting>
  <conditionalFormatting sqref="F35">
    <cfRule type="cellIs" dxfId="314" priority="8" operator="between">
      <formula>-45</formula>
      <formula>45</formula>
    </cfRule>
    <cfRule type="cellIs" dxfId="313" priority="11" operator="greaterThan">
      <formula>45</formula>
    </cfRule>
    <cfRule type="cellIs" dxfId="312" priority="12" operator="greaterThan">
      <formula>90</formula>
    </cfRule>
  </conditionalFormatting>
  <dataValidations count="2">
    <dataValidation type="list" allowBlank="1" showInputMessage="1" showErrorMessage="1" sqref="G19:G34" xr:uid="{00000000-0002-0000-8700-000000000000}">
      <formula1>Complexity_Factor</formula1>
    </dataValidation>
    <dataValidation type="list" allowBlank="1" showInputMessage="1" showErrorMessage="1" sqref="B3:G3" xr:uid="{00000000-0002-0000-8700-000001000000}">
      <formula1>Status</formula1>
    </dataValidation>
  </dataValidations>
  <hyperlinks>
    <hyperlink ref="H1" location="Home!A1" display="Return to Home" xr:uid="{00000000-0004-0000-8700-000000000000}"/>
    <hyperlink ref="B2" r:id="rId1" display="Phase 2 System Protection Coordination" xr:uid="{00000000-0004-0000-8700-000001000000}"/>
    <hyperlink ref="B2:G2" r:id="rId2" display="Extrem Cold Weather Grid Operations, Preparedness, and Coordination" xr:uid="{00000000-0004-0000-8700-000002000000}"/>
    <hyperlink ref="B12:G12" r:id="rId3" display="Alison Oswald" xr:uid="{00000000-0004-0000-8700-000003000000}"/>
    <hyperlink ref="A7" location="Footnotes!A1" display="Footnotes!A1" xr:uid="{00000000-0004-0000-8700-000004000000}"/>
    <hyperlink ref="B13:G13" r:id="rId4" display="Michael Brytowski (Primary), Kirk Rosener (Backup)" xr:uid="{00000000-0004-0000-8700-000005000000}"/>
  </hyperlinks>
  <pageMargins left="0.7" right="0.7" top="0.75" bottom="0.75" header="0.3" footer="0.3"/>
  <pageSetup orientation="landscape" r:id="rId5"/>
  <headerFooter>
    <oddHeader>&amp;R&amp;"Calibri"&amp;10&amp;K000000 Limited Disclosure&amp;1#_x000D_</oddHeader>
    <oddFooter>&amp;L_x000D_&amp;1#&amp;"Calibri"&amp;10&amp;K0000FF Limited Disclosure</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19" id="{127ECE2F-CA89-4045-BB05-09F4E86387CB}">
            <xm:f>IF($B$20=Home!$I$5,#REF!,)</xm:f>
            <x14:dxf/>
          </x14:cfRule>
          <xm:sqref>I10:ABI10</xm:sqref>
        </x14:conditionalFormatting>
      </x14:conditionalFormattings>
    </ext>
  </extLst>
</worksheet>
</file>

<file path=xl/worksheets/sheet1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tabColor rgb="FFFFC000"/>
  </sheetPr>
  <dimension ref="A1:K41"/>
  <sheetViews>
    <sheetView topLeftCell="A10" workbookViewId="0">
      <selection activeCell="K21" sqref="K21"/>
    </sheetView>
  </sheetViews>
  <sheetFormatPr defaultColWidth="8.81640625" defaultRowHeight="14.5" x14ac:dyDescent="0.35"/>
  <cols>
    <col min="1" max="1" width="28.453125" style="106" customWidth="1"/>
    <col min="2" max="2" width="12.453125" style="91" customWidth="1"/>
    <col min="3" max="3" width="11.81640625" style="91" customWidth="1"/>
    <col min="4" max="4" width="12.453125" style="91" customWidth="1"/>
    <col min="5" max="5" width="13.453125" style="91" customWidth="1"/>
    <col min="6" max="6" width="11.453125" style="91" customWidth="1"/>
    <col min="7" max="7" width="20.453125" style="91" customWidth="1"/>
    <col min="8" max="8" width="10.453125" style="91" customWidth="1"/>
    <col min="9" max="9" width="7.453125" style="91" hidden="1" customWidth="1"/>
    <col min="10" max="10" width="13.453125" style="91" customWidth="1"/>
    <col min="11" max="11" width="22.453125" style="91" customWidth="1"/>
    <col min="12" max="16384" width="8.81640625" style="91"/>
  </cols>
  <sheetData>
    <row r="1" spans="1:11" s="463" customFormat="1" ht="18.5" x14ac:dyDescent="0.45">
      <c r="A1" s="27" t="str">
        <f>'Complexity Template'!A1</f>
        <v>Project</v>
      </c>
      <c r="B1" s="609" t="s">
        <v>1308</v>
      </c>
      <c r="C1" s="610"/>
      <c r="D1" s="610"/>
      <c r="E1" s="610"/>
      <c r="F1" s="610"/>
      <c r="G1" s="610"/>
      <c r="H1" s="165" t="s">
        <v>178</v>
      </c>
    </row>
    <row r="2" spans="1:11" s="463" customFormat="1" ht="15" customHeight="1" x14ac:dyDescent="0.45">
      <c r="A2" s="3" t="str">
        <f>'Complexity Template'!A2</f>
        <v>Project Name</v>
      </c>
      <c r="B2" s="611" t="s">
        <v>1246</v>
      </c>
      <c r="C2" s="611"/>
      <c r="D2" s="611"/>
      <c r="E2" s="611"/>
      <c r="F2" s="611"/>
      <c r="G2" s="611"/>
      <c r="H2" s="464"/>
    </row>
    <row r="3" spans="1:11" s="463" customFormat="1" ht="15" customHeight="1" x14ac:dyDescent="0.45">
      <c r="A3" s="3" t="str">
        <f>'Complexity Template'!A3</f>
        <v>Status</v>
      </c>
      <c r="B3" s="612" t="s">
        <v>1060</v>
      </c>
      <c r="C3" s="612"/>
      <c r="D3" s="612"/>
      <c r="E3" s="612"/>
      <c r="F3" s="612"/>
      <c r="G3" s="612"/>
      <c r="H3" s="464"/>
    </row>
    <row r="4" spans="1:11" s="463" customFormat="1" ht="111.25" customHeight="1" x14ac:dyDescent="0.45">
      <c r="A4" s="3" t="str">
        <f>'Complexity Template'!A4</f>
        <v>Comments</v>
      </c>
      <c r="B4" s="600" t="s">
        <v>1399</v>
      </c>
      <c r="C4" s="600"/>
      <c r="D4" s="600"/>
      <c r="E4" s="600"/>
      <c r="F4" s="600"/>
      <c r="G4" s="600"/>
      <c r="H4" s="464"/>
    </row>
    <row r="5" spans="1:11" x14ac:dyDescent="0.35">
      <c r="A5" s="5" t="str">
        <f>'Complexity Template'!A5</f>
        <v>Deliverable</v>
      </c>
      <c r="B5" s="600" t="s">
        <v>1375</v>
      </c>
      <c r="C5" s="600"/>
      <c r="D5" s="600"/>
      <c r="E5" s="600"/>
      <c r="F5" s="600"/>
      <c r="G5" s="600"/>
      <c r="H5" s="459"/>
    </row>
    <row r="6" spans="1:11" x14ac:dyDescent="0.35">
      <c r="A6" s="5" t="str">
        <f>'Complexity Template'!A6</f>
        <v>Deadline</v>
      </c>
      <c r="B6" s="613">
        <v>45231</v>
      </c>
      <c r="C6" s="613"/>
      <c r="D6" s="613"/>
      <c r="E6" s="613"/>
      <c r="F6" s="458">
        <f ca="1">IF(ISBLANK($B$6)=FALSE,ROUNDDOWN(_xlfn.DAYS($B$6,NOW())/30,0),"N/A")</f>
        <v>-17</v>
      </c>
      <c r="G6" s="465" t="s">
        <v>919</v>
      </c>
      <c r="H6" s="459"/>
    </row>
    <row r="7" spans="1:11" ht="63" customHeight="1" x14ac:dyDescent="0.35">
      <c r="A7" s="466" t="str">
        <f>'Complexity Template'!A7</f>
        <v>Priority in RSDP, click to see applicable Footnote</v>
      </c>
      <c r="B7" s="599" t="s">
        <v>1017</v>
      </c>
      <c r="C7" s="599"/>
      <c r="D7" s="467" t="s">
        <v>954</v>
      </c>
      <c r="E7" s="459">
        <v>3</v>
      </c>
      <c r="F7" s="467" t="s">
        <v>955</v>
      </c>
      <c r="G7" s="460">
        <v>0</v>
      </c>
      <c r="H7" s="459"/>
    </row>
    <row r="8" spans="1:11" x14ac:dyDescent="0.35">
      <c r="A8" s="5" t="str">
        <f>'Complexity Template'!A8</f>
        <v>Reserved for Future Use</v>
      </c>
      <c r="B8" s="599" t="s">
        <v>191</v>
      </c>
      <c r="C8" s="599"/>
      <c r="D8" s="599"/>
      <c r="E8" s="599"/>
      <c r="F8" s="599"/>
      <c r="G8" s="599"/>
      <c r="H8" s="459"/>
    </row>
    <row r="9" spans="1:11" ht="29.15" customHeight="1" x14ac:dyDescent="0.35">
      <c r="A9" s="3" t="str">
        <f>'Complexity Template'!A9</f>
        <v>Number of Directives</v>
      </c>
      <c r="B9" s="460">
        <v>1</v>
      </c>
      <c r="C9" s="600" t="s">
        <v>191</v>
      </c>
      <c r="D9" s="600"/>
      <c r="E9" s="600"/>
      <c r="F9" s="600"/>
      <c r="G9" s="600"/>
      <c r="H9" s="459"/>
    </row>
    <row r="10" spans="1:11" x14ac:dyDescent="0.35">
      <c r="A10" s="3" t="str">
        <f>'Complexity Template'!A10</f>
        <v>Reserved for Future Use</v>
      </c>
      <c r="B10" s="460"/>
      <c r="C10" s="599" t="s">
        <v>191</v>
      </c>
      <c r="D10" s="599"/>
      <c r="E10" s="599"/>
      <c r="F10" s="599"/>
      <c r="G10" s="599"/>
      <c r="H10" s="459"/>
    </row>
    <row r="11" spans="1:11" x14ac:dyDescent="0.35">
      <c r="A11" s="3" t="str">
        <f>'Complexity Template'!A11</f>
        <v>Reserved for Future Use</v>
      </c>
      <c r="B11" s="600" t="s">
        <v>191</v>
      </c>
      <c r="C11" s="600"/>
      <c r="D11" s="600"/>
      <c r="E11" s="600"/>
      <c r="F11" s="600"/>
      <c r="G11" s="600"/>
      <c r="H11" s="451"/>
      <c r="K11" s="468"/>
    </row>
    <row r="12" spans="1:11" x14ac:dyDescent="0.35">
      <c r="A12" s="3" t="str">
        <f>'Complexity Template'!A12</f>
        <v>Developer</v>
      </c>
      <c r="B12" s="673" t="s">
        <v>872</v>
      </c>
      <c r="C12" s="673"/>
      <c r="D12" s="673"/>
      <c r="E12" s="673"/>
      <c r="F12" s="673"/>
      <c r="G12" s="673"/>
      <c r="H12" s="451"/>
    </row>
    <row r="13" spans="1:11" ht="14.9" customHeight="1" x14ac:dyDescent="0.35">
      <c r="A13" s="3" t="str">
        <f>'Complexity Template'!A13</f>
        <v>PMOS Liaison</v>
      </c>
      <c r="B13" s="673" t="s">
        <v>1264</v>
      </c>
      <c r="C13" s="673"/>
      <c r="D13" s="673"/>
      <c r="E13" s="673"/>
      <c r="F13" s="673"/>
      <c r="G13" s="673"/>
      <c r="H13" s="451"/>
    </row>
    <row r="14" spans="1:11" ht="30.25" customHeight="1" x14ac:dyDescent="0.35">
      <c r="A14" s="3" t="str">
        <f>'Complexity Template'!A14</f>
        <v>Affected Standards</v>
      </c>
      <c r="B14" s="460">
        <v>2</v>
      </c>
      <c r="C14" s="600" t="s">
        <v>1375</v>
      </c>
      <c r="D14" s="600"/>
      <c r="E14" s="600"/>
      <c r="F14" s="600"/>
      <c r="G14" s="600"/>
      <c r="H14" s="459"/>
    </row>
    <row r="15" spans="1:11" x14ac:dyDescent="0.35">
      <c r="A15" s="3" t="str">
        <f>'Complexity Template'!A15</f>
        <v>Last Updated</v>
      </c>
      <c r="B15" s="239">
        <v>45363</v>
      </c>
      <c r="C15" s="459"/>
      <c r="D15" s="459"/>
      <c r="E15" s="459"/>
      <c r="F15" s="459"/>
      <c r="G15" s="459"/>
      <c r="H15" s="459"/>
    </row>
    <row r="16" spans="1:11" x14ac:dyDescent="0.35">
      <c r="A16" s="3">
        <f>'Complexity Template'!A16</f>
        <v>0</v>
      </c>
      <c r="B16" s="451"/>
      <c r="C16" s="459"/>
      <c r="D16" s="459"/>
      <c r="E16" s="459"/>
      <c r="F16" s="459"/>
      <c r="G16" s="459"/>
      <c r="H16" s="459"/>
    </row>
    <row r="17" spans="1:11" ht="15" thickBot="1" x14ac:dyDescent="0.4">
      <c r="A17" s="5">
        <f>'Complexity Template'!A17</f>
        <v>0</v>
      </c>
      <c r="B17" s="459"/>
      <c r="C17" s="459"/>
      <c r="D17" s="459"/>
      <c r="E17" s="459"/>
      <c r="F17" s="459"/>
      <c r="G17" s="459"/>
      <c r="H17" s="459"/>
    </row>
    <row r="18" spans="1:11" ht="58.75" customHeight="1" thickBot="1" x14ac:dyDescent="0.4">
      <c r="A18" s="46" t="str">
        <f>'Complexity Template'!A18</f>
        <v>Scheduling Dates</v>
      </c>
      <c r="B18" s="46" t="str">
        <f>'Complexity Template'!B18</f>
        <v>Projected
 or Actual
Start</v>
      </c>
      <c r="C18" s="46" t="str">
        <f>'Complexity Template'!C18</f>
        <v>Projected or Actual
End</v>
      </c>
      <c r="D18" s="46" t="str">
        <f>'Complexity Template'!E18</f>
        <v>Calculated Start</v>
      </c>
      <c r="E18" s="46" t="str">
        <f>'Complexity Template'!F18</f>
        <v>Calculated End</v>
      </c>
      <c r="F18" s="46" t="str">
        <f>'Complexity Template'!G18</f>
        <v xml:space="preserve">No. of Days
Ahead or (Behind) Schedule </v>
      </c>
      <c r="G18" s="46" t="str">
        <f>'Complexity Template'!H18</f>
        <v>Complexity Factor (CF) Impacts to Schedule (Start on 1st Row)</v>
      </c>
      <c r="H18" s="46" t="str">
        <f>'Complexity Template'!I18</f>
        <v>Time Impact</v>
      </c>
      <c r="I18" s="469" t="s">
        <v>24</v>
      </c>
      <c r="J18" s="469"/>
      <c r="K18" s="469"/>
    </row>
    <row r="19" spans="1:11" ht="15" thickBot="1" x14ac:dyDescent="0.4">
      <c r="A19" s="71" t="str">
        <f>'Complexity Template'!A19</f>
        <v>AS1 - Additional SAR 1</v>
      </c>
      <c r="B19" s="461"/>
      <c r="C19" s="461"/>
      <c r="D19" s="452"/>
      <c r="E19" s="453"/>
      <c r="F19" s="369" t="str">
        <f>IF(ISBLANK(D19)=FALSE,IF(D19-B19&gt;DATE(2007,1,1),0,D19-B19),"")</f>
        <v/>
      </c>
      <c r="G19" s="110" t="s">
        <v>970</v>
      </c>
      <c r="H19" s="111">
        <f>VLOOKUP(G19,'Lookup Lists'!E$3:F$39,2,FALSE)</f>
        <v>90</v>
      </c>
      <c r="I19" s="470">
        <v>1</v>
      </c>
    </row>
    <row r="20" spans="1:11" x14ac:dyDescent="0.35">
      <c r="A20" s="71" t="str">
        <f>'Complexity Template'!A20</f>
        <v>AS2 - Additional SAR 2</v>
      </c>
      <c r="B20" s="75"/>
      <c r="C20" s="83"/>
      <c r="D20" s="452"/>
      <c r="E20" s="453"/>
      <c r="F20" s="42" t="str">
        <f t="shared" ref="F20:F34" si="0">IF(ISBLANK(D20)=FALSE,IF(D20-B20&gt;DATE(2007,1,1),0,D20-B20),"")</f>
        <v/>
      </c>
      <c r="G20" s="442" t="s">
        <v>1065</v>
      </c>
      <c r="H20" s="443">
        <f>VLOOKUP(G20,'Lookup Lists'!E$3:F$39,2,FALSE)</f>
        <v>90</v>
      </c>
      <c r="I20" s="460">
        <v>2</v>
      </c>
    </row>
    <row r="21" spans="1:11" x14ac:dyDescent="0.35">
      <c r="A21" s="133" t="str">
        <f>'Complexity Template'!A21</f>
        <v>QR - Quality Review</v>
      </c>
      <c r="B21" s="429"/>
      <c r="C21" s="429"/>
      <c r="D21" s="452"/>
      <c r="E21" s="453"/>
      <c r="F21" s="42" t="str">
        <f t="shared" si="0"/>
        <v/>
      </c>
      <c r="G21" s="442" t="s">
        <v>1065</v>
      </c>
      <c r="H21" s="443">
        <f>VLOOKUP(G21,'Lookup Lists'!E$3:F$39,2,FALSE)</f>
        <v>90</v>
      </c>
      <c r="I21" s="470">
        <v>3</v>
      </c>
    </row>
    <row r="22" spans="1:11" x14ac:dyDescent="0.35">
      <c r="A22" s="29" t="str">
        <f>'Complexity Template'!A22</f>
        <v>SP1 - SAR/PR/WP Posting 1</v>
      </c>
      <c r="B22" s="347">
        <v>44522</v>
      </c>
      <c r="C22" s="83">
        <v>44551</v>
      </c>
      <c r="D22" s="75">
        <v>44522</v>
      </c>
      <c r="E22" s="8">
        <f>+D22+30</f>
        <v>44552</v>
      </c>
      <c r="F22" s="42">
        <f t="shared" si="0"/>
        <v>0</v>
      </c>
      <c r="G22" s="442" t="s">
        <v>191</v>
      </c>
      <c r="H22" s="443">
        <f>VLOOKUP(G22,'Lookup Lists'!E$3:F$39,2,FALSE)</f>
        <v>0</v>
      </c>
      <c r="I22" s="460">
        <v>4</v>
      </c>
    </row>
    <row r="23" spans="1:11" x14ac:dyDescent="0.35">
      <c r="A23" s="345" t="str">
        <f>'Complexity Template'!A24</f>
        <v>SDT - Dev Time</v>
      </c>
      <c r="B23" s="75">
        <f>+C22+60</f>
        <v>44611</v>
      </c>
      <c r="C23" s="83">
        <f>+B23+60</f>
        <v>44671</v>
      </c>
      <c r="D23" s="454">
        <f>+E22+60</f>
        <v>44612</v>
      </c>
      <c r="E23" s="454">
        <f>+D23+($B$9*30)+($B$14*60)</f>
        <v>44762</v>
      </c>
      <c r="F23" s="42">
        <f t="shared" si="0"/>
        <v>1</v>
      </c>
      <c r="G23" s="442" t="s">
        <v>191</v>
      </c>
      <c r="H23" s="443">
        <f>VLOOKUP(G23,'Lookup Lists'!E$3:F$39,2,FALSE)</f>
        <v>0</v>
      </c>
      <c r="I23" s="470">
        <v>5</v>
      </c>
    </row>
    <row r="24" spans="1:11" x14ac:dyDescent="0.35">
      <c r="A24" s="32" t="str">
        <f>'Complexity Template'!A25</f>
        <v>CP1 - Comment Period 1</v>
      </c>
      <c r="B24" s="75"/>
      <c r="C24" s="75"/>
      <c r="D24" s="452"/>
      <c r="E24" s="453"/>
      <c r="F24" s="42" t="str">
        <f t="shared" si="0"/>
        <v/>
      </c>
      <c r="G24" s="442" t="s">
        <v>191</v>
      </c>
      <c r="H24" s="443">
        <f>VLOOKUP(G24,'Lookup Lists'!E$3:F$39,2,FALSE)</f>
        <v>0</v>
      </c>
      <c r="I24" s="460">
        <v>6</v>
      </c>
    </row>
    <row r="25" spans="1:11" x14ac:dyDescent="0.35">
      <c r="A25" s="32" t="str">
        <f>'Complexity Template'!A26</f>
        <v>CP2 - Comment Period 2</v>
      </c>
      <c r="B25" s="75"/>
      <c r="C25" s="75"/>
      <c r="D25" s="452"/>
      <c r="E25" s="453"/>
      <c r="F25" s="42" t="str">
        <f t="shared" si="0"/>
        <v/>
      </c>
      <c r="G25" s="442" t="s">
        <v>191</v>
      </c>
      <c r="H25" s="443">
        <f>VLOOKUP(G25,'Lookup Lists'!E$3:F$39,2,FALSE)</f>
        <v>0</v>
      </c>
      <c r="I25" s="470">
        <v>7</v>
      </c>
    </row>
    <row r="26" spans="1:11" x14ac:dyDescent="0.35">
      <c r="A26" s="34" t="str">
        <f>'Complexity Template'!A27</f>
        <v>CIB - Com/Ballot 1 (Initial)</v>
      </c>
      <c r="B26" s="75">
        <v>44985</v>
      </c>
      <c r="C26" s="75">
        <v>45029</v>
      </c>
      <c r="D26" s="10">
        <f>+E23</f>
        <v>44762</v>
      </c>
      <c r="E26" s="8">
        <f>+D26+45</f>
        <v>44807</v>
      </c>
      <c r="F26" s="42">
        <f>IF(ISBLANK(D26)=FALSE,IF(D26-B26&gt;DATE(2007,1,1),0,D26-B26),"")</f>
        <v>-223</v>
      </c>
      <c r="G26" s="442" t="s">
        <v>191</v>
      </c>
      <c r="H26" s="443">
        <f>VLOOKUP(G26,'Lookup Lists'!E$3:F$39,2,FALSE)</f>
        <v>0</v>
      </c>
      <c r="I26" s="460">
        <v>8</v>
      </c>
    </row>
    <row r="27" spans="1:11" x14ac:dyDescent="0.35">
      <c r="A27" s="34" t="str">
        <f>'Complexity Template'!A28</f>
        <v xml:space="preserve">CAB - Com/Add Ballot 2 </v>
      </c>
      <c r="B27" s="75">
        <v>45162</v>
      </c>
      <c r="C27" s="75">
        <v>45181</v>
      </c>
      <c r="D27" s="10">
        <f>+E26+60</f>
        <v>44867</v>
      </c>
      <c r="E27" s="8">
        <f t="shared" ref="E27" si="1">+D27+45</f>
        <v>44912</v>
      </c>
      <c r="F27" s="42">
        <f t="shared" si="0"/>
        <v>-295</v>
      </c>
      <c r="G27" s="442" t="s">
        <v>191</v>
      </c>
      <c r="H27" s="443">
        <f>VLOOKUP(G27,'Lookup Lists'!E$3:F$39,2,FALSE)</f>
        <v>0</v>
      </c>
      <c r="I27" s="470">
        <v>9</v>
      </c>
    </row>
    <row r="28" spans="1:11" x14ac:dyDescent="0.35">
      <c r="A28" s="34" t="str">
        <f>'Complexity Template'!A29</f>
        <v>CAB - Com/Add Ballot 3</v>
      </c>
      <c r="B28" s="75"/>
      <c r="C28" s="75"/>
      <c r="D28" s="452"/>
      <c r="E28" s="453"/>
      <c r="F28" s="42" t="str">
        <f t="shared" si="0"/>
        <v/>
      </c>
      <c r="G28" s="442" t="s">
        <v>191</v>
      </c>
      <c r="H28" s="443">
        <f>VLOOKUP(G28,'Lookup Lists'!E$3:F$39,2,FALSE)</f>
        <v>0</v>
      </c>
      <c r="I28" s="460">
        <v>10</v>
      </c>
    </row>
    <row r="29" spans="1:11" x14ac:dyDescent="0.35">
      <c r="A29" s="34" t="str">
        <f>'Complexity Template'!A30</f>
        <v>CAB - Com/Add Ballot 4</v>
      </c>
      <c r="B29" s="75"/>
      <c r="C29" s="75"/>
      <c r="D29" s="452"/>
      <c r="E29" s="453"/>
      <c r="F29" s="42" t="str">
        <f t="shared" si="0"/>
        <v/>
      </c>
      <c r="G29" s="442" t="s">
        <v>191</v>
      </c>
      <c r="H29" s="443">
        <f>VLOOKUP(G29,'Lookup Lists'!E$3:F$39,2,FALSE)</f>
        <v>0</v>
      </c>
      <c r="I29" s="470">
        <v>11</v>
      </c>
    </row>
    <row r="30" spans="1:11" x14ac:dyDescent="0.35">
      <c r="A30" s="34" t="str">
        <f>'Complexity Template'!A31</f>
        <v>CAB - Com/Add Ballot 5</v>
      </c>
      <c r="B30" s="75"/>
      <c r="C30" s="75"/>
      <c r="D30" s="452"/>
      <c r="E30" s="453"/>
      <c r="F30" s="42" t="str">
        <f t="shared" si="0"/>
        <v/>
      </c>
      <c r="G30" s="442" t="s">
        <v>191</v>
      </c>
      <c r="H30" s="443">
        <f>VLOOKUP(G30,'Lookup Lists'!E$3:F$39,2,FALSE)</f>
        <v>0</v>
      </c>
      <c r="I30" s="460">
        <v>12</v>
      </c>
    </row>
    <row r="31" spans="1:11" x14ac:dyDescent="0.35">
      <c r="A31" s="35" t="str">
        <f>'Complexity Template'!A32</f>
        <v>FB - Final Ballot</v>
      </c>
      <c r="B31" s="75">
        <v>45198</v>
      </c>
      <c r="C31" s="75">
        <v>45205</v>
      </c>
      <c r="D31" s="10">
        <f>+E27+30</f>
        <v>44942</v>
      </c>
      <c r="E31" s="8">
        <f>+D31+10</f>
        <v>44952</v>
      </c>
      <c r="F31" s="42">
        <f>IF(ISBLANK(D31)=FALSE,IF(D31-B31&gt;DATE(2007,1,1),0,D31-B31),"")</f>
        <v>-256</v>
      </c>
      <c r="G31" s="442" t="s">
        <v>191</v>
      </c>
      <c r="H31" s="443">
        <f>VLOOKUP(G31,'Lookup Lists'!E$3:F$39,2,FALSE)</f>
        <v>0</v>
      </c>
      <c r="I31" s="470">
        <v>13</v>
      </c>
    </row>
    <row r="32" spans="1:11" x14ac:dyDescent="0.35">
      <c r="A32" s="36" t="str">
        <f>'Complexity Template'!A33</f>
        <v>PTB - Present to BOT</v>
      </c>
      <c r="B32" s="75">
        <v>45222</v>
      </c>
      <c r="C32" s="75">
        <v>45222</v>
      </c>
      <c r="D32" s="452"/>
      <c r="E32" s="453"/>
      <c r="F32" s="42" t="str">
        <f t="shared" si="0"/>
        <v/>
      </c>
      <c r="G32" s="442" t="s">
        <v>191</v>
      </c>
      <c r="H32" s="443">
        <f>VLOOKUP(G32,'Lookup Lists'!E$3:F$39,2,FALSE)</f>
        <v>0</v>
      </c>
      <c r="I32" s="460">
        <v>14</v>
      </c>
    </row>
    <row r="33" spans="1:9" x14ac:dyDescent="0.35">
      <c r="A33" s="37" t="str">
        <f>'Complexity Template'!A34</f>
        <v>Filing - Filing with Regulators</v>
      </c>
      <c r="B33" s="75"/>
      <c r="C33" s="75"/>
      <c r="D33" s="452"/>
      <c r="E33" s="453"/>
      <c r="F33" s="42" t="str">
        <f t="shared" si="0"/>
        <v/>
      </c>
      <c r="G33" s="442" t="s">
        <v>191</v>
      </c>
      <c r="H33" s="443">
        <f>VLOOKUP(G33,'Lookup Lists'!E$3:F$39,2,FALSE)</f>
        <v>0</v>
      </c>
      <c r="I33" s="470">
        <v>15</v>
      </c>
    </row>
    <row r="34" spans="1:9" ht="15" thickBot="1" x14ac:dyDescent="0.4">
      <c r="A34" s="38">
        <f>'Complexity Template'!A35</f>
        <v>0</v>
      </c>
      <c r="B34" s="76"/>
      <c r="C34" s="76"/>
      <c r="D34" s="455"/>
      <c r="E34" s="456"/>
      <c r="F34" s="41" t="str">
        <f t="shared" si="0"/>
        <v/>
      </c>
      <c r="G34" s="82" t="s">
        <v>191</v>
      </c>
      <c r="H34" s="88">
        <f>VLOOKUP(G34,'Lookup Lists'!E$3:F$39,2,FALSE)</f>
        <v>0</v>
      </c>
      <c r="I34" s="460">
        <v>16</v>
      </c>
    </row>
    <row r="35" spans="1:9" ht="15" thickBot="1" x14ac:dyDescent="0.4">
      <c r="A35" s="607" t="s">
        <v>940</v>
      </c>
      <c r="B35" s="608"/>
      <c r="C35" s="608"/>
      <c r="D35" s="608"/>
      <c r="E35" s="608"/>
      <c r="F35" s="370">
        <f>IF(ISBLANK(C31)=FALSE,H35-C31,"Need FB Date")</f>
        <v>17</v>
      </c>
      <c r="G35" s="371" t="s">
        <v>941</v>
      </c>
      <c r="H35" s="372">
        <f>D22+(E31-D22)+SUM(H19:H34)</f>
        <v>45222</v>
      </c>
    </row>
    <row r="36" spans="1:9" ht="15" thickBot="1" x14ac:dyDescent="0.4">
      <c r="A36" s="26" t="str">
        <f>'Complexity Template'!A37</f>
        <v>PTS Change Control</v>
      </c>
      <c r="B36"/>
      <c r="C36"/>
      <c r="D36"/>
      <c r="E36"/>
      <c r="F36" s="259"/>
      <c r="G36" s="259"/>
      <c r="H36" s="259"/>
    </row>
    <row r="37" spans="1:9" ht="15" thickBot="1" x14ac:dyDescent="0.4">
      <c r="A37" s="25" t="str">
        <f>'Complexity Template'!A38</f>
        <v>Reason for Update</v>
      </c>
      <c r="B37" s="462" t="str">
        <f>'Complexity Template'!B38</f>
        <v>Date</v>
      </c>
      <c r="C37" s="840" t="str">
        <f>'Complexity Template'!C38</f>
        <v>Notes</v>
      </c>
      <c r="D37" s="841">
        <f>'Complexity Template'!E38</f>
        <v>0</v>
      </c>
      <c r="E37" s="841">
        <f>'Complexity Template'!F38</f>
        <v>0</v>
      </c>
      <c r="F37" s="841">
        <f>'Complexity Template'!G38</f>
        <v>0</v>
      </c>
      <c r="G37" s="841">
        <f>'Complexity Template'!H38</f>
        <v>0</v>
      </c>
      <c r="H37" s="842">
        <f>'Complexity Template'!I38</f>
        <v>0</v>
      </c>
    </row>
    <row r="38" spans="1:9" x14ac:dyDescent="0.35">
      <c r="A38" s="100" t="s">
        <v>566</v>
      </c>
      <c r="B38" s="93">
        <v>44517</v>
      </c>
      <c r="C38" s="603" t="s">
        <v>1221</v>
      </c>
      <c r="D38" s="603"/>
      <c r="E38" s="603"/>
      <c r="F38" s="603"/>
      <c r="G38" s="603"/>
      <c r="H38" s="604"/>
    </row>
    <row r="39" spans="1:9" x14ac:dyDescent="0.35">
      <c r="A39" s="101"/>
      <c r="B39" s="99"/>
      <c r="C39" s="605"/>
      <c r="D39" s="605"/>
      <c r="E39" s="605"/>
      <c r="F39" s="605"/>
      <c r="G39" s="605"/>
      <c r="H39" s="606"/>
    </row>
    <row r="40" spans="1:9" x14ac:dyDescent="0.35">
      <c r="A40" s="101"/>
      <c r="B40" s="429"/>
      <c r="C40" s="605"/>
      <c r="D40" s="605"/>
      <c r="E40" s="605"/>
      <c r="F40" s="605"/>
      <c r="G40" s="605"/>
      <c r="H40" s="606"/>
    </row>
    <row r="41" spans="1:9" ht="15" thickBot="1" x14ac:dyDescent="0.4">
      <c r="A41" s="102"/>
      <c r="B41" s="428"/>
      <c r="C41" s="597"/>
      <c r="D41" s="597"/>
      <c r="E41" s="597"/>
      <c r="F41" s="597"/>
      <c r="G41" s="597"/>
      <c r="H41" s="598"/>
    </row>
  </sheetData>
  <mergeCells count="20">
    <mergeCell ref="C40:H40"/>
    <mergeCell ref="C41:H41"/>
    <mergeCell ref="B13:G13"/>
    <mergeCell ref="C14:G14"/>
    <mergeCell ref="A35:E35"/>
    <mergeCell ref="C37:H37"/>
    <mergeCell ref="C38:H38"/>
    <mergeCell ref="C39:H39"/>
    <mergeCell ref="B12:G12"/>
    <mergeCell ref="B1:G1"/>
    <mergeCell ref="B2:G2"/>
    <mergeCell ref="B3:G3"/>
    <mergeCell ref="B4:G4"/>
    <mergeCell ref="B5:G5"/>
    <mergeCell ref="B6:E6"/>
    <mergeCell ref="B7:C7"/>
    <mergeCell ref="B8:G8"/>
    <mergeCell ref="C9:G9"/>
    <mergeCell ref="C10:G10"/>
    <mergeCell ref="B11:G11"/>
  </mergeCells>
  <conditionalFormatting sqref="B19:E34">
    <cfRule type="expression" dxfId="311" priority="1">
      <formula>AND($D19&lt;=NOW(),$E19&gt;=NOW())</formula>
    </cfRule>
  </conditionalFormatting>
  <conditionalFormatting sqref="F19:F34">
    <cfRule type="cellIs" dxfId="310" priority="9" operator="greaterThan">
      <formula>-45</formula>
    </cfRule>
  </conditionalFormatting>
  <conditionalFormatting sqref="F19:F35">
    <cfRule type="cellIs" dxfId="309" priority="3" operator="lessThan">
      <formula>-90</formula>
    </cfRule>
    <cfRule type="cellIs" dxfId="308" priority="4" operator="lessThan">
      <formula>-45</formula>
    </cfRule>
  </conditionalFormatting>
  <conditionalFormatting sqref="F35">
    <cfRule type="cellIs" dxfId="307" priority="2" operator="between">
      <formula>-45</formula>
      <formula>45</formula>
    </cfRule>
    <cfRule type="cellIs" dxfId="306" priority="5" operator="greaterThan">
      <formula>45</formula>
    </cfRule>
    <cfRule type="cellIs" dxfId="305" priority="6" operator="greaterThan">
      <formula>90</formula>
    </cfRule>
  </conditionalFormatting>
  <dataValidations count="2">
    <dataValidation type="list" allowBlank="1" showInputMessage="1" showErrorMessage="1" sqref="B3:G3" xr:uid="{00000000-0002-0000-8800-000000000000}">
      <formula1>Status</formula1>
    </dataValidation>
    <dataValidation type="list" allowBlank="1" showInputMessage="1" showErrorMessage="1" sqref="G19:G34" xr:uid="{00000000-0002-0000-8800-000001000000}">
      <formula1>Complexity_Factor</formula1>
    </dataValidation>
  </dataValidations>
  <hyperlinks>
    <hyperlink ref="H1" location="Home!A1" display="Return to Home" xr:uid="{00000000-0004-0000-8800-000000000000}"/>
    <hyperlink ref="B2" r:id="rId1" display="Phase 2 System Protection Coordination" xr:uid="{00000000-0004-0000-8800-000001000000}"/>
    <hyperlink ref="B2:G2" r:id="rId2" display="Extrem Cold Weather Grid Operations, Preparedness, and Coordination" xr:uid="{00000000-0004-0000-8800-000002000000}"/>
    <hyperlink ref="B12:G12" r:id="rId3" display="Alison Oswald" xr:uid="{00000000-0004-0000-8800-000003000000}"/>
    <hyperlink ref="A7" location="Footnotes!A1" display="Footnotes!A1" xr:uid="{00000000-0004-0000-8800-000004000000}"/>
    <hyperlink ref="B13:G13" r:id="rId4" display="Michael Brytowski (Primary), Kirk Rosener (Backup)" xr:uid="{00000000-0004-0000-8800-000005000000}"/>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10" id="{036994EC-016A-4C31-AAF7-012C2BA8469C}">
            <xm:f>IF($B$20=Home!$I$5,#REF!,)</xm:f>
            <x14:dxf/>
          </x14:cfRule>
          <xm:sqref>I10:ABI10</xm:sqref>
        </x14:conditionalFormatting>
      </x14:conditionalFormattings>
    </ext>
  </extLst>
</worksheet>
</file>

<file path=xl/worksheets/sheet1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tabColor rgb="FFFF0000"/>
  </sheetPr>
  <dimension ref="A1:K41"/>
  <sheetViews>
    <sheetView zoomScale="140" zoomScaleNormal="140" workbookViewId="0">
      <selection activeCell="B3" sqref="B3:G3"/>
    </sheetView>
  </sheetViews>
  <sheetFormatPr defaultColWidth="8.81640625" defaultRowHeight="14.5" x14ac:dyDescent="0.35"/>
  <cols>
    <col min="1" max="1" width="28.453125" style="106" customWidth="1"/>
    <col min="2" max="2" width="12.453125" style="91" customWidth="1"/>
    <col min="3" max="3" width="11.81640625" style="91" customWidth="1"/>
    <col min="4" max="4" width="12.453125" style="91" customWidth="1"/>
    <col min="5" max="5" width="13.453125" style="91" customWidth="1"/>
    <col min="6" max="6" width="11.453125" style="91" customWidth="1"/>
    <col min="7" max="7" width="20.453125" style="91" customWidth="1"/>
    <col min="8" max="8" width="12" style="91" customWidth="1"/>
    <col min="9" max="9" width="7.453125" style="91" hidden="1" customWidth="1"/>
    <col min="10" max="10" width="13.453125" style="91" customWidth="1"/>
    <col min="11" max="11" width="22.453125" style="91" customWidth="1"/>
    <col min="12" max="16384" width="8.81640625" style="91"/>
  </cols>
  <sheetData>
    <row r="1" spans="1:11" s="463" customFormat="1" ht="18.5" x14ac:dyDescent="0.45">
      <c r="A1" s="27" t="str">
        <f>'Complexity Template'!A1</f>
        <v>Project</v>
      </c>
      <c r="B1" s="609" t="s">
        <v>1308</v>
      </c>
      <c r="C1" s="610"/>
      <c r="D1" s="610"/>
      <c r="E1" s="610"/>
      <c r="F1" s="610"/>
      <c r="G1" s="610"/>
      <c r="H1" s="165" t="s">
        <v>178</v>
      </c>
    </row>
    <row r="2" spans="1:11" s="463" customFormat="1" ht="15" customHeight="1" x14ac:dyDescent="0.45">
      <c r="A2" s="3" t="str">
        <f>'Complexity Template'!A2</f>
        <v>Project Name</v>
      </c>
      <c r="B2" s="611" t="s">
        <v>1246</v>
      </c>
      <c r="C2" s="611"/>
      <c r="D2" s="611"/>
      <c r="E2" s="611"/>
      <c r="F2" s="611"/>
      <c r="G2" s="611"/>
      <c r="H2" s="464"/>
    </row>
    <row r="3" spans="1:11" s="463" customFormat="1" ht="15" customHeight="1" x14ac:dyDescent="0.45">
      <c r="A3" s="3" t="str">
        <f>'Complexity Template'!A3</f>
        <v>Status</v>
      </c>
      <c r="B3" s="612" t="s">
        <v>1060</v>
      </c>
      <c r="C3" s="612"/>
      <c r="D3" s="612"/>
      <c r="E3" s="612"/>
      <c r="F3" s="612"/>
      <c r="G3" s="612"/>
      <c r="H3" s="464"/>
    </row>
    <row r="4" spans="1:11" s="463" customFormat="1" ht="48.65" customHeight="1" x14ac:dyDescent="0.45">
      <c r="A4" s="3" t="str">
        <f>'Complexity Template'!A4</f>
        <v>Comments</v>
      </c>
      <c r="B4" s="600" t="s">
        <v>1376</v>
      </c>
      <c r="C4" s="600"/>
      <c r="D4" s="600"/>
      <c r="E4" s="600"/>
      <c r="F4" s="600"/>
      <c r="G4" s="600"/>
      <c r="H4" s="464"/>
    </row>
    <row r="5" spans="1:11" x14ac:dyDescent="0.35">
      <c r="A5" s="5" t="str">
        <f>'Complexity Template'!A5</f>
        <v>Deliverable</v>
      </c>
      <c r="B5" s="600" t="s">
        <v>1377</v>
      </c>
      <c r="C5" s="600"/>
      <c r="D5" s="600"/>
      <c r="E5" s="600"/>
      <c r="F5" s="600"/>
      <c r="G5" s="600"/>
      <c r="H5" s="459"/>
    </row>
    <row r="6" spans="1:11" x14ac:dyDescent="0.35">
      <c r="A6" s="5" t="str">
        <f>'Complexity Template'!A6</f>
        <v>Deadline</v>
      </c>
      <c r="B6" s="613">
        <v>45338</v>
      </c>
      <c r="C6" s="613"/>
      <c r="D6" s="613"/>
      <c r="E6" s="613"/>
      <c r="F6" s="458">
        <f ca="1">IF(ISBLANK($B$6)=FALSE,ROUNDDOWN(_xlfn.DAYS($B$6,NOW())/30,0),"N/A")</f>
        <v>-14</v>
      </c>
      <c r="G6" s="465" t="s">
        <v>919</v>
      </c>
      <c r="H6" s="459"/>
    </row>
    <row r="7" spans="1:11" ht="63" customHeight="1" x14ac:dyDescent="0.35">
      <c r="A7" s="466" t="str">
        <f>'Complexity Template'!A7</f>
        <v>Priority in RSDP, click to see applicable Footnote</v>
      </c>
      <c r="B7" s="599" t="s">
        <v>1017</v>
      </c>
      <c r="C7" s="599"/>
      <c r="D7" s="467" t="s">
        <v>954</v>
      </c>
      <c r="E7" s="459">
        <v>3</v>
      </c>
      <c r="F7" s="467" t="s">
        <v>955</v>
      </c>
      <c r="G7" s="460">
        <v>0</v>
      </c>
      <c r="H7" s="459"/>
    </row>
    <row r="8" spans="1:11" x14ac:dyDescent="0.35">
      <c r="A8" s="5" t="str">
        <f>'Complexity Template'!A8</f>
        <v>Reserved for Future Use</v>
      </c>
      <c r="B8" s="599" t="s">
        <v>191</v>
      </c>
      <c r="C8" s="599"/>
      <c r="D8" s="599"/>
      <c r="E8" s="599"/>
      <c r="F8" s="599"/>
      <c r="G8" s="599"/>
      <c r="H8" s="459"/>
    </row>
    <row r="9" spans="1:11" ht="29.15" customHeight="1" x14ac:dyDescent="0.35">
      <c r="A9" s="3" t="str">
        <f>'Complexity Template'!A9</f>
        <v>Number of Directives</v>
      </c>
      <c r="B9" s="460">
        <v>1</v>
      </c>
      <c r="C9" s="600" t="s">
        <v>191</v>
      </c>
      <c r="D9" s="600"/>
      <c r="E9" s="600"/>
      <c r="F9" s="600"/>
      <c r="G9" s="600"/>
      <c r="H9" s="459"/>
    </row>
    <row r="10" spans="1:11" x14ac:dyDescent="0.35">
      <c r="A10" s="3" t="str">
        <f>'Complexity Template'!A10</f>
        <v>Reserved for Future Use</v>
      </c>
      <c r="B10" s="460"/>
      <c r="C10" s="599" t="s">
        <v>191</v>
      </c>
      <c r="D10" s="599"/>
      <c r="E10" s="599"/>
      <c r="F10" s="599"/>
      <c r="G10" s="599"/>
      <c r="H10" s="459"/>
    </row>
    <row r="11" spans="1:11" x14ac:dyDescent="0.35">
      <c r="A11" s="3" t="str">
        <f>'Complexity Template'!A11</f>
        <v>Reserved for Future Use</v>
      </c>
      <c r="B11" s="600" t="s">
        <v>191</v>
      </c>
      <c r="C11" s="600"/>
      <c r="D11" s="600"/>
      <c r="E11" s="600"/>
      <c r="F11" s="600"/>
      <c r="G11" s="600"/>
      <c r="H11" s="451"/>
      <c r="K11" s="468"/>
    </row>
    <row r="12" spans="1:11" x14ac:dyDescent="0.35">
      <c r="A12" s="3" t="str">
        <f>'Complexity Template'!A12</f>
        <v>Developer</v>
      </c>
      <c r="B12" s="673" t="s">
        <v>872</v>
      </c>
      <c r="C12" s="673"/>
      <c r="D12" s="673"/>
      <c r="E12" s="673"/>
      <c r="F12" s="673"/>
      <c r="G12" s="673"/>
      <c r="H12" s="451"/>
    </row>
    <row r="13" spans="1:11" ht="14.9" customHeight="1" x14ac:dyDescent="0.35">
      <c r="A13" s="3" t="str">
        <f>'Complexity Template'!A13</f>
        <v>PMOS Liaison</v>
      </c>
      <c r="B13" s="673" t="s">
        <v>1264</v>
      </c>
      <c r="C13" s="673"/>
      <c r="D13" s="673"/>
      <c r="E13" s="673"/>
      <c r="F13" s="673"/>
      <c r="G13" s="673"/>
      <c r="H13" s="451"/>
    </row>
    <row r="14" spans="1:11" ht="30.25" customHeight="1" x14ac:dyDescent="0.35">
      <c r="A14" s="3" t="str">
        <f>'Complexity Template'!A14</f>
        <v>Affected Standards</v>
      </c>
      <c r="B14" s="460">
        <v>1</v>
      </c>
      <c r="C14" s="600" t="s">
        <v>1378</v>
      </c>
      <c r="D14" s="600"/>
      <c r="E14" s="600"/>
      <c r="F14" s="600"/>
      <c r="G14" s="600"/>
      <c r="H14" s="459"/>
    </row>
    <row r="15" spans="1:11" x14ac:dyDescent="0.35">
      <c r="A15" s="3" t="str">
        <f>'Complexity Template'!A15</f>
        <v>Last Updated</v>
      </c>
      <c r="B15" s="239">
        <v>45363</v>
      </c>
      <c r="C15" s="459"/>
      <c r="D15" s="459"/>
      <c r="E15" s="459"/>
      <c r="F15" s="459"/>
      <c r="G15" s="459"/>
      <c r="H15" s="459"/>
    </row>
    <row r="16" spans="1:11" x14ac:dyDescent="0.35">
      <c r="A16" s="3">
        <f>'Complexity Template'!A16</f>
        <v>0</v>
      </c>
      <c r="B16" s="451"/>
      <c r="C16" s="459"/>
      <c r="D16" s="459"/>
      <c r="E16" s="459"/>
      <c r="F16" s="459"/>
      <c r="G16" s="459"/>
      <c r="H16" s="459"/>
    </row>
    <row r="17" spans="1:11" ht="15" thickBot="1" x14ac:dyDescent="0.4">
      <c r="A17" s="5">
        <f>'Complexity Template'!A17</f>
        <v>0</v>
      </c>
      <c r="B17" s="459"/>
      <c r="C17" s="459"/>
      <c r="D17" s="459"/>
      <c r="E17" s="459"/>
      <c r="F17" s="459"/>
      <c r="G17" s="459"/>
      <c r="H17" s="459"/>
    </row>
    <row r="18" spans="1:11" ht="58.75" customHeight="1" thickBot="1" x14ac:dyDescent="0.4">
      <c r="A18" s="46" t="str">
        <f>'Complexity Template'!A18</f>
        <v>Scheduling Dates</v>
      </c>
      <c r="B18" s="46" t="str">
        <f>'Complexity Template'!B18</f>
        <v>Projected
 or Actual
Start</v>
      </c>
      <c r="C18" s="46" t="str">
        <f>'Complexity Template'!C18</f>
        <v>Projected or Actual
End</v>
      </c>
      <c r="D18" s="46" t="str">
        <f>'Complexity Template'!E18</f>
        <v>Calculated Start</v>
      </c>
      <c r="E18" s="46" t="str">
        <f>'Complexity Template'!F18</f>
        <v>Calculated End</v>
      </c>
      <c r="F18" s="46" t="str">
        <f>'Complexity Template'!G18</f>
        <v xml:space="preserve">No. of Days
Ahead or (Behind) Schedule </v>
      </c>
      <c r="G18" s="46" t="str">
        <f>'Complexity Template'!H18</f>
        <v>Complexity Factor (CF) Impacts to Schedule (Start on 1st Row)</v>
      </c>
      <c r="H18" s="46" t="str">
        <f>'Complexity Template'!I18</f>
        <v>Time Impact</v>
      </c>
      <c r="I18" s="469" t="s">
        <v>24</v>
      </c>
      <c r="J18" s="469"/>
      <c r="K18" s="469"/>
    </row>
    <row r="19" spans="1:11" ht="15" thickBot="1" x14ac:dyDescent="0.4">
      <c r="A19" s="71" t="str">
        <f>'Complexity Template'!A19</f>
        <v>AS1 - Additional SAR 1</v>
      </c>
      <c r="B19" s="461"/>
      <c r="C19" s="461"/>
      <c r="D19" s="452"/>
      <c r="E19" s="453"/>
      <c r="F19" s="369" t="str">
        <f>IF(ISBLANK(D19)=FALSE,IF(D19-B19&gt;DATE(2007,1,1),0,D19-B19),"")</f>
        <v/>
      </c>
      <c r="G19" s="110" t="s">
        <v>970</v>
      </c>
      <c r="H19" s="111">
        <f>VLOOKUP(G19,'Lookup Lists'!E$3:F$39,2,FALSE)</f>
        <v>90</v>
      </c>
      <c r="I19" s="470">
        <v>1</v>
      </c>
    </row>
    <row r="20" spans="1:11" x14ac:dyDescent="0.35">
      <c r="A20" s="71" t="str">
        <f>'Complexity Template'!A20</f>
        <v>AS2 - Additional SAR 2</v>
      </c>
      <c r="B20" s="75"/>
      <c r="C20" s="83"/>
      <c r="D20" s="452"/>
      <c r="E20" s="453"/>
      <c r="F20" s="42" t="str">
        <f t="shared" ref="F20:F34" si="0">IF(ISBLANK(D20)=FALSE,IF(D20-B20&gt;DATE(2007,1,1),0,D20-B20),"")</f>
        <v/>
      </c>
      <c r="G20" s="442" t="s">
        <v>1065</v>
      </c>
      <c r="H20" s="443">
        <f>VLOOKUP(G20,'Lookup Lists'!E$3:F$39,2,FALSE)</f>
        <v>90</v>
      </c>
      <c r="I20" s="460">
        <v>2</v>
      </c>
    </row>
    <row r="21" spans="1:11" x14ac:dyDescent="0.35">
      <c r="A21" s="133" t="str">
        <f>'Complexity Template'!A21</f>
        <v>QR - Quality Review</v>
      </c>
      <c r="B21" s="429"/>
      <c r="C21" s="429"/>
      <c r="D21" s="452"/>
      <c r="E21" s="453"/>
      <c r="F21" s="42" t="str">
        <f t="shared" si="0"/>
        <v/>
      </c>
      <c r="G21" s="442" t="s">
        <v>1065</v>
      </c>
      <c r="H21" s="443">
        <f>VLOOKUP(G21,'Lookup Lists'!E$3:F$39,2,FALSE)</f>
        <v>90</v>
      </c>
      <c r="I21" s="470">
        <v>3</v>
      </c>
    </row>
    <row r="22" spans="1:11" x14ac:dyDescent="0.35">
      <c r="A22" s="29" t="str">
        <f>'Complexity Template'!A22</f>
        <v>SP1 - SAR/PR/WP Posting 1</v>
      </c>
      <c r="B22" s="347">
        <v>44522</v>
      </c>
      <c r="C22" s="83">
        <v>44551</v>
      </c>
      <c r="D22" s="75">
        <v>44522</v>
      </c>
      <c r="E22" s="8">
        <f>+D22+30</f>
        <v>44552</v>
      </c>
      <c r="F22" s="42">
        <f t="shared" si="0"/>
        <v>0</v>
      </c>
      <c r="G22" s="442" t="s">
        <v>1067</v>
      </c>
      <c r="H22" s="443">
        <f>VLOOKUP(G22,'Lookup Lists'!E$3:F$39,2,FALSE)</f>
        <v>60</v>
      </c>
      <c r="I22" s="460">
        <v>4</v>
      </c>
    </row>
    <row r="23" spans="1:11" x14ac:dyDescent="0.35">
      <c r="A23" s="345" t="str">
        <f>'Complexity Template'!A24</f>
        <v>SDT - Dev Time</v>
      </c>
      <c r="B23" s="75">
        <f>+C22+60</f>
        <v>44611</v>
      </c>
      <c r="C23" s="83">
        <f>+B23+60</f>
        <v>44671</v>
      </c>
      <c r="D23" s="454">
        <f>+E22+60</f>
        <v>44612</v>
      </c>
      <c r="E23" s="454">
        <f>+D23+($B$9*30)+($B$14*60)</f>
        <v>44702</v>
      </c>
      <c r="F23" s="42">
        <f t="shared" si="0"/>
        <v>1</v>
      </c>
      <c r="G23" s="442" t="s">
        <v>1065</v>
      </c>
      <c r="H23" s="443">
        <f>VLOOKUP(G23,'Lookup Lists'!E$3:F$39,2,FALSE)</f>
        <v>90</v>
      </c>
      <c r="I23" s="470">
        <v>5</v>
      </c>
    </row>
    <row r="24" spans="1:11" x14ac:dyDescent="0.35">
      <c r="A24" s="32" t="str">
        <f>'Complexity Template'!A25</f>
        <v>CP1 - Comment Period 1</v>
      </c>
      <c r="B24" s="75"/>
      <c r="C24" s="75"/>
      <c r="D24" s="452"/>
      <c r="E24" s="453"/>
      <c r="F24" s="42" t="str">
        <f t="shared" si="0"/>
        <v/>
      </c>
      <c r="G24" s="442" t="s">
        <v>191</v>
      </c>
      <c r="H24" s="443">
        <f>VLOOKUP(G24,'Lookup Lists'!E$3:F$39,2,FALSE)</f>
        <v>0</v>
      </c>
      <c r="I24" s="460">
        <v>6</v>
      </c>
    </row>
    <row r="25" spans="1:11" x14ac:dyDescent="0.35">
      <c r="A25" s="32" t="str">
        <f>'Complexity Template'!A26</f>
        <v>CP2 - Comment Period 2</v>
      </c>
      <c r="B25" s="75"/>
      <c r="C25" s="75"/>
      <c r="D25" s="452"/>
      <c r="E25" s="453"/>
      <c r="F25" s="42" t="str">
        <f t="shared" si="0"/>
        <v/>
      </c>
      <c r="G25" s="442" t="s">
        <v>191</v>
      </c>
      <c r="H25" s="443">
        <f>VLOOKUP(G25,'Lookup Lists'!E$3:F$39,2,FALSE)</f>
        <v>0</v>
      </c>
      <c r="I25" s="470">
        <v>7</v>
      </c>
    </row>
    <row r="26" spans="1:11" x14ac:dyDescent="0.35">
      <c r="A26" s="34" t="str">
        <f>'Complexity Template'!A27</f>
        <v>CIB - Com/Ballot 1 (Initial)</v>
      </c>
      <c r="B26" s="75">
        <v>45082</v>
      </c>
      <c r="C26" s="75">
        <v>45127</v>
      </c>
      <c r="D26" s="10">
        <f>+E23</f>
        <v>44702</v>
      </c>
      <c r="E26" s="8">
        <f>+D26+45</f>
        <v>44747</v>
      </c>
      <c r="F26" s="42">
        <f t="shared" si="0"/>
        <v>-380</v>
      </c>
      <c r="G26" s="442" t="s">
        <v>191</v>
      </c>
      <c r="H26" s="443">
        <f>VLOOKUP(G26,'Lookup Lists'!E$3:F$39,2,FALSE)</f>
        <v>0</v>
      </c>
      <c r="I26" s="460">
        <v>8</v>
      </c>
    </row>
    <row r="27" spans="1:11" x14ac:dyDescent="0.35">
      <c r="A27" s="34" t="str">
        <f>'Complexity Template'!A28</f>
        <v xml:space="preserve">CAB - Com/Add Ballot 2 </v>
      </c>
      <c r="B27" s="75">
        <v>45226</v>
      </c>
      <c r="C27" s="75">
        <v>45260</v>
      </c>
      <c r="D27" s="10">
        <f>+E26+60</f>
        <v>44807</v>
      </c>
      <c r="E27" s="8">
        <f t="shared" ref="E27" si="1">+D27+45</f>
        <v>44852</v>
      </c>
      <c r="F27" s="42">
        <f t="shared" si="0"/>
        <v>-419</v>
      </c>
      <c r="G27" s="442" t="s">
        <v>191</v>
      </c>
      <c r="H27" s="443">
        <f>VLOOKUP(G27,'Lookup Lists'!E$3:F$39,2,FALSE)</f>
        <v>0</v>
      </c>
      <c r="I27" s="470">
        <v>9</v>
      </c>
    </row>
    <row r="28" spans="1:11" x14ac:dyDescent="0.35">
      <c r="A28" s="34" t="str">
        <f>'Complexity Template'!A29</f>
        <v>CAB - Com/Add Ballot 3</v>
      </c>
      <c r="B28" s="96">
        <v>45301</v>
      </c>
      <c r="C28" s="96">
        <v>45313</v>
      </c>
      <c r="D28" s="452"/>
      <c r="E28" s="453"/>
      <c r="F28" s="42" t="str">
        <f t="shared" si="0"/>
        <v/>
      </c>
      <c r="G28" s="442" t="s">
        <v>191</v>
      </c>
      <c r="H28" s="443">
        <f>VLOOKUP(G28,'Lookup Lists'!E$3:F$39,2,FALSE)</f>
        <v>0</v>
      </c>
      <c r="I28" s="460">
        <v>10</v>
      </c>
    </row>
    <row r="29" spans="1:11" x14ac:dyDescent="0.35">
      <c r="A29" s="34" t="str">
        <f>'Complexity Template'!A30</f>
        <v>CAB - Com/Add Ballot 4</v>
      </c>
      <c r="B29" s="75"/>
      <c r="C29" s="75"/>
      <c r="D29" s="452"/>
      <c r="E29" s="453"/>
      <c r="F29" s="42" t="str">
        <f t="shared" si="0"/>
        <v/>
      </c>
      <c r="G29" s="442" t="s">
        <v>191</v>
      </c>
      <c r="H29" s="443">
        <f>VLOOKUP(G29,'Lookup Lists'!E$3:F$39,2,FALSE)</f>
        <v>0</v>
      </c>
      <c r="I29" s="470">
        <v>11</v>
      </c>
    </row>
    <row r="30" spans="1:11" x14ac:dyDescent="0.35">
      <c r="A30" s="34" t="str">
        <f>'Complexity Template'!A31</f>
        <v>CAB - Com/Add Ballot 5</v>
      </c>
      <c r="B30" s="75"/>
      <c r="C30" s="75"/>
      <c r="D30" s="452"/>
      <c r="E30" s="453"/>
      <c r="F30" s="42" t="str">
        <f t="shared" si="0"/>
        <v/>
      </c>
      <c r="G30" s="442" t="s">
        <v>191</v>
      </c>
      <c r="H30" s="443">
        <f>VLOOKUP(G30,'Lookup Lists'!E$3:F$39,2,FALSE)</f>
        <v>0</v>
      </c>
      <c r="I30" s="460">
        <v>12</v>
      </c>
    </row>
    <row r="31" spans="1:11" x14ac:dyDescent="0.35">
      <c r="A31" s="35" t="str">
        <f>'Complexity Template'!A32</f>
        <v>FB - Final Ballot</v>
      </c>
      <c r="B31" s="75">
        <v>45327</v>
      </c>
      <c r="C31" s="75">
        <v>45331</v>
      </c>
      <c r="D31" s="10">
        <f>+E27+30</f>
        <v>44882</v>
      </c>
      <c r="E31" s="8">
        <f>+D31+10</f>
        <v>44892</v>
      </c>
      <c r="F31" s="42">
        <f t="shared" si="0"/>
        <v>-445</v>
      </c>
      <c r="G31" s="442" t="s">
        <v>191</v>
      </c>
      <c r="H31" s="443">
        <f>VLOOKUP(G31,'Lookup Lists'!E$3:F$39,2,FALSE)</f>
        <v>0</v>
      </c>
      <c r="I31" s="470">
        <v>13</v>
      </c>
    </row>
    <row r="32" spans="1:11" x14ac:dyDescent="0.35">
      <c r="A32" s="36" t="str">
        <f>'Complexity Template'!A33</f>
        <v>PTB - Present to BOT</v>
      </c>
      <c r="B32" s="75"/>
      <c r="C32" s="75"/>
      <c r="D32" s="452"/>
      <c r="E32" s="453"/>
      <c r="F32" s="42" t="str">
        <f t="shared" si="0"/>
        <v/>
      </c>
      <c r="G32" s="442" t="s">
        <v>191</v>
      </c>
      <c r="H32" s="443">
        <f>VLOOKUP(G32,'Lookup Lists'!E$3:F$39,2,FALSE)</f>
        <v>0</v>
      </c>
      <c r="I32" s="460">
        <v>14</v>
      </c>
    </row>
    <row r="33" spans="1:9" x14ac:dyDescent="0.35">
      <c r="A33" s="37" t="str">
        <f>'Complexity Template'!A34</f>
        <v>Filing - Filing with Regulators</v>
      </c>
      <c r="B33" s="75"/>
      <c r="C33" s="75"/>
      <c r="D33" s="452"/>
      <c r="E33" s="453"/>
      <c r="F33" s="42" t="str">
        <f t="shared" si="0"/>
        <v/>
      </c>
      <c r="G33" s="442" t="s">
        <v>191</v>
      </c>
      <c r="H33" s="443">
        <f>VLOOKUP(G33,'Lookup Lists'!E$3:F$39,2,FALSE)</f>
        <v>0</v>
      </c>
      <c r="I33" s="470">
        <v>15</v>
      </c>
    </row>
    <row r="34" spans="1:9" ht="15" thickBot="1" x14ac:dyDescent="0.4">
      <c r="A34" s="38">
        <f>'Complexity Template'!A35</f>
        <v>0</v>
      </c>
      <c r="B34" s="76"/>
      <c r="C34" s="76"/>
      <c r="D34" s="455"/>
      <c r="E34" s="456"/>
      <c r="F34" s="41" t="str">
        <f t="shared" si="0"/>
        <v/>
      </c>
      <c r="G34" s="82" t="s">
        <v>191</v>
      </c>
      <c r="H34" s="88">
        <f>VLOOKUP(G34,'Lookup Lists'!E$3:F$39,2,FALSE)</f>
        <v>0</v>
      </c>
      <c r="I34" s="460">
        <v>16</v>
      </c>
    </row>
    <row r="35" spans="1:9" ht="15" thickBot="1" x14ac:dyDescent="0.4">
      <c r="A35" s="607" t="s">
        <v>940</v>
      </c>
      <c r="B35" s="608"/>
      <c r="C35" s="608"/>
      <c r="D35" s="608"/>
      <c r="E35" s="608"/>
      <c r="F35" s="370">
        <f>IF(ISBLANK(C31)=FALSE,H35-C31,"Need FB Date")</f>
        <v>-19</v>
      </c>
      <c r="G35" s="371" t="s">
        <v>941</v>
      </c>
      <c r="H35" s="372">
        <f>D22+(E31-D22)+SUM(H19:H34)</f>
        <v>45312</v>
      </c>
    </row>
    <row r="36" spans="1:9" ht="15" thickBot="1" x14ac:dyDescent="0.4">
      <c r="A36" s="26" t="str">
        <f>'Complexity Template'!A37</f>
        <v>PTS Change Control</v>
      </c>
      <c r="B36"/>
      <c r="C36"/>
      <c r="D36"/>
      <c r="E36"/>
      <c r="F36" s="259"/>
      <c r="G36" s="259"/>
      <c r="H36" s="259"/>
    </row>
    <row r="37" spans="1:9" ht="15" thickBot="1" x14ac:dyDescent="0.4">
      <c r="A37" s="25" t="str">
        <f>'Complexity Template'!A38</f>
        <v>Reason for Update</v>
      </c>
      <c r="B37" s="462" t="str">
        <f>'Complexity Template'!B38</f>
        <v>Date</v>
      </c>
      <c r="C37" s="840" t="str">
        <f>'Complexity Template'!C38</f>
        <v>Notes</v>
      </c>
      <c r="D37" s="841">
        <f>'Complexity Template'!E38</f>
        <v>0</v>
      </c>
      <c r="E37" s="841">
        <f>'Complexity Template'!F38</f>
        <v>0</v>
      </c>
      <c r="F37" s="841">
        <f>'Complexity Template'!G38</f>
        <v>0</v>
      </c>
      <c r="G37" s="841">
        <f>'Complexity Template'!H38</f>
        <v>0</v>
      </c>
      <c r="H37" s="842">
        <f>'Complexity Template'!I38</f>
        <v>0</v>
      </c>
    </row>
    <row r="38" spans="1:9" x14ac:dyDescent="0.35">
      <c r="A38" s="100" t="s">
        <v>566</v>
      </c>
      <c r="B38" s="93">
        <v>44517</v>
      </c>
      <c r="C38" s="603" t="s">
        <v>1221</v>
      </c>
      <c r="D38" s="603"/>
      <c r="E38" s="603"/>
      <c r="F38" s="603"/>
      <c r="G38" s="603"/>
      <c r="H38" s="604"/>
    </row>
    <row r="39" spans="1:9" x14ac:dyDescent="0.35">
      <c r="A39" s="101" t="s">
        <v>1406</v>
      </c>
      <c r="B39" s="99">
        <v>45363</v>
      </c>
      <c r="C39" s="605" t="s">
        <v>1407</v>
      </c>
      <c r="D39" s="605"/>
      <c r="E39" s="605"/>
      <c r="F39" s="605"/>
      <c r="G39" s="605"/>
      <c r="H39" s="606"/>
    </row>
    <row r="40" spans="1:9" x14ac:dyDescent="0.35">
      <c r="A40" s="101"/>
      <c r="B40" s="429"/>
      <c r="C40" s="605"/>
      <c r="D40" s="605"/>
      <c r="E40" s="605"/>
      <c r="F40" s="605"/>
      <c r="G40" s="605"/>
      <c r="H40" s="606"/>
    </row>
    <row r="41" spans="1:9" ht="15" thickBot="1" x14ac:dyDescent="0.4">
      <c r="A41" s="102"/>
      <c r="B41" s="428"/>
      <c r="C41" s="597"/>
      <c r="D41" s="597"/>
      <c r="E41" s="597"/>
      <c r="F41" s="597"/>
      <c r="G41" s="597"/>
      <c r="H41" s="598"/>
    </row>
  </sheetData>
  <mergeCells count="20">
    <mergeCell ref="C40:H40"/>
    <mergeCell ref="C41:H41"/>
    <mergeCell ref="B13:G13"/>
    <mergeCell ref="C14:G14"/>
    <mergeCell ref="A35:E35"/>
    <mergeCell ref="C37:H37"/>
    <mergeCell ref="C38:H38"/>
    <mergeCell ref="C39:H39"/>
    <mergeCell ref="B12:G12"/>
    <mergeCell ref="B1:G1"/>
    <mergeCell ref="B2:G2"/>
    <mergeCell ref="B3:G3"/>
    <mergeCell ref="B4:G4"/>
    <mergeCell ref="B5:G5"/>
    <mergeCell ref="B6:E6"/>
    <mergeCell ref="B7:C7"/>
    <mergeCell ref="B8:G8"/>
    <mergeCell ref="C9:G9"/>
    <mergeCell ref="C10:G10"/>
    <mergeCell ref="B11:G11"/>
  </mergeCells>
  <conditionalFormatting sqref="B19:E34">
    <cfRule type="expression" dxfId="304" priority="1">
      <formula>AND($D19&lt;=NOW(),$E19&gt;=NOW())</formula>
    </cfRule>
  </conditionalFormatting>
  <conditionalFormatting sqref="F19:F34">
    <cfRule type="cellIs" dxfId="303" priority="9" operator="greaterThan">
      <formula>-45</formula>
    </cfRule>
  </conditionalFormatting>
  <conditionalFormatting sqref="F19:F35">
    <cfRule type="cellIs" dxfId="302" priority="3" operator="lessThan">
      <formula>-90</formula>
    </cfRule>
    <cfRule type="cellIs" dxfId="301" priority="4" operator="lessThan">
      <formula>-45</formula>
    </cfRule>
  </conditionalFormatting>
  <conditionalFormatting sqref="F35">
    <cfRule type="cellIs" dxfId="300" priority="2" operator="between">
      <formula>-45</formula>
      <formula>45</formula>
    </cfRule>
    <cfRule type="cellIs" dxfId="299" priority="5" operator="greaterThan">
      <formula>45</formula>
    </cfRule>
    <cfRule type="cellIs" dxfId="298" priority="6" operator="greaterThan">
      <formula>90</formula>
    </cfRule>
  </conditionalFormatting>
  <dataValidations count="2">
    <dataValidation type="list" allowBlank="1" showInputMessage="1" showErrorMessage="1" sqref="G19:G34" xr:uid="{00000000-0002-0000-8900-000000000000}">
      <formula1>Complexity_Factor</formula1>
    </dataValidation>
    <dataValidation type="list" allowBlank="1" showInputMessage="1" showErrorMessage="1" sqref="B3:G3" xr:uid="{00000000-0002-0000-8900-000001000000}">
      <formula1>Status</formula1>
    </dataValidation>
  </dataValidations>
  <hyperlinks>
    <hyperlink ref="H1" location="Home!A1" display="Return to Home" xr:uid="{00000000-0004-0000-8900-000000000000}"/>
    <hyperlink ref="B2" r:id="rId1" display="Phase 2 System Protection Coordination" xr:uid="{00000000-0004-0000-8900-000001000000}"/>
    <hyperlink ref="B2:G2" r:id="rId2" display="Extrem Cold Weather Grid Operations, Preparedness, and Coordination" xr:uid="{00000000-0004-0000-8900-000002000000}"/>
    <hyperlink ref="B12:G12" r:id="rId3" display="Alison Oswald" xr:uid="{00000000-0004-0000-8900-000003000000}"/>
    <hyperlink ref="A7" location="Footnotes!A1" display="Footnotes!A1" xr:uid="{00000000-0004-0000-8900-000004000000}"/>
    <hyperlink ref="B13:G13" r:id="rId4" display="Michael Brytowski (Primary), Kirk Rosener (Backup)" xr:uid="{00000000-0004-0000-8900-000005000000}"/>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10" id="{44321A56-687E-42D3-9D58-C85E5B036A11}">
            <xm:f>IF($B$20=Home!$I$5,#REF!,)</xm:f>
            <x14:dxf/>
          </x14:cfRule>
          <xm:sqref>I10:ABI10</xm:sqref>
        </x14:conditionalFormatting>
      </x14:conditionalFormattings>
    </ext>
  </extLst>
</worksheet>
</file>

<file path=xl/worksheets/sheet1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tabColor rgb="FF0070C0"/>
  </sheetPr>
  <dimension ref="A1:L42"/>
  <sheetViews>
    <sheetView zoomScaleNormal="100" workbookViewId="0">
      <selection activeCell="G15" sqref="G15"/>
    </sheetView>
  </sheetViews>
  <sheetFormatPr defaultColWidth="8.81640625" defaultRowHeight="14.5" x14ac:dyDescent="0.35"/>
  <cols>
    <col min="1" max="1" width="28.453125" style="106" customWidth="1"/>
    <col min="2" max="2" width="12.453125" style="91" customWidth="1"/>
    <col min="3" max="4" width="11.81640625" style="91" customWidth="1"/>
    <col min="5" max="5" width="11" style="91" customWidth="1"/>
    <col min="6" max="6" width="11.453125" style="91" bestFit="1" customWidth="1"/>
    <col min="7" max="7" width="11.453125" style="91" customWidth="1"/>
    <col min="8" max="8" width="20.453125" style="91" customWidth="1"/>
    <col min="9" max="9" width="12.1796875" style="91" customWidth="1"/>
    <col min="10" max="10" width="7.453125" style="91" hidden="1" customWidth="1"/>
    <col min="11" max="11" width="13.453125" style="91" customWidth="1"/>
    <col min="12" max="12" width="22.453125" style="91" customWidth="1"/>
    <col min="13" max="16384" width="8.81640625" style="91"/>
  </cols>
  <sheetData>
    <row r="1" spans="1:12" s="463" customFormat="1" ht="18.5" x14ac:dyDescent="0.45">
      <c r="A1" s="27" t="s">
        <v>74</v>
      </c>
      <c r="B1" s="609" t="s">
        <v>1259</v>
      </c>
      <c r="C1" s="610"/>
      <c r="D1" s="610"/>
      <c r="E1" s="610"/>
      <c r="F1" s="610"/>
      <c r="G1" s="610"/>
      <c r="H1" s="610"/>
      <c r="I1" s="165" t="s">
        <v>178</v>
      </c>
    </row>
    <row r="2" spans="1:12" s="463" customFormat="1" ht="15" customHeight="1" x14ac:dyDescent="0.45">
      <c r="A2" s="3" t="s">
        <v>204</v>
      </c>
      <c r="B2" s="611" t="s">
        <v>1260</v>
      </c>
      <c r="C2" s="611"/>
      <c r="D2" s="611"/>
      <c r="E2" s="611"/>
      <c r="F2" s="611"/>
      <c r="G2" s="611"/>
      <c r="H2" s="611"/>
      <c r="I2" s="464"/>
    </row>
    <row r="3" spans="1:12" s="463" customFormat="1" ht="15" customHeight="1" x14ac:dyDescent="0.45">
      <c r="A3" s="3" t="str">
        <f>'Complexity Template'!A3</f>
        <v>Status</v>
      </c>
      <c r="B3" s="612" t="s">
        <v>1087</v>
      </c>
      <c r="C3" s="612"/>
      <c r="D3" s="612"/>
      <c r="E3" s="612"/>
      <c r="F3" s="612"/>
      <c r="G3" s="612"/>
      <c r="H3" s="612"/>
      <c r="I3" s="464"/>
    </row>
    <row r="4" spans="1:12" s="463" customFormat="1" ht="105" customHeight="1" x14ac:dyDescent="0.45">
      <c r="A4" s="3" t="s">
        <v>207</v>
      </c>
      <c r="B4" s="600" t="s">
        <v>1474</v>
      </c>
      <c r="C4" s="600"/>
      <c r="D4" s="600"/>
      <c r="E4" s="600"/>
      <c r="F4" s="600"/>
      <c r="G4" s="600"/>
      <c r="H4" s="600"/>
      <c r="I4" s="464"/>
    </row>
    <row r="5" spans="1:12" x14ac:dyDescent="0.35">
      <c r="A5" s="5" t="s">
        <v>209</v>
      </c>
      <c r="B5" s="600" t="s">
        <v>1294</v>
      </c>
      <c r="C5" s="600"/>
      <c r="D5" s="600"/>
      <c r="E5" s="600"/>
      <c r="F5" s="600"/>
      <c r="G5" s="600"/>
      <c r="H5" s="600"/>
      <c r="I5" s="459"/>
    </row>
    <row r="6" spans="1:12" x14ac:dyDescent="0.35">
      <c r="A6" s="5" t="s">
        <v>210</v>
      </c>
      <c r="B6" s="613">
        <v>45169</v>
      </c>
      <c r="C6" s="613"/>
      <c r="D6" s="613"/>
      <c r="E6" s="613"/>
      <c r="F6" s="613"/>
      <c r="G6" s="293">
        <f ca="1">IF(ISBLANK($B$6)=FALSE,ROUNDDOWN(_xlfn.DAYS($B$6,NOW())/30,0),"N/A")</f>
        <v>-19</v>
      </c>
      <c r="H6" s="277" t="s">
        <v>919</v>
      </c>
      <c r="I6" s="459"/>
    </row>
    <row r="7" spans="1:12" ht="63" customHeight="1" x14ac:dyDescent="0.35">
      <c r="A7" s="261" t="s">
        <v>211</v>
      </c>
      <c r="B7" s="599"/>
      <c r="C7" s="599"/>
      <c r="D7" s="459"/>
      <c r="E7" s="4" t="s">
        <v>954</v>
      </c>
      <c r="F7" s="459">
        <v>1</v>
      </c>
      <c r="G7" s="4" t="s">
        <v>955</v>
      </c>
      <c r="H7" s="460">
        <v>0</v>
      </c>
      <c r="I7" s="459"/>
    </row>
    <row r="8" spans="1:12" x14ac:dyDescent="0.35">
      <c r="A8" s="5" t="s">
        <v>955</v>
      </c>
      <c r="B8" s="599" t="s">
        <v>191</v>
      </c>
      <c r="C8" s="599"/>
      <c r="D8" s="599"/>
      <c r="E8" s="599"/>
      <c r="F8" s="599"/>
      <c r="G8" s="599"/>
      <c r="H8" s="599"/>
      <c r="I8" s="459"/>
    </row>
    <row r="9" spans="1:12" ht="33.75" customHeight="1" x14ac:dyDescent="0.35">
      <c r="A9" s="3" t="s">
        <v>217</v>
      </c>
      <c r="B9" s="460">
        <v>0</v>
      </c>
      <c r="C9" s="600" t="s">
        <v>1227</v>
      </c>
      <c r="D9" s="600"/>
      <c r="E9" s="600"/>
      <c r="F9" s="600"/>
      <c r="G9" s="600"/>
      <c r="H9" s="600"/>
      <c r="I9" s="459"/>
    </row>
    <row r="10" spans="1:12" x14ac:dyDescent="0.35">
      <c r="A10" s="5" t="s">
        <v>955</v>
      </c>
      <c r="B10" s="460" t="s">
        <v>191</v>
      </c>
      <c r="C10" s="599"/>
      <c r="D10" s="599"/>
      <c r="E10" s="599"/>
      <c r="F10" s="599"/>
      <c r="G10" s="599"/>
      <c r="H10" s="599"/>
      <c r="I10" s="459"/>
    </row>
    <row r="11" spans="1:12" x14ac:dyDescent="0.35">
      <c r="A11" s="5" t="s">
        <v>955</v>
      </c>
      <c r="B11" s="600" t="s">
        <v>191</v>
      </c>
      <c r="C11" s="600"/>
      <c r="D11" s="600"/>
      <c r="E11" s="600"/>
      <c r="F11" s="600"/>
      <c r="G11" s="600"/>
      <c r="H11" s="600"/>
      <c r="I11" s="451"/>
      <c r="L11" s="468"/>
    </row>
    <row r="12" spans="1:12" x14ac:dyDescent="0.35">
      <c r="A12" s="3" t="s">
        <v>222</v>
      </c>
      <c r="B12" s="673" t="s">
        <v>615</v>
      </c>
      <c r="C12" s="673"/>
      <c r="D12" s="673"/>
      <c r="E12" s="673"/>
      <c r="F12" s="673"/>
      <c r="G12" s="673"/>
      <c r="H12" s="673"/>
      <c r="I12" s="451"/>
    </row>
    <row r="13" spans="1:12" ht="14.9" customHeight="1" x14ac:dyDescent="0.35">
      <c r="A13" s="3" t="s">
        <v>223</v>
      </c>
      <c r="B13" s="673" t="s">
        <v>1353</v>
      </c>
      <c r="C13" s="673"/>
      <c r="D13" s="673"/>
      <c r="E13" s="673"/>
      <c r="F13" s="673"/>
      <c r="G13" s="673"/>
      <c r="H13" s="673"/>
      <c r="I13" s="451"/>
    </row>
    <row r="14" spans="1:12" x14ac:dyDescent="0.35">
      <c r="A14" s="3" t="s">
        <v>224</v>
      </c>
      <c r="B14" s="460">
        <v>1</v>
      </c>
      <c r="C14" s="600" t="s">
        <v>1261</v>
      </c>
      <c r="D14" s="600"/>
      <c r="E14" s="600"/>
      <c r="F14" s="600"/>
      <c r="G14" s="600"/>
      <c r="H14" s="600"/>
      <c r="I14" s="459"/>
    </row>
    <row r="15" spans="1:12" x14ac:dyDescent="0.35">
      <c r="A15" s="3" t="s">
        <v>226</v>
      </c>
      <c r="B15" s="239">
        <v>45762</v>
      </c>
      <c r="C15" s="459"/>
      <c r="D15" s="459"/>
      <c r="E15" s="459"/>
      <c r="F15" s="459"/>
      <c r="G15" s="459"/>
      <c r="H15" s="459"/>
      <c r="I15" s="459"/>
    </row>
    <row r="16" spans="1:12" x14ac:dyDescent="0.35">
      <c r="A16" s="3"/>
      <c r="B16" s="451"/>
      <c r="C16" s="459"/>
      <c r="D16" s="459"/>
      <c r="E16" s="459"/>
      <c r="F16" s="459"/>
      <c r="G16" s="459"/>
      <c r="H16" s="459"/>
      <c r="I16" s="459"/>
    </row>
    <row r="17" spans="1:12" ht="15" thickBot="1" x14ac:dyDescent="0.4">
      <c r="A17" s="5"/>
      <c r="B17" s="459"/>
      <c r="C17" s="459"/>
      <c r="D17" s="459"/>
      <c r="E17" s="459"/>
      <c r="F17" s="459"/>
      <c r="G17" s="459"/>
      <c r="H17" s="459"/>
      <c r="I17" s="459"/>
    </row>
    <row r="18" spans="1:12" ht="58.75" customHeight="1" thickBot="1" x14ac:dyDescent="0.4">
      <c r="A18" s="46" t="s">
        <v>195</v>
      </c>
      <c r="B18" s="48" t="s">
        <v>196</v>
      </c>
      <c r="C18" s="46" t="s">
        <v>197</v>
      </c>
      <c r="D18" s="46" t="s">
        <v>1436</v>
      </c>
      <c r="E18" s="48" t="s">
        <v>1225</v>
      </c>
      <c r="F18" s="46" t="s">
        <v>1226</v>
      </c>
      <c r="G18" s="48" t="s">
        <v>922</v>
      </c>
      <c r="H18" s="46" t="s">
        <v>1228</v>
      </c>
      <c r="I18" s="46" t="s">
        <v>924</v>
      </c>
      <c r="J18" s="469" t="s">
        <v>24</v>
      </c>
      <c r="K18" s="469"/>
      <c r="L18" s="469"/>
    </row>
    <row r="19" spans="1:12" ht="15" thickBot="1" x14ac:dyDescent="0.4">
      <c r="A19" s="71" t="s">
        <v>1239</v>
      </c>
      <c r="B19" s="457"/>
      <c r="C19" s="457"/>
      <c r="D19" s="452"/>
      <c r="E19" s="452"/>
      <c r="F19" s="453"/>
      <c r="G19" s="369" t="str">
        <f>IF(ISBLANK(E19)=FALSE,IF(E19-B19&gt;DATE(2007,1,1),0,E19-B19),"")</f>
        <v/>
      </c>
      <c r="H19" s="110" t="s">
        <v>191</v>
      </c>
      <c r="I19" s="111">
        <f>VLOOKUP(H19,'Lookup Lists'!E$3:F$39,2,FALSE)</f>
        <v>0</v>
      </c>
      <c r="J19" s="470">
        <v>1</v>
      </c>
    </row>
    <row r="20" spans="1:12" x14ac:dyDescent="0.35">
      <c r="A20" s="71" t="s">
        <v>1240</v>
      </c>
      <c r="B20" s="75"/>
      <c r="C20" s="83"/>
      <c r="D20" s="452"/>
      <c r="E20" s="452"/>
      <c r="F20" s="453"/>
      <c r="G20" s="42" t="str">
        <f t="shared" ref="G20:G35" si="0">IF(ISBLANK(E20)=FALSE,IF(E20-B20&gt;DATE(2007,1,1),0,E20-B20),"")</f>
        <v/>
      </c>
      <c r="H20" s="442" t="s">
        <v>191</v>
      </c>
      <c r="I20" s="443">
        <f>VLOOKUP(H20,'Lookup Lists'!E$3:F$39,2,FALSE)</f>
        <v>0</v>
      </c>
      <c r="J20" s="460">
        <v>2</v>
      </c>
    </row>
    <row r="21" spans="1:12" x14ac:dyDescent="0.35">
      <c r="A21" s="133" t="str">
        <f>'Lookup Lists'!C9</f>
        <v>QR - Quality Review</v>
      </c>
      <c r="B21" s="429"/>
      <c r="C21" s="429"/>
      <c r="D21" s="452"/>
      <c r="E21" s="452"/>
      <c r="F21" s="453"/>
      <c r="G21" s="42" t="str">
        <f t="shared" si="0"/>
        <v/>
      </c>
      <c r="H21" s="442" t="s">
        <v>191</v>
      </c>
      <c r="I21" s="443">
        <f>VLOOKUP(H21,'Lookup Lists'!E$3:F$39,2,FALSE)</f>
        <v>0</v>
      </c>
      <c r="J21" s="470">
        <v>3</v>
      </c>
    </row>
    <row r="22" spans="1:12" x14ac:dyDescent="0.35">
      <c r="A22" s="29" t="s">
        <v>925</v>
      </c>
      <c r="B22" s="347">
        <v>44539</v>
      </c>
      <c r="C22" s="83">
        <v>44588</v>
      </c>
      <c r="D22" s="452"/>
      <c r="E22" s="347">
        <v>44539</v>
      </c>
      <c r="F22" s="83">
        <v>44588</v>
      </c>
      <c r="G22" s="42">
        <f t="shared" si="0"/>
        <v>0</v>
      </c>
      <c r="H22" s="442" t="s">
        <v>191</v>
      </c>
      <c r="I22" s="443">
        <f>VLOOKUP(H22,'Lookup Lists'!E$3:F$39,2,FALSE)</f>
        <v>0</v>
      </c>
      <c r="J22" s="460">
        <v>4</v>
      </c>
    </row>
    <row r="23" spans="1:12" x14ac:dyDescent="0.35">
      <c r="A23" s="29" t="s">
        <v>1417</v>
      </c>
      <c r="B23" s="347"/>
      <c r="C23" s="83"/>
      <c r="D23" s="452"/>
      <c r="E23" s="75">
        <f>F22+60</f>
        <v>44648</v>
      </c>
      <c r="F23" s="8">
        <f>E23+60</f>
        <v>44708</v>
      </c>
      <c r="G23" s="42"/>
      <c r="H23" s="442" t="s">
        <v>191</v>
      </c>
      <c r="I23" s="443">
        <f>VLOOKUP(H23,'Lookup Lists'!E$3:F$39,2,FALSE)</f>
        <v>0</v>
      </c>
      <c r="J23" s="470">
        <v>5</v>
      </c>
    </row>
    <row r="24" spans="1:12" x14ac:dyDescent="0.35">
      <c r="A24" s="345" t="s">
        <v>928</v>
      </c>
      <c r="B24" s="75"/>
      <c r="C24" s="83"/>
      <c r="D24" s="452"/>
      <c r="E24" s="454">
        <f>+F23+60</f>
        <v>44768</v>
      </c>
      <c r="F24" s="454">
        <f>+E24+($B$9*30)+($B$14*60)</f>
        <v>44828</v>
      </c>
      <c r="G24" s="42">
        <f t="shared" si="0"/>
        <v>0</v>
      </c>
      <c r="H24" s="442" t="s">
        <v>191</v>
      </c>
      <c r="I24" s="443">
        <f>VLOOKUP(H24,'Lookup Lists'!E$3:F$39,2,FALSE)</f>
        <v>0</v>
      </c>
      <c r="J24" s="470">
        <v>5</v>
      </c>
    </row>
    <row r="25" spans="1:12" x14ac:dyDescent="0.35">
      <c r="A25" s="32" t="s">
        <v>929</v>
      </c>
      <c r="B25" s="75"/>
      <c r="C25" s="75"/>
      <c r="D25" s="452"/>
      <c r="E25" s="452"/>
      <c r="F25" s="453"/>
      <c r="G25" s="42" t="str">
        <f t="shared" si="0"/>
        <v/>
      </c>
      <c r="H25" s="442" t="s">
        <v>191</v>
      </c>
      <c r="I25" s="443">
        <f>VLOOKUP(H25,'Lookup Lists'!E$3:F$39,2,FALSE)</f>
        <v>0</v>
      </c>
      <c r="J25" s="460">
        <v>6</v>
      </c>
    </row>
    <row r="26" spans="1:12" x14ac:dyDescent="0.35">
      <c r="A26" s="32" t="s">
        <v>930</v>
      </c>
      <c r="B26" s="75"/>
      <c r="C26" s="75"/>
      <c r="D26" s="452"/>
      <c r="E26" s="452"/>
      <c r="F26" s="453"/>
      <c r="G26" s="42" t="str">
        <f t="shared" si="0"/>
        <v/>
      </c>
      <c r="H26" s="442" t="s">
        <v>191</v>
      </c>
      <c r="I26" s="443">
        <f>VLOOKUP(H26,'Lookup Lists'!E$3:F$39,2,FALSE)</f>
        <v>0</v>
      </c>
      <c r="J26" s="470">
        <v>7</v>
      </c>
    </row>
    <row r="27" spans="1:12" x14ac:dyDescent="0.35">
      <c r="A27" s="34" t="s">
        <v>931</v>
      </c>
      <c r="B27" s="75">
        <v>45174</v>
      </c>
      <c r="C27" s="83">
        <v>45218</v>
      </c>
      <c r="D27" s="576" t="s">
        <v>1437</v>
      </c>
      <c r="E27" s="10">
        <f>+F24</f>
        <v>44828</v>
      </c>
      <c r="F27" s="8">
        <f>+E27+45</f>
        <v>44873</v>
      </c>
      <c r="G27" s="42">
        <f t="shared" si="0"/>
        <v>-346</v>
      </c>
      <c r="H27" s="442" t="s">
        <v>191</v>
      </c>
      <c r="I27" s="443">
        <f>VLOOKUP(H27,'Lookup Lists'!E$3:F$39,2,FALSE)</f>
        <v>0</v>
      </c>
      <c r="J27" s="460">
        <v>8</v>
      </c>
    </row>
    <row r="28" spans="1:12" x14ac:dyDescent="0.35">
      <c r="A28" s="34" t="s">
        <v>932</v>
      </c>
      <c r="B28" s="75">
        <v>45474</v>
      </c>
      <c r="C28" s="75">
        <v>45518</v>
      </c>
      <c r="D28" s="576" t="s">
        <v>1437</v>
      </c>
      <c r="E28" s="10"/>
      <c r="F28" s="8"/>
      <c r="G28" s="42" t="str">
        <f t="shared" si="0"/>
        <v/>
      </c>
      <c r="H28" s="442" t="s">
        <v>191</v>
      </c>
      <c r="I28" s="443">
        <f>VLOOKUP(H28,'Lookup Lists'!E$3:F$39,2,FALSE)</f>
        <v>0</v>
      </c>
      <c r="J28" s="470">
        <v>9</v>
      </c>
    </row>
    <row r="29" spans="1:12" x14ac:dyDescent="0.35">
      <c r="A29" s="34" t="s">
        <v>933</v>
      </c>
      <c r="B29" s="75"/>
      <c r="C29" s="75"/>
      <c r="D29" s="576" t="s">
        <v>1437</v>
      </c>
      <c r="E29" s="452"/>
      <c r="F29" s="453"/>
      <c r="G29" s="42" t="str">
        <f t="shared" si="0"/>
        <v/>
      </c>
      <c r="H29" s="442" t="s">
        <v>191</v>
      </c>
      <c r="I29" s="443">
        <f>VLOOKUP(H29,'Lookup Lists'!E$3:F$39,2,FALSE)</f>
        <v>0</v>
      </c>
      <c r="J29" s="460">
        <v>10</v>
      </c>
    </row>
    <row r="30" spans="1:12" x14ac:dyDescent="0.35">
      <c r="A30" s="34" t="s">
        <v>934</v>
      </c>
      <c r="B30" s="75"/>
      <c r="C30" s="75"/>
      <c r="D30" s="576" t="s">
        <v>1437</v>
      </c>
      <c r="E30" s="452"/>
      <c r="F30" s="453"/>
      <c r="G30" s="42" t="str">
        <f t="shared" si="0"/>
        <v/>
      </c>
      <c r="H30" s="442" t="s">
        <v>191</v>
      </c>
      <c r="I30" s="443">
        <f>VLOOKUP(H30,'Lookup Lists'!E$3:F$39,2,FALSE)</f>
        <v>0</v>
      </c>
      <c r="J30" s="470">
        <v>11</v>
      </c>
    </row>
    <row r="31" spans="1:12" x14ac:dyDescent="0.35">
      <c r="A31" s="34" t="s">
        <v>935</v>
      </c>
      <c r="B31" s="75"/>
      <c r="C31" s="75"/>
      <c r="D31" s="576" t="s">
        <v>1437</v>
      </c>
      <c r="E31" s="452"/>
      <c r="F31" s="453"/>
      <c r="G31" s="42" t="str">
        <f t="shared" si="0"/>
        <v/>
      </c>
      <c r="H31" s="442" t="s">
        <v>191</v>
      </c>
      <c r="I31" s="443">
        <f>VLOOKUP(H31,'Lookup Lists'!E$3:F$39,2,FALSE)</f>
        <v>0</v>
      </c>
      <c r="J31" s="460">
        <v>12</v>
      </c>
    </row>
    <row r="32" spans="1:12" x14ac:dyDescent="0.35">
      <c r="A32" s="35" t="s">
        <v>936</v>
      </c>
      <c r="B32" s="75">
        <v>45565</v>
      </c>
      <c r="C32" s="83">
        <f>+B32+10</f>
        <v>45575</v>
      </c>
      <c r="D32" s="576" t="s">
        <v>1437</v>
      </c>
      <c r="E32" s="75">
        <v>45260</v>
      </c>
      <c r="F32" s="83">
        <f>+E32+10</f>
        <v>45270</v>
      </c>
      <c r="G32" s="42">
        <f t="shared" si="0"/>
        <v>-305</v>
      </c>
      <c r="H32" s="442" t="s">
        <v>191</v>
      </c>
      <c r="I32" s="443">
        <f>VLOOKUP(H32,'Lookup Lists'!E$3:F$39,2,FALSE)</f>
        <v>0</v>
      </c>
      <c r="J32" s="470">
        <v>13</v>
      </c>
    </row>
    <row r="33" spans="1:10" x14ac:dyDescent="0.35">
      <c r="A33" s="36" t="s">
        <v>937</v>
      </c>
      <c r="B33" s="75"/>
      <c r="C33" s="75"/>
      <c r="D33" s="452"/>
      <c r="E33" s="452"/>
      <c r="F33" s="453"/>
      <c r="G33" s="42" t="str">
        <f t="shared" si="0"/>
        <v/>
      </c>
      <c r="H33" s="442" t="s">
        <v>191</v>
      </c>
      <c r="I33" s="443">
        <f>VLOOKUP(H33,'Lookup Lists'!E$3:F$39,2,FALSE)</f>
        <v>0</v>
      </c>
      <c r="J33" s="460">
        <v>14</v>
      </c>
    </row>
    <row r="34" spans="1:10" x14ac:dyDescent="0.35">
      <c r="A34" s="37" t="s">
        <v>938</v>
      </c>
      <c r="B34" s="75"/>
      <c r="C34" s="75"/>
      <c r="D34" s="452"/>
      <c r="E34" s="452"/>
      <c r="F34" s="453"/>
      <c r="G34" s="42" t="str">
        <f t="shared" si="0"/>
        <v/>
      </c>
      <c r="H34" s="442" t="s">
        <v>191</v>
      </c>
      <c r="I34" s="443">
        <f>VLOOKUP(H34,'Lookup Lists'!E$3:F$39,2,FALSE)</f>
        <v>0</v>
      </c>
      <c r="J34" s="470">
        <v>15</v>
      </c>
    </row>
    <row r="35" spans="1:10" ht="15" thickBot="1" x14ac:dyDescent="0.4">
      <c r="A35" s="38"/>
      <c r="B35" s="76"/>
      <c r="C35" s="76"/>
      <c r="D35" s="452"/>
      <c r="E35" s="455"/>
      <c r="F35" s="456"/>
      <c r="G35" s="41" t="str">
        <f t="shared" si="0"/>
        <v/>
      </c>
      <c r="H35" s="82" t="s">
        <v>191</v>
      </c>
      <c r="I35" s="88">
        <f>VLOOKUP(H35,'Lookup Lists'!E$3:F$39,2,FALSE)</f>
        <v>0</v>
      </c>
      <c r="J35" s="460">
        <v>16</v>
      </c>
    </row>
    <row r="36" spans="1:10" ht="15" thickBot="1" x14ac:dyDescent="0.4">
      <c r="A36" s="607" t="s">
        <v>940</v>
      </c>
      <c r="B36" s="608"/>
      <c r="C36" s="608"/>
      <c r="D36" s="608"/>
      <c r="E36" s="608"/>
      <c r="F36" s="608"/>
      <c r="G36" s="370">
        <f>IF(ISBLANK(C32)=FALSE,I36-C32,"Need FB Date")</f>
        <v>-305</v>
      </c>
      <c r="H36" s="371" t="s">
        <v>941</v>
      </c>
      <c r="I36" s="372">
        <f>E22+(F32-E22)+SUM(I19:I35)</f>
        <v>45270</v>
      </c>
    </row>
    <row r="37" spans="1:10" ht="15" thickBot="1" x14ac:dyDescent="0.4">
      <c r="A37" s="26" t="s">
        <v>155</v>
      </c>
      <c r="B37"/>
      <c r="C37"/>
      <c r="D37"/>
      <c r="E37"/>
      <c r="F37"/>
      <c r="G37" s="259"/>
      <c r="H37" s="259"/>
      <c r="I37" s="259"/>
    </row>
    <row r="38" spans="1:10" ht="15" thickBot="1" x14ac:dyDescent="0.4">
      <c r="A38" s="25" t="s">
        <v>156</v>
      </c>
      <c r="B38" s="422" t="s">
        <v>157</v>
      </c>
      <c r="C38" s="601" t="s">
        <v>158</v>
      </c>
      <c r="D38" s="601"/>
      <c r="E38" s="601"/>
      <c r="F38" s="601"/>
      <c r="G38" s="601"/>
      <c r="H38" s="601"/>
      <c r="I38" s="602"/>
    </row>
    <row r="39" spans="1:10" x14ac:dyDescent="0.35">
      <c r="A39" s="100" t="s">
        <v>566</v>
      </c>
      <c r="B39" s="93">
        <v>44517</v>
      </c>
      <c r="C39" s="603" t="s">
        <v>1232</v>
      </c>
      <c r="D39" s="603"/>
      <c r="E39" s="603"/>
      <c r="F39" s="603"/>
      <c r="G39" s="603"/>
      <c r="H39" s="603"/>
      <c r="I39" s="604"/>
    </row>
    <row r="40" spans="1:10" x14ac:dyDescent="0.35">
      <c r="A40" s="101"/>
      <c r="B40" s="99"/>
      <c r="C40" s="605"/>
      <c r="D40" s="605"/>
      <c r="E40" s="605"/>
      <c r="F40" s="605"/>
      <c r="G40" s="605"/>
      <c r="H40" s="605"/>
      <c r="I40" s="606"/>
    </row>
    <row r="41" spans="1:10" x14ac:dyDescent="0.35">
      <c r="A41" s="101"/>
      <c r="B41" s="429"/>
      <c r="C41" s="605"/>
      <c r="D41" s="605"/>
      <c r="E41" s="605"/>
      <c r="F41" s="605"/>
      <c r="G41" s="605"/>
      <c r="H41" s="605"/>
      <c r="I41" s="606"/>
    </row>
    <row r="42" spans="1:10" ht="15" thickBot="1" x14ac:dyDescent="0.4">
      <c r="A42" s="102"/>
      <c r="B42" s="428"/>
      <c r="C42" s="597"/>
      <c r="D42" s="597"/>
      <c r="E42" s="597"/>
      <c r="F42" s="597"/>
      <c r="G42" s="597"/>
      <c r="H42" s="597"/>
      <c r="I42" s="598"/>
    </row>
  </sheetData>
  <mergeCells count="20">
    <mergeCell ref="B12:H12"/>
    <mergeCell ref="B1:H1"/>
    <mergeCell ref="B2:H2"/>
    <mergeCell ref="B3:H3"/>
    <mergeCell ref="B4:H4"/>
    <mergeCell ref="B5:H5"/>
    <mergeCell ref="B6:F6"/>
    <mergeCell ref="B7:C7"/>
    <mergeCell ref="B8:H8"/>
    <mergeCell ref="C9:H9"/>
    <mergeCell ref="C10:H10"/>
    <mergeCell ref="B11:H11"/>
    <mergeCell ref="C41:I41"/>
    <mergeCell ref="C42:I42"/>
    <mergeCell ref="B13:H13"/>
    <mergeCell ref="C14:H14"/>
    <mergeCell ref="A36:F36"/>
    <mergeCell ref="C38:I38"/>
    <mergeCell ref="C39:I39"/>
    <mergeCell ref="C40:I40"/>
  </mergeCells>
  <conditionalFormatting sqref="B26:C26 B27:B28 B28:C31 B33:C35">
    <cfRule type="expression" dxfId="297" priority="36">
      <formula>AND($B25&lt;=NOW(),$C25&gt;=NOW())</formula>
    </cfRule>
  </conditionalFormatting>
  <conditionalFormatting sqref="B32:C32">
    <cfRule type="expression" dxfId="296" priority="21">
      <formula>AND($E32&lt;=NOW(),$F32&gt;=NOW())</formula>
    </cfRule>
  </conditionalFormatting>
  <conditionalFormatting sqref="B20:D20">
    <cfRule type="expression" dxfId="295" priority="5">
      <formula>AND($B22&lt;=NOW(),$C22&gt;=NOW())</formula>
    </cfRule>
  </conditionalFormatting>
  <conditionalFormatting sqref="B22:D24">
    <cfRule type="expression" dxfId="294" priority="4">
      <formula>AND($B18&lt;=NOW(),$C18&gt;=NOW())</formula>
    </cfRule>
  </conditionalFormatting>
  <conditionalFormatting sqref="B25:D25">
    <cfRule type="expression" dxfId="293" priority="6">
      <formula>AND(#REF!&lt;=NOW(),#REF!&gt;=NOW())</formula>
    </cfRule>
  </conditionalFormatting>
  <conditionalFormatting sqref="C27">
    <cfRule type="expression" dxfId="292" priority="20">
      <formula>AND($E27&lt;=NOW(),$F27&gt;=NOW())</formula>
    </cfRule>
  </conditionalFormatting>
  <conditionalFormatting sqref="D19:D26 D33:D35">
    <cfRule type="expression" dxfId="291" priority="3">
      <formula>AND($F19&lt;=NOW(),$G19&gt;=NOW())</formula>
    </cfRule>
  </conditionalFormatting>
  <conditionalFormatting sqref="D27:D32">
    <cfRule type="cellIs" dxfId="290" priority="1" operator="between">
      <formula>0.6667</formula>
      <formula>1</formula>
    </cfRule>
    <cfRule type="cellIs" dxfId="289" priority="2" operator="between">
      <formula>0.6666</formula>
      <formula>0</formula>
    </cfRule>
  </conditionalFormatting>
  <conditionalFormatting sqref="E19:F21">
    <cfRule type="expression" dxfId="288" priority="27">
      <formula>AND($E19&lt;=NOW(),$F19&gt;=NOW())</formula>
    </cfRule>
  </conditionalFormatting>
  <conditionalFormatting sqref="E22:F22">
    <cfRule type="expression" dxfId="287" priority="19">
      <formula>AND($B18&lt;=NOW(),$C18&gt;=NOW())</formula>
    </cfRule>
  </conditionalFormatting>
  <conditionalFormatting sqref="E23:F35">
    <cfRule type="expression" dxfId="286" priority="7">
      <formula>AND($E23&lt;=NOW(),$F23&gt;=NOW())</formula>
    </cfRule>
  </conditionalFormatting>
  <conditionalFormatting sqref="G19:G35">
    <cfRule type="cellIs" dxfId="285" priority="10" operator="greaterThan">
      <formula>-45</formula>
    </cfRule>
  </conditionalFormatting>
  <conditionalFormatting sqref="G19:G36">
    <cfRule type="cellIs" dxfId="284" priority="8" operator="lessThan">
      <formula>-90</formula>
    </cfRule>
    <cfRule type="cellIs" dxfId="283" priority="9" operator="lessThan">
      <formula>-45</formula>
    </cfRule>
  </conditionalFormatting>
  <conditionalFormatting sqref="G36">
    <cfRule type="cellIs" dxfId="282" priority="14" operator="between">
      <formula>-45</formula>
      <formula>45</formula>
    </cfRule>
    <cfRule type="cellIs" dxfId="281" priority="17" operator="greaterThan">
      <formula>45</formula>
    </cfRule>
    <cfRule type="cellIs" dxfId="280" priority="18" operator="greaterThan">
      <formula>90</formula>
    </cfRule>
  </conditionalFormatting>
  <dataValidations count="2">
    <dataValidation type="list" allowBlank="1" showInputMessage="1" showErrorMessage="1" sqref="H19:H35" xr:uid="{00000000-0002-0000-8A00-000000000000}">
      <formula1>Complexity_Factor</formula1>
    </dataValidation>
    <dataValidation type="list" allowBlank="1" showInputMessage="1" showErrorMessage="1" sqref="B3:H3" xr:uid="{00000000-0002-0000-8A00-000001000000}">
      <formula1>Status</formula1>
    </dataValidation>
  </dataValidations>
  <hyperlinks>
    <hyperlink ref="B2" r:id="rId1" display="Phase 2 System Protection Coordination" xr:uid="{00000000-0004-0000-8A00-000000000000}"/>
    <hyperlink ref="I1" location="Home!A1" display="Return to Home" xr:uid="{00000000-0004-0000-8A00-000001000000}"/>
    <hyperlink ref="B2:H2" r:id="rId2" display="Modifications to FAC-008-5" xr:uid="{00000000-0004-0000-8A00-000002000000}"/>
    <hyperlink ref="A7" location="Footnotes!A1" display="Priority in RSDP, click to see applicable Footnote" xr:uid="{00000000-0004-0000-8A00-000003000000}"/>
    <hyperlink ref="B12:H12" r:id="rId3" display="Al McMeekin" xr:uid="{00000000-0004-0000-8A00-000004000000}"/>
    <hyperlink ref="B13:H13" r:id="rId4" display="Sarah Habriga (primary), Jennifer Richardson (secondary)" xr:uid="{00000000-0004-0000-8A00-000005000000}"/>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33" id="{824ED5F5-C0DD-4E19-837F-EECF4E0522A4}">
            <xm:f>IF($B$20=Home!$I$5,#REF!,)</xm:f>
            <x14:dxf/>
          </x14:cfRule>
          <xm:sqref>J10:ABJ10</xm:sqref>
        </x14:conditionalFormatting>
      </x14:conditionalFormattings>
    </ext>
  </extLst>
</worksheet>
</file>

<file path=xl/worksheets/sheet1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tabColor rgb="FF0070C0"/>
  </sheetPr>
  <dimension ref="A1:O43"/>
  <sheetViews>
    <sheetView workbookViewId="0">
      <selection activeCell="A4" sqref="A4"/>
    </sheetView>
  </sheetViews>
  <sheetFormatPr defaultColWidth="8.81640625" defaultRowHeight="14.5" x14ac:dyDescent="0.35"/>
  <cols>
    <col min="1" max="1" width="28.453125" style="106" customWidth="1"/>
    <col min="2" max="2" width="12.453125" style="91" customWidth="1"/>
    <col min="3" max="3" width="11.81640625" style="91" customWidth="1"/>
    <col min="4" max="4" width="11" style="91" customWidth="1"/>
    <col min="5" max="5" width="11.453125" style="91" bestFit="1" customWidth="1"/>
    <col min="6" max="6" width="11.453125" style="91" customWidth="1"/>
    <col min="7" max="7" width="20.453125" style="91" customWidth="1"/>
    <col min="8" max="8" width="12.1796875" style="91" customWidth="1"/>
    <col min="9" max="9" width="7.453125" style="91" hidden="1" customWidth="1"/>
    <col min="10" max="10" width="13.453125" style="91" customWidth="1"/>
    <col min="11" max="11" width="22.453125" style="91" customWidth="1"/>
    <col min="12" max="16384" width="8.81640625" style="91"/>
  </cols>
  <sheetData>
    <row r="1" spans="1:15" s="463" customFormat="1" ht="18.5" x14ac:dyDescent="0.45">
      <c r="A1" s="27" t="s">
        <v>74</v>
      </c>
      <c r="B1" s="609" t="s">
        <v>1267</v>
      </c>
      <c r="C1" s="610"/>
      <c r="D1" s="610"/>
      <c r="E1" s="610"/>
      <c r="F1" s="610"/>
      <c r="G1" s="610"/>
      <c r="H1" s="165" t="s">
        <v>178</v>
      </c>
    </row>
    <row r="2" spans="1:15" s="463" customFormat="1" ht="15" customHeight="1" x14ac:dyDescent="0.45">
      <c r="A2" s="3" t="s">
        <v>204</v>
      </c>
      <c r="B2" s="611" t="s">
        <v>1268</v>
      </c>
      <c r="C2" s="611"/>
      <c r="D2" s="611"/>
      <c r="E2" s="611"/>
      <c r="F2" s="611"/>
      <c r="G2" s="611"/>
      <c r="H2" s="464"/>
      <c r="J2" s="611"/>
      <c r="K2" s="611"/>
      <c r="L2" s="611"/>
      <c r="M2" s="611"/>
      <c r="N2" s="611"/>
      <c r="O2" s="611"/>
    </row>
    <row r="3" spans="1:15" s="463" customFormat="1" ht="15" customHeight="1" x14ac:dyDescent="0.45">
      <c r="A3" s="3" t="s">
        <v>5</v>
      </c>
      <c r="B3" s="612" t="s">
        <v>1077</v>
      </c>
      <c r="C3" s="612"/>
      <c r="D3" s="612"/>
      <c r="E3" s="612"/>
      <c r="F3" s="612"/>
      <c r="G3" s="612"/>
      <c r="H3" s="464"/>
    </row>
    <row r="4" spans="1:15" s="463" customFormat="1" ht="122.9" customHeight="1" x14ac:dyDescent="0.45">
      <c r="A4" s="3" t="s">
        <v>207</v>
      </c>
      <c r="B4" s="600" t="s">
        <v>1390</v>
      </c>
      <c r="C4" s="600"/>
      <c r="D4" s="600"/>
      <c r="E4" s="600"/>
      <c r="F4" s="600"/>
      <c r="G4" s="600"/>
      <c r="H4" s="464"/>
    </row>
    <row r="5" spans="1:15" x14ac:dyDescent="0.35">
      <c r="A5" s="5" t="s">
        <v>209</v>
      </c>
      <c r="B5" s="600" t="s">
        <v>1368</v>
      </c>
      <c r="C5" s="600"/>
      <c r="D5" s="600"/>
      <c r="E5" s="600"/>
      <c r="F5" s="600"/>
      <c r="G5" s="600"/>
      <c r="H5" s="459"/>
    </row>
    <row r="6" spans="1:15" x14ac:dyDescent="0.35">
      <c r="A6" s="5" t="s">
        <v>210</v>
      </c>
      <c r="B6" s="613">
        <v>45147</v>
      </c>
      <c r="C6" s="613"/>
      <c r="D6" s="613"/>
      <c r="E6" s="613"/>
      <c r="F6" s="293">
        <f ca="1">IF(ISBLANK($B$6)=FALSE,ROUNDDOWN(_xlfn.DAYS($B$6,NOW())/30,0),"N/A")</f>
        <v>-20</v>
      </c>
      <c r="G6" s="277" t="s">
        <v>919</v>
      </c>
      <c r="H6" s="459"/>
    </row>
    <row r="7" spans="1:15" ht="63" customHeight="1" x14ac:dyDescent="0.35">
      <c r="A7" s="261" t="s">
        <v>211</v>
      </c>
      <c r="B7" s="599"/>
      <c r="C7" s="599"/>
      <c r="D7" s="4" t="s">
        <v>954</v>
      </c>
      <c r="E7" s="459">
        <v>0</v>
      </c>
      <c r="F7" s="4" t="s">
        <v>955</v>
      </c>
      <c r="G7" s="460">
        <v>0</v>
      </c>
      <c r="H7" s="459"/>
    </row>
    <row r="8" spans="1:15" x14ac:dyDescent="0.35">
      <c r="A8" s="5" t="s">
        <v>955</v>
      </c>
      <c r="B8" s="599" t="s">
        <v>191</v>
      </c>
      <c r="C8" s="599"/>
      <c r="D8" s="599"/>
      <c r="E8" s="599"/>
      <c r="F8" s="599"/>
      <c r="G8" s="599"/>
      <c r="H8" s="459"/>
    </row>
    <row r="9" spans="1:15" ht="33.75" customHeight="1" x14ac:dyDescent="0.35">
      <c r="A9" s="3" t="s">
        <v>217</v>
      </c>
      <c r="B9" s="460">
        <v>0</v>
      </c>
      <c r="C9" s="600" t="s">
        <v>1227</v>
      </c>
      <c r="D9" s="600"/>
      <c r="E9" s="600"/>
      <c r="F9" s="600"/>
      <c r="G9" s="600"/>
      <c r="H9" s="459"/>
    </row>
    <row r="10" spans="1:15" x14ac:dyDescent="0.35">
      <c r="A10" s="5" t="s">
        <v>955</v>
      </c>
      <c r="B10" s="460" t="s">
        <v>191</v>
      </c>
      <c r="C10" s="599"/>
      <c r="D10" s="599"/>
      <c r="E10" s="599"/>
      <c r="F10" s="599"/>
      <c r="G10" s="599"/>
      <c r="H10" s="459"/>
    </row>
    <row r="11" spans="1:15" x14ac:dyDescent="0.35">
      <c r="A11" s="5" t="s">
        <v>955</v>
      </c>
      <c r="B11" s="600" t="s">
        <v>191</v>
      </c>
      <c r="C11" s="600"/>
      <c r="D11" s="600"/>
      <c r="E11" s="600"/>
      <c r="F11" s="600"/>
      <c r="G11" s="600"/>
      <c r="H11" s="451"/>
      <c r="K11" s="468"/>
    </row>
    <row r="12" spans="1:15" x14ac:dyDescent="0.35">
      <c r="A12" s="3" t="s">
        <v>222</v>
      </c>
      <c r="B12" s="673" t="s">
        <v>1190</v>
      </c>
      <c r="C12" s="673"/>
      <c r="D12" s="673"/>
      <c r="E12" s="673"/>
      <c r="F12" s="673"/>
      <c r="G12" s="673"/>
      <c r="H12" s="451"/>
    </row>
    <row r="13" spans="1:15" x14ac:dyDescent="0.35">
      <c r="A13" s="3" t="s">
        <v>223</v>
      </c>
      <c r="B13" s="673" t="s">
        <v>1306</v>
      </c>
      <c r="C13" s="673"/>
      <c r="D13" s="673"/>
      <c r="E13" s="673"/>
      <c r="F13" s="673"/>
      <c r="G13" s="673"/>
      <c r="H13" s="451"/>
    </row>
    <row r="14" spans="1:15" ht="30.25" customHeight="1" x14ac:dyDescent="0.35">
      <c r="A14" s="3" t="s">
        <v>224</v>
      </c>
      <c r="B14" s="460">
        <v>1</v>
      </c>
      <c r="C14" s="600" t="s">
        <v>958</v>
      </c>
      <c r="D14" s="600"/>
      <c r="E14" s="600"/>
      <c r="F14" s="600"/>
      <c r="G14" s="600"/>
      <c r="H14" s="459"/>
    </row>
    <row r="15" spans="1:15" x14ac:dyDescent="0.35">
      <c r="A15" s="3" t="s">
        <v>226</v>
      </c>
      <c r="B15" s="239">
        <v>45282</v>
      </c>
      <c r="C15" s="459"/>
      <c r="D15" s="459"/>
      <c r="E15" s="459"/>
      <c r="F15" s="459"/>
      <c r="G15" s="459"/>
      <c r="H15" s="459"/>
    </row>
    <row r="16" spans="1:15" x14ac:dyDescent="0.35">
      <c r="A16" s="3"/>
      <c r="B16" s="451"/>
      <c r="C16" s="459"/>
      <c r="D16" s="459"/>
      <c r="E16" s="459"/>
      <c r="F16" s="459"/>
      <c r="G16" s="459"/>
      <c r="H16" s="459"/>
    </row>
    <row r="17" spans="1:11" ht="15" thickBot="1" x14ac:dyDescent="0.4">
      <c r="A17" s="5"/>
      <c r="B17" s="459"/>
      <c r="C17" s="459"/>
      <c r="D17" s="459"/>
      <c r="E17" s="459"/>
      <c r="F17" s="459"/>
      <c r="G17" s="459"/>
      <c r="H17" s="459"/>
    </row>
    <row r="18" spans="1:11" ht="58.75" customHeight="1" thickBot="1" x14ac:dyDescent="0.4">
      <c r="A18" s="46" t="s">
        <v>195</v>
      </c>
      <c r="B18" s="48" t="s">
        <v>196</v>
      </c>
      <c r="C18" s="46" t="s">
        <v>197</v>
      </c>
      <c r="D18" s="48" t="s">
        <v>1225</v>
      </c>
      <c r="E18" s="46" t="s">
        <v>1226</v>
      </c>
      <c r="F18" s="48" t="s">
        <v>922</v>
      </c>
      <c r="G18" s="46" t="s">
        <v>1228</v>
      </c>
      <c r="H18" s="46" t="s">
        <v>924</v>
      </c>
      <c r="I18" s="469" t="s">
        <v>24</v>
      </c>
      <c r="J18" s="469"/>
      <c r="K18" s="469"/>
    </row>
    <row r="19" spans="1:11" ht="15" thickBot="1" x14ac:dyDescent="0.4">
      <c r="A19" s="71" t="s">
        <v>1239</v>
      </c>
      <c r="B19" s="457"/>
      <c r="C19" s="457"/>
      <c r="D19" s="452"/>
      <c r="E19" s="453"/>
      <c r="F19" s="369" t="str">
        <f>IF(ISBLANK(D19)=FALSE,IF(D19-B19&gt;DATE(2007,1,1),0,D19-B19),"")</f>
        <v/>
      </c>
      <c r="G19" s="110" t="s">
        <v>970</v>
      </c>
      <c r="H19" s="111">
        <f>VLOOKUP(G19,'[1]Lookup Lists'!E$3:F$39,2,FALSE)</f>
        <v>90</v>
      </c>
      <c r="I19" s="470">
        <v>1</v>
      </c>
    </row>
    <row r="20" spans="1:11" x14ac:dyDescent="0.35">
      <c r="A20" s="71" t="s">
        <v>1240</v>
      </c>
      <c r="B20" s="75"/>
      <c r="C20" s="83"/>
      <c r="D20" s="452"/>
      <c r="E20" s="453"/>
      <c r="F20" s="42" t="str">
        <f t="shared" ref="F20:F34" si="0">IF(ISBLANK(D20)=FALSE,IF(D20-B20&gt;DATE(2007,1,1),0,D20-B20),"")</f>
        <v/>
      </c>
      <c r="G20" s="442" t="s">
        <v>970</v>
      </c>
      <c r="H20" s="443">
        <f>VLOOKUP(G20,'[1]Lookup Lists'!E$3:F$39,2,FALSE)</f>
        <v>90</v>
      </c>
      <c r="I20" s="460">
        <v>2</v>
      </c>
    </row>
    <row r="21" spans="1:11" x14ac:dyDescent="0.35">
      <c r="A21" s="133" t="str">
        <f>'[1]Lookup Lists'!C9</f>
        <v>QR - Quality Review</v>
      </c>
      <c r="B21" s="429"/>
      <c r="C21" s="429"/>
      <c r="D21" s="452"/>
      <c r="E21" s="453"/>
      <c r="F21" s="42" t="str">
        <f t="shared" si="0"/>
        <v/>
      </c>
      <c r="G21" s="442" t="s">
        <v>1078</v>
      </c>
      <c r="H21" s="443">
        <f>VLOOKUP(G21,'[1]Lookup Lists'!E$3:F$39,2,FALSE)</f>
        <v>30</v>
      </c>
      <c r="I21" s="470">
        <v>3</v>
      </c>
    </row>
    <row r="22" spans="1:11" x14ac:dyDescent="0.35">
      <c r="A22" s="29" t="s">
        <v>925</v>
      </c>
      <c r="B22" s="347">
        <v>44601</v>
      </c>
      <c r="C22" s="83">
        <v>44630</v>
      </c>
      <c r="D22" s="347">
        <v>44601</v>
      </c>
      <c r="E22" s="83">
        <v>44630</v>
      </c>
      <c r="F22" s="42">
        <f t="shared" si="0"/>
        <v>0</v>
      </c>
      <c r="G22" s="442" t="s">
        <v>1082</v>
      </c>
      <c r="H22" s="443">
        <f>VLOOKUP(G22,'[1]Lookup Lists'!E$3:F$39,2,FALSE)</f>
        <v>7</v>
      </c>
      <c r="I22" s="460">
        <v>4</v>
      </c>
    </row>
    <row r="23" spans="1:11" x14ac:dyDescent="0.35">
      <c r="A23" s="345" t="s">
        <v>928</v>
      </c>
      <c r="B23" s="75">
        <f>+D23</f>
        <v>44690</v>
      </c>
      <c r="C23" s="83">
        <f>+E23</f>
        <v>44750</v>
      </c>
      <c r="D23" s="454">
        <f>+E22+60</f>
        <v>44690</v>
      </c>
      <c r="E23" s="454">
        <f>+D23+($B$9*30)+($B$14*60)</f>
        <v>44750</v>
      </c>
      <c r="F23" s="42">
        <f t="shared" si="0"/>
        <v>0</v>
      </c>
      <c r="G23" s="442" t="s">
        <v>1082</v>
      </c>
      <c r="H23" s="443">
        <f>VLOOKUP(G23,'[1]Lookup Lists'!E$3:F$39,2,FALSE)</f>
        <v>7</v>
      </c>
      <c r="I23" s="470">
        <v>5</v>
      </c>
    </row>
    <row r="24" spans="1:11" x14ac:dyDescent="0.35">
      <c r="A24" s="32" t="s">
        <v>929</v>
      </c>
      <c r="B24" s="75"/>
      <c r="C24" s="75"/>
      <c r="D24" s="452"/>
      <c r="E24" s="453"/>
      <c r="F24" s="42" t="str">
        <f t="shared" si="0"/>
        <v/>
      </c>
      <c r="G24" s="442" t="s">
        <v>1082</v>
      </c>
      <c r="H24" s="443">
        <f>VLOOKUP(G24,'[1]Lookup Lists'!E$3:F$39,2,FALSE)</f>
        <v>7</v>
      </c>
      <c r="I24" s="460">
        <v>6</v>
      </c>
    </row>
    <row r="25" spans="1:11" x14ac:dyDescent="0.35">
      <c r="A25" s="32" t="s">
        <v>930</v>
      </c>
      <c r="B25" s="75"/>
      <c r="C25" s="75"/>
      <c r="D25" s="452"/>
      <c r="E25" s="453"/>
      <c r="F25" s="42" t="str">
        <f t="shared" si="0"/>
        <v/>
      </c>
      <c r="G25" s="442" t="s">
        <v>1078</v>
      </c>
      <c r="H25" s="443">
        <f>VLOOKUP(G25,'[1]Lookup Lists'!E$3:F$39,2,FALSE)</f>
        <v>30</v>
      </c>
      <c r="I25" s="470">
        <v>7</v>
      </c>
    </row>
    <row r="26" spans="1:11" x14ac:dyDescent="0.35">
      <c r="A26" s="34" t="s">
        <v>931</v>
      </c>
      <c r="B26" s="75">
        <v>44957</v>
      </c>
      <c r="C26" s="83">
        <f>+B26+44</f>
        <v>45001</v>
      </c>
      <c r="D26" s="10">
        <f>+E23</f>
        <v>44750</v>
      </c>
      <c r="E26" s="8">
        <f>+D26+45</f>
        <v>44795</v>
      </c>
      <c r="F26" s="42">
        <f t="shared" si="0"/>
        <v>-207</v>
      </c>
      <c r="G26" s="442" t="s">
        <v>1078</v>
      </c>
      <c r="H26" s="443">
        <f>VLOOKUP(G26,'[1]Lookup Lists'!E$3:F$39,2,FALSE)</f>
        <v>30</v>
      </c>
      <c r="I26" s="460">
        <v>8</v>
      </c>
    </row>
    <row r="27" spans="1:11" x14ac:dyDescent="0.35">
      <c r="A27" s="34" t="s">
        <v>932</v>
      </c>
      <c r="B27" s="75">
        <v>45185</v>
      </c>
      <c r="C27" s="75">
        <f>+B27+45</f>
        <v>45230</v>
      </c>
      <c r="D27" s="10">
        <f>+E26+60</f>
        <v>44855</v>
      </c>
      <c r="E27" s="8">
        <f t="shared" ref="E27" si="1">+D27+45</f>
        <v>44900</v>
      </c>
      <c r="F27" s="42">
        <f t="shared" si="0"/>
        <v>-330</v>
      </c>
      <c r="G27" s="442" t="s">
        <v>191</v>
      </c>
      <c r="H27" s="443">
        <f>VLOOKUP(G27,'[1]Lookup Lists'!E$3:F$39,2,FALSE)</f>
        <v>0</v>
      </c>
      <c r="I27" s="470">
        <v>9</v>
      </c>
    </row>
    <row r="28" spans="1:11" x14ac:dyDescent="0.35">
      <c r="A28" s="34" t="s">
        <v>933</v>
      </c>
      <c r="B28" s="75"/>
      <c r="C28" s="75"/>
      <c r="D28" s="452"/>
      <c r="E28" s="453"/>
      <c r="F28" s="42" t="str">
        <f t="shared" si="0"/>
        <v/>
      </c>
      <c r="G28" s="442" t="s">
        <v>191</v>
      </c>
      <c r="H28" s="443">
        <f>VLOOKUP(G28,'[1]Lookup Lists'!E$3:F$39,2,FALSE)</f>
        <v>0</v>
      </c>
      <c r="I28" s="460">
        <v>10</v>
      </c>
    </row>
    <row r="29" spans="1:11" x14ac:dyDescent="0.35">
      <c r="A29" s="34" t="s">
        <v>934</v>
      </c>
      <c r="B29" s="75"/>
      <c r="C29" s="75"/>
      <c r="D29" s="452"/>
      <c r="E29" s="453"/>
      <c r="F29" s="42" t="str">
        <f t="shared" si="0"/>
        <v/>
      </c>
      <c r="G29" s="442" t="s">
        <v>191</v>
      </c>
      <c r="H29" s="443">
        <f>VLOOKUP(G29,'[1]Lookup Lists'!E$3:F$39,2,FALSE)</f>
        <v>0</v>
      </c>
      <c r="I29" s="470">
        <v>11</v>
      </c>
    </row>
    <row r="30" spans="1:11" x14ac:dyDescent="0.35">
      <c r="A30" s="34" t="s">
        <v>935</v>
      </c>
      <c r="B30" s="75"/>
      <c r="C30" s="75"/>
      <c r="D30" s="452"/>
      <c r="E30" s="453"/>
      <c r="F30" s="42" t="str">
        <f t="shared" si="0"/>
        <v/>
      </c>
      <c r="G30" s="442" t="s">
        <v>191</v>
      </c>
      <c r="H30" s="443">
        <f>VLOOKUP(G30,'[1]Lookup Lists'!E$3:F$39,2,FALSE)</f>
        <v>0</v>
      </c>
      <c r="I30" s="460">
        <v>12</v>
      </c>
    </row>
    <row r="31" spans="1:11" x14ac:dyDescent="0.35">
      <c r="A31" s="35" t="s">
        <v>936</v>
      </c>
      <c r="B31" s="75">
        <v>45270</v>
      </c>
      <c r="C31" s="83">
        <v>45280</v>
      </c>
      <c r="D31" s="10">
        <f>+E27+30</f>
        <v>44930</v>
      </c>
      <c r="E31" s="8">
        <f>+D31+10</f>
        <v>44940</v>
      </c>
      <c r="F31" s="42">
        <f t="shared" si="0"/>
        <v>-340</v>
      </c>
      <c r="G31" s="442" t="s">
        <v>191</v>
      </c>
      <c r="H31" s="443">
        <f>VLOOKUP(G31,'[1]Lookup Lists'!E$3:F$39,2,FALSE)</f>
        <v>0</v>
      </c>
      <c r="I31" s="470">
        <v>13</v>
      </c>
    </row>
    <row r="32" spans="1:11" x14ac:dyDescent="0.35">
      <c r="A32" s="36" t="s">
        <v>937</v>
      </c>
      <c r="B32" s="75">
        <v>45336</v>
      </c>
      <c r="C32" s="75"/>
      <c r="D32" s="452"/>
      <c r="E32" s="453"/>
      <c r="F32" s="42" t="str">
        <f t="shared" si="0"/>
        <v/>
      </c>
      <c r="G32" s="442" t="s">
        <v>191</v>
      </c>
      <c r="H32" s="443">
        <f>VLOOKUP(G32,'[1]Lookup Lists'!E$3:F$39,2,FALSE)</f>
        <v>0</v>
      </c>
      <c r="I32" s="460">
        <v>14</v>
      </c>
    </row>
    <row r="33" spans="1:9" x14ac:dyDescent="0.35">
      <c r="A33" s="37" t="s">
        <v>938</v>
      </c>
      <c r="B33" s="75"/>
      <c r="C33" s="75"/>
      <c r="D33" s="452"/>
      <c r="E33" s="453"/>
      <c r="F33" s="42" t="str">
        <f t="shared" si="0"/>
        <v/>
      </c>
      <c r="G33" s="442" t="s">
        <v>191</v>
      </c>
      <c r="H33" s="443">
        <f>VLOOKUP(G33,'[1]Lookup Lists'!E$3:F$39,2,FALSE)</f>
        <v>0</v>
      </c>
      <c r="I33" s="470">
        <v>15</v>
      </c>
    </row>
    <row r="34" spans="1:9" ht="15" thickBot="1" x14ac:dyDescent="0.4">
      <c r="A34" s="38"/>
      <c r="B34" s="76"/>
      <c r="C34" s="76"/>
      <c r="D34" s="455"/>
      <c r="E34" s="456"/>
      <c r="F34" s="41" t="str">
        <f t="shared" si="0"/>
        <v/>
      </c>
      <c r="G34" s="82" t="s">
        <v>191</v>
      </c>
      <c r="H34" s="88">
        <f>VLOOKUP(G34,'[1]Lookup Lists'!E$3:F$39,2,FALSE)</f>
        <v>0</v>
      </c>
      <c r="I34" s="460">
        <v>16</v>
      </c>
    </row>
    <row r="35" spans="1:9" ht="15" thickBot="1" x14ac:dyDescent="0.4">
      <c r="A35" s="607" t="s">
        <v>940</v>
      </c>
      <c r="B35" s="608"/>
      <c r="C35" s="608"/>
      <c r="D35" s="608"/>
      <c r="E35" s="608"/>
      <c r="F35" s="370">
        <f>IF(ISBLANK(C31)=FALSE,H35-C31,"Need FB Date")</f>
        <v>-49</v>
      </c>
      <c r="G35" s="371" t="s">
        <v>941</v>
      </c>
      <c r="H35" s="372">
        <f>D22+(E31-D22)+SUM(H19:H34)</f>
        <v>45231</v>
      </c>
    </row>
    <row r="36" spans="1:9" ht="15" thickBot="1" x14ac:dyDescent="0.4">
      <c r="A36" s="26" t="s">
        <v>155</v>
      </c>
      <c r="B36"/>
      <c r="C36"/>
      <c r="D36"/>
      <c r="E36"/>
      <c r="F36" s="259"/>
      <c r="G36" s="259"/>
      <c r="H36" s="259"/>
    </row>
    <row r="37" spans="1:9" ht="15" thickBot="1" x14ac:dyDescent="0.4">
      <c r="A37" s="25" t="s">
        <v>156</v>
      </c>
      <c r="B37" s="422" t="s">
        <v>157</v>
      </c>
      <c r="C37" s="601" t="s">
        <v>158</v>
      </c>
      <c r="D37" s="601"/>
      <c r="E37" s="601"/>
      <c r="F37" s="601"/>
      <c r="G37" s="601"/>
      <c r="H37" s="602"/>
    </row>
    <row r="38" spans="1:9" x14ac:dyDescent="0.35">
      <c r="A38" s="100" t="s">
        <v>566</v>
      </c>
      <c r="B38" s="93"/>
      <c r="C38" s="603" t="s">
        <v>1232</v>
      </c>
      <c r="D38" s="603"/>
      <c r="E38" s="603"/>
      <c r="F38" s="603"/>
      <c r="G38" s="603"/>
      <c r="H38" s="604"/>
    </row>
    <row r="39" spans="1:9" x14ac:dyDescent="0.35">
      <c r="A39" s="101" t="s">
        <v>1311</v>
      </c>
      <c r="B39" s="99">
        <v>44980</v>
      </c>
      <c r="C39" s="605" t="s">
        <v>1312</v>
      </c>
      <c r="D39" s="605"/>
      <c r="E39" s="605"/>
      <c r="F39" s="605"/>
      <c r="G39" s="605"/>
      <c r="H39" s="606"/>
    </row>
    <row r="40" spans="1:9" x14ac:dyDescent="0.35">
      <c r="A40" s="101" t="s">
        <v>1282</v>
      </c>
      <c r="B40" s="99">
        <v>44980</v>
      </c>
      <c r="C40" s="605" t="s">
        <v>1313</v>
      </c>
      <c r="D40" s="605"/>
      <c r="E40" s="605"/>
      <c r="F40" s="605"/>
      <c r="G40" s="605"/>
      <c r="H40" s="606"/>
    </row>
    <row r="41" spans="1:9" ht="15" thickBot="1" x14ac:dyDescent="0.4">
      <c r="A41" s="102" t="s">
        <v>1314</v>
      </c>
      <c r="B41" s="147">
        <v>44615</v>
      </c>
      <c r="C41" s="597" t="s">
        <v>1315</v>
      </c>
      <c r="D41" s="597"/>
      <c r="E41" s="597"/>
      <c r="F41" s="597"/>
      <c r="G41" s="597"/>
      <c r="H41" s="598"/>
    </row>
    <row r="42" spans="1:9" x14ac:dyDescent="0.35">
      <c r="A42" s="106" t="s">
        <v>1342</v>
      </c>
      <c r="B42" s="541">
        <v>45078</v>
      </c>
      <c r="C42" s="91" t="s">
        <v>1343</v>
      </c>
    </row>
    <row r="43" spans="1:9" x14ac:dyDescent="0.35">
      <c r="A43" s="106" t="s">
        <v>1355</v>
      </c>
    </row>
  </sheetData>
  <mergeCells count="21">
    <mergeCell ref="B11:G11"/>
    <mergeCell ref="B1:G1"/>
    <mergeCell ref="B2:G2"/>
    <mergeCell ref="J2:O2"/>
    <mergeCell ref="B3:G3"/>
    <mergeCell ref="B4:G4"/>
    <mergeCell ref="B5:G5"/>
    <mergeCell ref="B6:E6"/>
    <mergeCell ref="B7:C7"/>
    <mergeCell ref="B8:G8"/>
    <mergeCell ref="C9:G9"/>
    <mergeCell ref="C10:G10"/>
    <mergeCell ref="C39:H39"/>
    <mergeCell ref="C40:H40"/>
    <mergeCell ref="C41:H41"/>
    <mergeCell ref="B12:G12"/>
    <mergeCell ref="B13:G13"/>
    <mergeCell ref="C14:G14"/>
    <mergeCell ref="A35:E35"/>
    <mergeCell ref="C37:H37"/>
    <mergeCell ref="C38:H38"/>
  </mergeCells>
  <conditionalFormatting sqref="B20:C20">
    <cfRule type="expression" dxfId="279" priority="17">
      <formula>AND($B22&lt;=NOW(),$C22&gt;=NOW())</formula>
    </cfRule>
  </conditionalFormatting>
  <conditionalFormatting sqref="B23:C23">
    <cfRule type="expression" dxfId="278" priority="11">
      <formula>AND($B20&lt;=NOW(),$C20&gt;=NOW())</formula>
    </cfRule>
  </conditionalFormatting>
  <conditionalFormatting sqref="B24:C24">
    <cfRule type="expression" dxfId="277" priority="19">
      <formula>AND(#REF!&lt;=NOW(),#REF!&gt;=NOW())</formula>
    </cfRule>
  </conditionalFormatting>
  <conditionalFormatting sqref="B25:C25 B26 B27:C30 B32:C34">
    <cfRule type="expression" dxfId="276" priority="18">
      <formula>AND($B24&lt;=NOW(),$C24&gt;=NOW())</formula>
    </cfRule>
  </conditionalFormatting>
  <conditionalFormatting sqref="B31:C31">
    <cfRule type="expression" dxfId="275" priority="3">
      <formula>AND($D31&lt;=NOW(),$E31&gt;=NOW())</formula>
    </cfRule>
  </conditionalFormatting>
  <conditionalFormatting sqref="B22:E22">
    <cfRule type="expression" dxfId="274" priority="1">
      <formula>AND($B18&lt;=NOW(),$C18&gt;=NOW())</formula>
    </cfRule>
  </conditionalFormatting>
  <conditionalFormatting sqref="C26">
    <cfRule type="expression" dxfId="273" priority="2">
      <formula>AND($D26&lt;=NOW(),$E26&gt;=NOW())</formula>
    </cfRule>
  </conditionalFormatting>
  <conditionalFormatting sqref="D19:E21">
    <cfRule type="expression" dxfId="272" priority="9">
      <formula>AND($D19&lt;=NOW(),$E19&gt;=NOW())</formula>
    </cfRule>
  </conditionalFormatting>
  <conditionalFormatting sqref="D23:E34">
    <cfRule type="expression" dxfId="271" priority="10">
      <formula>AND($D23&lt;=NOW(),$E23&gt;=NOW())</formula>
    </cfRule>
  </conditionalFormatting>
  <conditionalFormatting sqref="F19:F34">
    <cfRule type="cellIs" dxfId="270" priority="14" operator="greaterThan">
      <formula>-45</formula>
    </cfRule>
  </conditionalFormatting>
  <conditionalFormatting sqref="F19:F35">
    <cfRule type="cellIs" dxfId="269" priority="5" operator="lessThan">
      <formula>-90</formula>
    </cfRule>
    <cfRule type="cellIs" dxfId="268" priority="6" operator="lessThan">
      <formula>-45</formula>
    </cfRule>
  </conditionalFormatting>
  <conditionalFormatting sqref="F35">
    <cfRule type="cellIs" dxfId="267" priority="4" operator="between">
      <formula>-45</formula>
      <formula>45</formula>
    </cfRule>
    <cfRule type="cellIs" dxfId="266" priority="7" operator="greaterThan">
      <formula>45</formula>
    </cfRule>
    <cfRule type="cellIs" dxfId="265" priority="8" operator="greaterThan">
      <formula>90</formula>
    </cfRule>
  </conditionalFormatting>
  <dataValidations count="2">
    <dataValidation type="list" allowBlank="1" showInputMessage="1" showErrorMessage="1" sqref="B3:G3" xr:uid="{00000000-0002-0000-8B00-000000000000}">
      <formula1>Status</formula1>
    </dataValidation>
    <dataValidation type="list" allowBlank="1" showInputMessage="1" showErrorMessage="1" sqref="G19:G34" xr:uid="{00000000-0002-0000-8B00-000001000000}">
      <formula1>Complexity_Factor</formula1>
    </dataValidation>
  </dataValidations>
  <hyperlinks>
    <hyperlink ref="H1" location="Home!A1" display="Return to Home" xr:uid="{00000000-0004-0000-8B00-000000000000}"/>
    <hyperlink ref="A7" location="Footnotes!A1" display="Priority in RSDP, click to see applicable Footnote" xr:uid="{00000000-0004-0000-8B00-000001000000}"/>
    <hyperlink ref="B12:G12" r:id="rId1" display="Josh Blume" xr:uid="{00000000-0004-0000-8B00-000002000000}"/>
    <hyperlink ref="B2" r:id="rId2" display="Phase 2 System Protection Coordination" xr:uid="{00000000-0004-0000-8B00-000003000000}"/>
    <hyperlink ref="B2:G2" r:id="rId3" display="Reporting ACE Definition and Associated Terms" xr:uid="{00000000-0004-0000-8B00-000004000000}"/>
    <hyperlink ref="B13:G13" r:id="rId4" display="Claudine Fritz (Primary), Ruida Shu (Backup)" xr:uid="{00000000-0004-0000-8B00-000005000000}"/>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15" id="{6249CC50-4DB1-4786-8BB4-ECA7732EFAE8}">
            <xm:f>IF($B$20='C:\Users\wub\Desktop\PMOS\PMOS Meeting 03.22.2022\PTS\[PTS 02.04.2022.xlsx]Home'!#REF!,#REF!,)</xm:f>
            <x14:dxf/>
          </x14:cfRule>
          <xm:sqref>I10:ABI10</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rgb="FFFF0000"/>
  </sheetPr>
  <dimension ref="A1:M41"/>
  <sheetViews>
    <sheetView workbookViewId="0">
      <pane ySplit="1" topLeftCell="A2" activePane="bottomLeft" state="frozen"/>
      <selection pane="bottomLeft" activeCell="B7" sqref="B7:C7"/>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09" t="s">
        <v>235</v>
      </c>
      <c r="C1" s="610"/>
      <c r="D1" s="610"/>
      <c r="E1" s="610"/>
      <c r="F1" s="610"/>
      <c r="G1" s="610"/>
      <c r="H1" s="49" t="s">
        <v>178</v>
      </c>
    </row>
    <row r="2" spans="1:13" s="7" customFormat="1" ht="15" customHeight="1" x14ac:dyDescent="0.45">
      <c r="A2" s="3" t="s">
        <v>204</v>
      </c>
      <c r="B2" s="631" t="s">
        <v>236</v>
      </c>
      <c r="C2" s="631"/>
      <c r="D2" s="631"/>
      <c r="E2" s="631"/>
      <c r="F2" s="631"/>
      <c r="G2" s="631"/>
      <c r="H2" s="6"/>
    </row>
    <row r="3" spans="1:13" s="7" customFormat="1" ht="15" customHeight="1" x14ac:dyDescent="0.45">
      <c r="A3" s="3" t="s">
        <v>5</v>
      </c>
      <c r="B3" s="612" t="s">
        <v>237</v>
      </c>
      <c r="C3" s="612"/>
      <c r="D3" s="612"/>
      <c r="E3" s="612"/>
      <c r="F3" s="612"/>
      <c r="G3" s="612"/>
      <c r="H3" s="6"/>
    </row>
    <row r="4" spans="1:13" s="7" customFormat="1" ht="18.5" x14ac:dyDescent="0.45">
      <c r="A4" s="3" t="s">
        <v>207</v>
      </c>
      <c r="B4" s="600" t="s">
        <v>238</v>
      </c>
      <c r="C4" s="600"/>
      <c r="D4" s="600"/>
      <c r="E4" s="600"/>
      <c r="F4" s="600"/>
      <c r="G4" s="600"/>
      <c r="H4" s="6"/>
    </row>
    <row r="5" spans="1:13" x14ac:dyDescent="0.35">
      <c r="A5" s="5" t="s">
        <v>209</v>
      </c>
      <c r="B5" s="632"/>
      <c r="C5" s="632"/>
      <c r="D5" s="632"/>
      <c r="E5" s="632"/>
      <c r="F5" s="632"/>
      <c r="G5" s="632"/>
      <c r="H5" s="323"/>
    </row>
    <row r="6" spans="1:13" x14ac:dyDescent="0.35">
      <c r="A6" s="5" t="s">
        <v>210</v>
      </c>
      <c r="B6" s="639"/>
      <c r="C6" s="639"/>
      <c r="D6" s="639"/>
      <c r="E6" s="639"/>
      <c r="F6" s="639"/>
      <c r="G6" s="639"/>
      <c r="H6" s="323"/>
    </row>
    <row r="7" spans="1:13" ht="58" x14ac:dyDescent="0.35">
      <c r="A7" s="4" t="s">
        <v>211</v>
      </c>
      <c r="B7" s="643"/>
      <c r="C7" s="643"/>
      <c r="D7" s="320" t="s">
        <v>213</v>
      </c>
      <c r="E7" s="323">
        <v>2</v>
      </c>
      <c r="F7" s="320" t="s">
        <v>214</v>
      </c>
      <c r="G7" s="259">
        <v>0</v>
      </c>
      <c r="H7" s="323"/>
    </row>
    <row r="8" spans="1:13" x14ac:dyDescent="0.35">
      <c r="A8" s="5" t="s">
        <v>215</v>
      </c>
      <c r="B8" s="639"/>
      <c r="C8" s="639"/>
      <c r="D8" s="639"/>
      <c r="E8" s="639"/>
      <c r="F8" s="639"/>
      <c r="G8" s="639"/>
      <c r="H8" s="323"/>
    </row>
    <row r="9" spans="1:13" ht="29.15" customHeight="1" x14ac:dyDescent="0.35">
      <c r="A9" s="3" t="s">
        <v>217</v>
      </c>
      <c r="B9" s="259">
        <v>62</v>
      </c>
      <c r="C9" s="642" t="s">
        <v>239</v>
      </c>
      <c r="D9" s="642"/>
      <c r="E9" s="642"/>
      <c r="F9" s="642"/>
      <c r="G9" s="642"/>
      <c r="H9" s="323"/>
    </row>
    <row r="10" spans="1:13" x14ac:dyDescent="0.35">
      <c r="A10" s="449" t="s">
        <v>219</v>
      </c>
      <c r="B10" s="259">
        <v>16</v>
      </c>
      <c r="C10" s="639" t="s">
        <v>220</v>
      </c>
      <c r="D10" s="639"/>
      <c r="E10" s="639"/>
      <c r="F10" s="639"/>
      <c r="G10" s="639"/>
      <c r="H10" s="323"/>
    </row>
    <row r="11" spans="1:13" ht="29" x14ac:dyDescent="0.35">
      <c r="A11" s="3" t="s">
        <v>221</v>
      </c>
      <c r="B11" s="632"/>
      <c r="C11" s="632"/>
      <c r="D11" s="632"/>
      <c r="E11" s="632"/>
      <c r="F11" s="632"/>
      <c r="G11" s="632"/>
      <c r="H11" s="321"/>
      <c r="K11" s="1"/>
      <c r="L11" s="1"/>
      <c r="M11" s="1"/>
    </row>
    <row r="12" spans="1:13" x14ac:dyDescent="0.35">
      <c r="A12" s="3" t="s">
        <v>222</v>
      </c>
      <c r="B12" s="632"/>
      <c r="C12" s="632"/>
      <c r="D12" s="632"/>
      <c r="E12" s="632"/>
      <c r="F12" s="632"/>
      <c r="G12" s="632"/>
      <c r="H12" s="321"/>
    </row>
    <row r="13" spans="1:13" x14ac:dyDescent="0.35">
      <c r="A13" s="3" t="s">
        <v>223</v>
      </c>
      <c r="B13" s="632"/>
      <c r="C13" s="632"/>
      <c r="D13" s="632"/>
      <c r="E13" s="632"/>
      <c r="F13" s="632"/>
      <c r="G13" s="632"/>
      <c r="H13" s="321"/>
    </row>
    <row r="14" spans="1:13" ht="29.15" customHeight="1" x14ac:dyDescent="0.35">
      <c r="A14" s="3" t="s">
        <v>224</v>
      </c>
      <c r="B14" s="259">
        <v>6</v>
      </c>
      <c r="C14" s="632" t="s">
        <v>240</v>
      </c>
      <c r="D14" s="632"/>
      <c r="E14" s="632"/>
      <c r="F14" s="632"/>
      <c r="G14" s="632"/>
      <c r="H14" s="323"/>
    </row>
    <row r="15" spans="1:13" x14ac:dyDescent="0.35">
      <c r="A15" s="3" t="s">
        <v>226</v>
      </c>
      <c r="B15" s="239"/>
      <c r="C15" s="323"/>
      <c r="D15" s="323"/>
      <c r="E15" s="323"/>
      <c r="F15" s="323"/>
      <c r="G15" s="323"/>
      <c r="H15" s="323"/>
    </row>
    <row r="16" spans="1:13" x14ac:dyDescent="0.35">
      <c r="A16" s="3"/>
      <c r="B16" s="321"/>
      <c r="C16" s="323"/>
      <c r="D16" s="323"/>
      <c r="E16" s="323"/>
      <c r="F16" s="323"/>
      <c r="G16" s="323"/>
      <c r="H16" s="323"/>
    </row>
    <row r="17" spans="1:10" ht="15" thickBot="1" x14ac:dyDescent="0.4">
      <c r="A17" s="5"/>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38541</v>
      </c>
      <c r="C22" s="74">
        <v>38572</v>
      </c>
      <c r="D22" s="75"/>
      <c r="E22" s="74"/>
      <c r="F22" s="42">
        <f t="shared" si="0"/>
        <v>-38541</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39833</v>
      </c>
      <c r="C31" s="75">
        <v>39842</v>
      </c>
      <c r="D31" s="75"/>
      <c r="E31" s="74"/>
      <c r="F31" s="42">
        <f t="shared" si="0"/>
        <v>-39833</v>
      </c>
      <c r="G31" s="9"/>
      <c r="H31" s="9"/>
      <c r="I31" s="12">
        <v>13</v>
      </c>
    </row>
    <row r="32" spans="1:10" x14ac:dyDescent="0.35">
      <c r="A32" s="36" t="str">
        <f>'Lookup Lists'!C16</f>
        <v>PTB - Present to BOT</v>
      </c>
      <c r="B32" s="75">
        <v>40122</v>
      </c>
      <c r="C32" s="75">
        <v>40124</v>
      </c>
      <c r="D32" s="75"/>
      <c r="E32" s="74"/>
      <c r="F32" s="42">
        <f t="shared" si="0"/>
        <v>-40122</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3" t="s">
        <v>227</v>
      </c>
      <c r="B38" s="24">
        <v>43474</v>
      </c>
      <c r="C38" s="635" t="s">
        <v>208</v>
      </c>
      <c r="D38" s="635"/>
      <c r="E38" s="635"/>
      <c r="F38" s="635"/>
      <c r="G38" s="635"/>
      <c r="H38" s="636"/>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19">
    <mergeCell ref="B7:C7"/>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1104" priority="1">
      <formula>AND($B19&lt;=NOW(),$C19&gt;=NOW())</formula>
    </cfRule>
  </conditionalFormatting>
  <conditionalFormatting sqref="D19:D34">
    <cfRule type="expression" dxfId="1103" priority="2">
      <formula>AND($D19&lt;=NOW(),$E19&gt;=NOW())</formula>
    </cfRule>
  </conditionalFormatting>
  <conditionalFormatting sqref="F19:F34">
    <cfRule type="cellIs" dxfId="1102" priority="4" operator="lessThan">
      <formula>-90</formula>
    </cfRule>
    <cfRule type="cellIs" dxfId="1101" priority="5" operator="lessThan">
      <formula>-45</formula>
    </cfRule>
    <cfRule type="cellIs" dxfId="1100" priority="6" operator="greaterThan">
      <formula>-45</formula>
    </cfRule>
  </conditionalFormatting>
  <hyperlinks>
    <hyperlink ref="B2" r:id="rId1" display="Phase 2 System Protection Coordination" xr:uid="{00000000-0004-0000-0E00-000000000000}"/>
    <hyperlink ref="H1" location="Home!A1" display="Return to Home" xr:uid="{00000000-0004-0000-0E00-000001000000}"/>
    <hyperlink ref="B2:G2" r:id="rId2" display="ATC/TTC/AFC and CBM/TRM Revisions" xr:uid="{00000000-0004-0000-0E00-000002000000}"/>
    <hyperlink ref="A10" location="Footnotes!A1" display="No. of Guidances (see Note 2)" xr:uid="{00000000-0004-0000-0E00-000003000000}"/>
    <hyperlink ref="C9:G9" r:id="rId3" display="Summary of FERC Directives in FERC Orders 693 and 890 and Corresponding NERC Standards and Requirements" xr:uid="{00000000-0004-0000-0E00-000004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7" id="{A148426E-2DB5-4296-A3A2-BAAC80B39F6F}">
            <xm:f>IF($B$20=Home!$I$5,$A$24,)</xm:f>
            <x14:dxf/>
          </x14:cfRule>
          <xm:sqref>I10:ABK10</xm:sqref>
        </x14:conditionalFormatting>
      </x14:conditionalFormattings>
    </ext>
  </extLst>
</worksheet>
</file>

<file path=xl/worksheets/sheet1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tabColor theme="3"/>
  </sheetPr>
  <dimension ref="A1:L42"/>
  <sheetViews>
    <sheetView zoomScale="110" zoomScaleNormal="110" workbookViewId="0"/>
  </sheetViews>
  <sheetFormatPr defaultColWidth="8.81640625" defaultRowHeight="14.5" x14ac:dyDescent="0.35"/>
  <cols>
    <col min="1" max="1" width="28.453125" style="106" customWidth="1"/>
    <col min="2" max="2" width="12.453125" style="91" customWidth="1"/>
    <col min="3" max="4" width="11.81640625" style="91" customWidth="1"/>
    <col min="5" max="5" width="11" style="91" customWidth="1"/>
    <col min="6" max="6" width="11.453125" style="91" bestFit="1" customWidth="1"/>
    <col min="7" max="7" width="11.453125" style="91" customWidth="1"/>
    <col min="8" max="8" width="20.453125" style="91" customWidth="1"/>
    <col min="9" max="9" width="12.1796875" style="91" customWidth="1"/>
    <col min="10" max="10" width="7.453125" style="91" hidden="1" customWidth="1"/>
    <col min="11" max="11" width="13.453125" style="91" customWidth="1"/>
    <col min="12" max="12" width="22.453125" style="91" customWidth="1"/>
    <col min="13" max="16384" width="8.81640625" style="91"/>
  </cols>
  <sheetData>
    <row r="1" spans="1:12" s="463" customFormat="1" ht="18.5" x14ac:dyDescent="0.45">
      <c r="A1" s="27" t="s">
        <v>74</v>
      </c>
      <c r="B1" s="609" t="s">
        <v>1269</v>
      </c>
      <c r="C1" s="610"/>
      <c r="D1" s="610"/>
      <c r="E1" s="610"/>
      <c r="F1" s="610"/>
      <c r="G1" s="610"/>
      <c r="H1" s="610"/>
      <c r="I1" s="165" t="s">
        <v>178</v>
      </c>
    </row>
    <row r="2" spans="1:12" s="463" customFormat="1" ht="15" customHeight="1" x14ac:dyDescent="0.45">
      <c r="A2" s="3" t="s">
        <v>204</v>
      </c>
      <c r="B2" s="611" t="s">
        <v>1465</v>
      </c>
      <c r="C2" s="611"/>
      <c r="D2" s="611"/>
      <c r="E2" s="611"/>
      <c r="F2" s="611"/>
      <c r="G2" s="611"/>
      <c r="H2" s="611"/>
      <c r="I2" s="464"/>
    </row>
    <row r="3" spans="1:12" s="463" customFormat="1" ht="15" customHeight="1" x14ac:dyDescent="0.45">
      <c r="A3" s="3" t="s">
        <v>5</v>
      </c>
      <c r="B3" s="612" t="s">
        <v>1502</v>
      </c>
      <c r="C3" s="612"/>
      <c r="D3" s="612"/>
      <c r="E3" s="612"/>
      <c r="F3" s="612"/>
      <c r="G3" s="612"/>
      <c r="H3" s="612"/>
      <c r="I3" s="464"/>
    </row>
    <row r="4" spans="1:12" s="463" customFormat="1" ht="103.5" customHeight="1" x14ac:dyDescent="0.45">
      <c r="A4" s="3" t="s">
        <v>207</v>
      </c>
      <c r="B4" s="600" t="s">
        <v>1511</v>
      </c>
      <c r="C4" s="600"/>
      <c r="D4" s="600"/>
      <c r="E4" s="600"/>
      <c r="F4" s="600"/>
      <c r="G4" s="600"/>
      <c r="H4" s="600"/>
      <c r="I4" s="464"/>
    </row>
    <row r="5" spans="1:12" x14ac:dyDescent="0.35">
      <c r="A5" s="5" t="s">
        <v>209</v>
      </c>
      <c r="B5" s="600" t="s">
        <v>1448</v>
      </c>
      <c r="C5" s="600"/>
      <c r="D5" s="600"/>
      <c r="E5" s="600"/>
      <c r="F5" s="600"/>
      <c r="G5" s="600"/>
      <c r="H5" s="600"/>
      <c r="I5" s="459"/>
    </row>
    <row r="6" spans="1:12" x14ac:dyDescent="0.35">
      <c r="A6" s="5" t="s">
        <v>210</v>
      </c>
      <c r="B6" s="613">
        <v>45965</v>
      </c>
      <c r="C6" s="613"/>
      <c r="D6" s="613"/>
      <c r="E6" s="613"/>
      <c r="F6" s="613"/>
      <c r="G6" s="293">
        <f ca="1">IF(ISBLANK($B$6)=FALSE,ROUNDDOWN(_xlfn.DAYS($B$6,NOW())/30,0),"N/A")</f>
        <v>6</v>
      </c>
      <c r="H6" s="277" t="s">
        <v>919</v>
      </c>
      <c r="I6" s="459"/>
    </row>
    <row r="7" spans="1:12" ht="63" customHeight="1" x14ac:dyDescent="0.35">
      <c r="A7" s="261" t="s">
        <v>211</v>
      </c>
      <c r="B7" s="599"/>
      <c r="C7" s="599"/>
      <c r="D7" s="459"/>
      <c r="E7" s="4" t="s">
        <v>954</v>
      </c>
      <c r="F7" s="459">
        <v>3</v>
      </c>
      <c r="G7" s="4" t="s">
        <v>955</v>
      </c>
      <c r="H7" s="470" t="s">
        <v>1447</v>
      </c>
      <c r="I7" s="459"/>
    </row>
    <row r="8" spans="1:12" x14ac:dyDescent="0.35">
      <c r="A8" s="5" t="s">
        <v>955</v>
      </c>
      <c r="B8" s="599" t="s">
        <v>191</v>
      </c>
      <c r="C8" s="599"/>
      <c r="D8" s="599"/>
      <c r="E8" s="599"/>
      <c r="F8" s="599"/>
      <c r="G8" s="599"/>
      <c r="H8" s="599"/>
      <c r="I8" s="459"/>
    </row>
    <row r="9" spans="1:12" ht="33.75" customHeight="1" x14ac:dyDescent="0.35">
      <c r="A9" s="3" t="s">
        <v>217</v>
      </c>
      <c r="B9" s="460">
        <v>0</v>
      </c>
      <c r="C9" s="600" t="s">
        <v>1227</v>
      </c>
      <c r="D9" s="600"/>
      <c r="E9" s="600"/>
      <c r="F9" s="600"/>
      <c r="G9" s="600"/>
      <c r="H9" s="600"/>
      <c r="I9" s="459"/>
    </row>
    <row r="10" spans="1:12" x14ac:dyDescent="0.35">
      <c r="A10" s="5" t="s">
        <v>955</v>
      </c>
      <c r="B10" s="460" t="s">
        <v>191</v>
      </c>
      <c r="C10" s="599"/>
      <c r="D10" s="599"/>
      <c r="E10" s="599"/>
      <c r="F10" s="599"/>
      <c r="G10" s="599"/>
      <c r="H10" s="599"/>
      <c r="I10" s="459"/>
    </row>
    <row r="11" spans="1:12" x14ac:dyDescent="0.35">
      <c r="A11" s="5" t="s">
        <v>955</v>
      </c>
      <c r="B11" s="600" t="s">
        <v>191</v>
      </c>
      <c r="C11" s="600"/>
      <c r="D11" s="600"/>
      <c r="E11" s="600"/>
      <c r="F11" s="600"/>
      <c r="G11" s="600"/>
      <c r="H11" s="600"/>
      <c r="I11" s="451"/>
      <c r="L11" s="468"/>
    </row>
    <row r="12" spans="1:12" x14ac:dyDescent="0.35">
      <c r="A12" s="3" t="s">
        <v>222</v>
      </c>
      <c r="B12" s="673" t="s">
        <v>676</v>
      </c>
      <c r="C12" s="673"/>
      <c r="D12" s="673"/>
      <c r="E12" s="673"/>
      <c r="F12" s="673"/>
      <c r="G12" s="673"/>
      <c r="H12" s="673"/>
      <c r="I12" s="451"/>
    </row>
    <row r="13" spans="1:12" x14ac:dyDescent="0.35">
      <c r="A13" s="3" t="s">
        <v>223</v>
      </c>
      <c r="B13" s="673" t="s">
        <v>1446</v>
      </c>
      <c r="C13" s="673"/>
      <c r="D13" s="673"/>
      <c r="E13" s="673"/>
      <c r="F13" s="673"/>
      <c r="G13" s="673"/>
      <c r="H13" s="673"/>
      <c r="I13" s="451"/>
    </row>
    <row r="14" spans="1:12" ht="30.25" customHeight="1" x14ac:dyDescent="0.35">
      <c r="A14" s="3" t="s">
        <v>224</v>
      </c>
      <c r="B14" s="460">
        <v>2</v>
      </c>
      <c r="C14" s="600" t="s">
        <v>1449</v>
      </c>
      <c r="D14" s="600"/>
      <c r="E14" s="600"/>
      <c r="F14" s="600"/>
      <c r="G14" s="600"/>
      <c r="H14" s="600"/>
      <c r="I14" s="459"/>
    </row>
    <row r="15" spans="1:12" x14ac:dyDescent="0.35">
      <c r="A15" s="3" t="s">
        <v>226</v>
      </c>
      <c r="B15" s="239">
        <v>45748</v>
      </c>
      <c r="C15" s="459"/>
      <c r="D15" s="459"/>
      <c r="E15" s="459"/>
      <c r="F15" s="459"/>
      <c r="G15" s="459"/>
      <c r="H15" s="459"/>
      <c r="I15" s="459"/>
    </row>
    <row r="16" spans="1:12" x14ac:dyDescent="0.35">
      <c r="A16" s="3"/>
      <c r="B16" s="451"/>
      <c r="C16" s="459"/>
      <c r="D16" s="459"/>
      <c r="E16" s="459"/>
      <c r="F16" s="459"/>
      <c r="G16" s="459"/>
      <c r="H16" s="459"/>
      <c r="I16" s="459"/>
    </row>
    <row r="17" spans="1:12" ht="15" thickBot="1" x14ac:dyDescent="0.4">
      <c r="A17" s="5"/>
      <c r="B17" s="459"/>
      <c r="C17" s="459"/>
      <c r="D17" s="459"/>
      <c r="E17" s="459"/>
      <c r="F17" s="459"/>
      <c r="G17" s="459"/>
      <c r="H17" s="459"/>
      <c r="I17" s="459"/>
    </row>
    <row r="18" spans="1:12" ht="58.75" customHeight="1" thickBot="1" x14ac:dyDescent="0.4">
      <c r="A18" s="46" t="s">
        <v>195</v>
      </c>
      <c r="B18" s="48" t="s">
        <v>196</v>
      </c>
      <c r="C18" s="46" t="s">
        <v>197</v>
      </c>
      <c r="D18" s="46" t="s">
        <v>1436</v>
      </c>
      <c r="E18" s="48" t="s">
        <v>1225</v>
      </c>
      <c r="F18" s="46" t="s">
        <v>1226</v>
      </c>
      <c r="G18" s="48" t="s">
        <v>922</v>
      </c>
      <c r="H18" s="46" t="s">
        <v>1228</v>
      </c>
      <c r="I18" s="46" t="s">
        <v>924</v>
      </c>
      <c r="J18" s="469" t="s">
        <v>24</v>
      </c>
      <c r="K18" s="469"/>
      <c r="L18" s="469"/>
    </row>
    <row r="19" spans="1:12" ht="15" thickBot="1" x14ac:dyDescent="0.4">
      <c r="A19" s="71" t="s">
        <v>1239</v>
      </c>
      <c r="B19" s="457"/>
      <c r="C19" s="457"/>
      <c r="D19" s="452"/>
      <c r="E19" s="452"/>
      <c r="F19" s="453"/>
      <c r="G19" s="369" t="str">
        <f>IF(ISBLANK(E19)=FALSE,IF(E19-B19&gt;DATE(2007,1,1),0,E19-B19),"")</f>
        <v/>
      </c>
      <c r="H19" s="110" t="s">
        <v>970</v>
      </c>
      <c r="I19" s="111">
        <f>VLOOKUP(H19,'[1]Lookup Lists'!E$3:F$39,2,FALSE)</f>
        <v>90</v>
      </c>
      <c r="J19" s="470">
        <v>1</v>
      </c>
    </row>
    <row r="20" spans="1:12" x14ac:dyDescent="0.35">
      <c r="A20" s="71" t="s">
        <v>1240</v>
      </c>
      <c r="B20" s="75"/>
      <c r="C20" s="83"/>
      <c r="D20" s="452"/>
      <c r="E20" s="452"/>
      <c r="F20" s="453"/>
      <c r="G20" s="42" t="str">
        <f t="shared" ref="G20:G35" si="0">IF(ISBLANK(E20)=FALSE,IF(E20-B20&gt;DATE(2007,1,1),0,E20-B20),"")</f>
        <v/>
      </c>
      <c r="H20" s="442" t="s">
        <v>191</v>
      </c>
      <c r="I20" s="443">
        <f>VLOOKUP(H20,'[1]Lookup Lists'!E$3:F$39,2,FALSE)</f>
        <v>0</v>
      </c>
      <c r="J20" s="460">
        <v>2</v>
      </c>
    </row>
    <row r="21" spans="1:12" x14ac:dyDescent="0.35">
      <c r="A21" s="133" t="str">
        <f>'[1]Lookup Lists'!C9</f>
        <v>QR - Quality Review</v>
      </c>
      <c r="B21" s="429"/>
      <c r="C21" s="429"/>
      <c r="D21" s="452"/>
      <c r="E21" s="452"/>
      <c r="F21" s="453"/>
      <c r="G21" s="42" t="str">
        <f t="shared" si="0"/>
        <v/>
      </c>
      <c r="H21" s="442" t="s">
        <v>191</v>
      </c>
      <c r="I21" s="443">
        <f>VLOOKUP(H21,'[1]Lookup Lists'!E$3:F$39,2,FALSE)</f>
        <v>0</v>
      </c>
      <c r="J21" s="470">
        <v>3</v>
      </c>
    </row>
    <row r="22" spans="1:12" x14ac:dyDescent="0.35">
      <c r="A22" s="29" t="s">
        <v>925</v>
      </c>
      <c r="B22" s="347">
        <v>44594</v>
      </c>
      <c r="C22" s="83">
        <v>44622</v>
      </c>
      <c r="D22" s="452"/>
      <c r="E22" s="347">
        <v>44594</v>
      </c>
      <c r="F22" s="83">
        <v>44622</v>
      </c>
      <c r="G22" s="42">
        <f t="shared" si="0"/>
        <v>0</v>
      </c>
      <c r="H22" s="442" t="s">
        <v>191</v>
      </c>
      <c r="I22" s="443">
        <f>VLOOKUP(H22,'[1]Lookup Lists'!E$3:F$39,2,FALSE)</f>
        <v>0</v>
      </c>
      <c r="J22" s="460">
        <v>4</v>
      </c>
    </row>
    <row r="23" spans="1:12" x14ac:dyDescent="0.35">
      <c r="A23" s="29" t="s">
        <v>1417</v>
      </c>
      <c r="B23" s="347"/>
      <c r="C23" s="83"/>
      <c r="D23" s="452"/>
      <c r="E23" s="75">
        <f>F22+60</f>
        <v>44682</v>
      </c>
      <c r="F23" s="8">
        <f>E23+60</f>
        <v>44742</v>
      </c>
      <c r="G23" s="42"/>
      <c r="H23" s="442" t="s">
        <v>191</v>
      </c>
      <c r="I23" s="443"/>
      <c r="J23" s="470">
        <v>5</v>
      </c>
    </row>
    <row r="24" spans="1:12" x14ac:dyDescent="0.35">
      <c r="A24" s="345" t="s">
        <v>928</v>
      </c>
      <c r="B24" s="75">
        <f>+E24</f>
        <v>44802</v>
      </c>
      <c r="C24" s="83">
        <f>+F24</f>
        <v>44922</v>
      </c>
      <c r="D24" s="452"/>
      <c r="E24" s="454">
        <f>+F23+60</f>
        <v>44802</v>
      </c>
      <c r="F24" s="454">
        <f>+E24+($B$9*30)+($B$14*60)</f>
        <v>44922</v>
      </c>
      <c r="G24" s="42">
        <f t="shared" si="0"/>
        <v>0</v>
      </c>
      <c r="H24" s="442" t="s">
        <v>191</v>
      </c>
      <c r="I24" s="443">
        <f>VLOOKUP(H24,'[1]Lookup Lists'!E$3:F$39,2,FALSE)</f>
        <v>0</v>
      </c>
      <c r="J24" s="470">
        <v>5</v>
      </c>
    </row>
    <row r="25" spans="1:12" x14ac:dyDescent="0.35">
      <c r="A25" s="32" t="s">
        <v>929</v>
      </c>
      <c r="B25" s="75"/>
      <c r="C25" s="75"/>
      <c r="D25" s="452"/>
      <c r="E25" s="452"/>
      <c r="F25" s="453"/>
      <c r="G25" s="42" t="str">
        <f t="shared" si="0"/>
        <v/>
      </c>
      <c r="H25" s="442" t="s">
        <v>191</v>
      </c>
      <c r="I25" s="443">
        <f>VLOOKUP(H25,'[1]Lookup Lists'!E$3:F$39,2,FALSE)</f>
        <v>0</v>
      </c>
      <c r="J25" s="460">
        <v>6</v>
      </c>
    </row>
    <row r="26" spans="1:12" x14ac:dyDescent="0.35">
      <c r="A26" s="32" t="s">
        <v>930</v>
      </c>
      <c r="B26" s="75"/>
      <c r="C26" s="75"/>
      <c r="D26" s="452"/>
      <c r="E26" s="452"/>
      <c r="F26" s="453"/>
      <c r="G26" s="42" t="str">
        <f t="shared" si="0"/>
        <v/>
      </c>
      <c r="H26" s="442" t="s">
        <v>191</v>
      </c>
      <c r="I26" s="443">
        <f>VLOOKUP(H26,'[1]Lookup Lists'!E$3:F$39,2,FALSE)</f>
        <v>0</v>
      </c>
      <c r="J26" s="470">
        <v>7</v>
      </c>
    </row>
    <row r="27" spans="1:12" x14ac:dyDescent="0.35">
      <c r="A27" s="34" t="s">
        <v>931</v>
      </c>
      <c r="B27" s="75">
        <v>45764</v>
      </c>
      <c r="C27" s="75">
        <v>45793</v>
      </c>
      <c r="D27" s="576" t="s">
        <v>1437</v>
      </c>
      <c r="E27" s="10">
        <f>+F24</f>
        <v>44922</v>
      </c>
      <c r="F27" s="8">
        <f>+E27+45</f>
        <v>44967</v>
      </c>
      <c r="G27" s="42">
        <f t="shared" si="0"/>
        <v>-842</v>
      </c>
      <c r="H27" s="442" t="s">
        <v>191</v>
      </c>
      <c r="I27" s="443">
        <f>VLOOKUP(H27,'[1]Lookup Lists'!E$3:F$39,2,FALSE)</f>
        <v>0</v>
      </c>
      <c r="J27" s="460">
        <v>8</v>
      </c>
    </row>
    <row r="28" spans="1:12" x14ac:dyDescent="0.35">
      <c r="A28" s="34" t="s">
        <v>932</v>
      </c>
      <c r="B28" s="75">
        <v>45868</v>
      </c>
      <c r="C28" s="75">
        <v>45884</v>
      </c>
      <c r="D28" s="576" t="s">
        <v>1437</v>
      </c>
      <c r="E28" s="10">
        <f>+F27+60</f>
        <v>45027</v>
      </c>
      <c r="F28" s="8">
        <f t="shared" ref="F28" si="1">+E28+45</f>
        <v>45072</v>
      </c>
      <c r="G28" s="42">
        <f t="shared" si="0"/>
        <v>-841</v>
      </c>
      <c r="H28" s="442" t="s">
        <v>191</v>
      </c>
      <c r="I28" s="443">
        <f>VLOOKUP(H28,'[1]Lookup Lists'!E$3:F$39,2,FALSE)</f>
        <v>0</v>
      </c>
      <c r="J28" s="470">
        <v>9</v>
      </c>
    </row>
    <row r="29" spans="1:12" x14ac:dyDescent="0.35">
      <c r="A29" s="34" t="s">
        <v>933</v>
      </c>
      <c r="B29" s="75"/>
      <c r="C29" s="75"/>
      <c r="D29" s="576" t="s">
        <v>1437</v>
      </c>
      <c r="E29" s="452"/>
      <c r="F29" s="453"/>
      <c r="G29" s="42" t="str">
        <f t="shared" si="0"/>
        <v/>
      </c>
      <c r="H29" s="442" t="s">
        <v>191</v>
      </c>
      <c r="I29" s="443">
        <f>VLOOKUP(H29,'[1]Lookup Lists'!E$3:F$39,2,FALSE)</f>
        <v>0</v>
      </c>
      <c r="J29" s="460">
        <v>10</v>
      </c>
    </row>
    <row r="30" spans="1:12" x14ac:dyDescent="0.35">
      <c r="A30" s="34" t="s">
        <v>934</v>
      </c>
      <c r="B30" s="75"/>
      <c r="C30" s="75"/>
      <c r="D30" s="576" t="s">
        <v>1437</v>
      </c>
      <c r="E30" s="452"/>
      <c r="F30" s="453"/>
      <c r="G30" s="42" t="str">
        <f t="shared" si="0"/>
        <v/>
      </c>
      <c r="H30" s="442" t="s">
        <v>191</v>
      </c>
      <c r="I30" s="443">
        <f>VLOOKUP(H30,'[1]Lookup Lists'!E$3:F$39,2,FALSE)</f>
        <v>0</v>
      </c>
      <c r="J30" s="470">
        <v>11</v>
      </c>
    </row>
    <row r="31" spans="1:12" x14ac:dyDescent="0.35">
      <c r="A31" s="34" t="s">
        <v>935</v>
      </c>
      <c r="B31" s="75"/>
      <c r="C31" s="75"/>
      <c r="D31" s="576" t="s">
        <v>1437</v>
      </c>
      <c r="E31" s="452"/>
      <c r="F31" s="453"/>
      <c r="G31" s="42" t="str">
        <f t="shared" si="0"/>
        <v/>
      </c>
      <c r="H31" s="442" t="s">
        <v>191</v>
      </c>
      <c r="I31" s="443">
        <f>VLOOKUP(H31,'[1]Lookup Lists'!E$3:F$39,2,FALSE)</f>
        <v>0</v>
      </c>
      <c r="J31" s="460">
        <v>12</v>
      </c>
    </row>
    <row r="32" spans="1:12" x14ac:dyDescent="0.35">
      <c r="A32" s="35" t="s">
        <v>936</v>
      </c>
      <c r="B32" s="75">
        <v>45902</v>
      </c>
      <c r="C32" s="83">
        <v>45906</v>
      </c>
      <c r="D32" s="576" t="s">
        <v>1437</v>
      </c>
      <c r="E32" s="10">
        <v>45852</v>
      </c>
      <c r="F32" s="8">
        <f>+E32+10</f>
        <v>45862</v>
      </c>
      <c r="G32" s="42">
        <f t="shared" si="0"/>
        <v>-50</v>
      </c>
      <c r="H32" s="442" t="s">
        <v>191</v>
      </c>
      <c r="I32" s="443">
        <f>VLOOKUP(H32,'[1]Lookup Lists'!E$3:F$39,2,FALSE)</f>
        <v>0</v>
      </c>
      <c r="J32" s="470">
        <v>13</v>
      </c>
    </row>
    <row r="33" spans="1:10" x14ac:dyDescent="0.35">
      <c r="A33" s="36" t="s">
        <v>937</v>
      </c>
      <c r="B33" s="75">
        <v>45931</v>
      </c>
      <c r="C33" s="75">
        <v>45931</v>
      </c>
      <c r="D33" s="452"/>
      <c r="E33" s="452"/>
      <c r="F33" s="453"/>
      <c r="G33" s="42" t="str">
        <f t="shared" si="0"/>
        <v/>
      </c>
      <c r="H33" s="442" t="s">
        <v>191</v>
      </c>
      <c r="I33" s="443">
        <f>VLOOKUP(H33,'[1]Lookup Lists'!E$3:F$39,2,FALSE)</f>
        <v>0</v>
      </c>
      <c r="J33" s="460">
        <v>14</v>
      </c>
    </row>
    <row r="34" spans="1:10" x14ac:dyDescent="0.35">
      <c r="A34" s="37" t="s">
        <v>938</v>
      </c>
      <c r="B34" s="75">
        <v>45965</v>
      </c>
      <c r="C34" s="75">
        <v>45965</v>
      </c>
      <c r="D34" s="452"/>
      <c r="E34" s="452"/>
      <c r="F34" s="453"/>
      <c r="G34" s="42" t="str">
        <f t="shared" si="0"/>
        <v/>
      </c>
      <c r="H34" s="442" t="s">
        <v>191</v>
      </c>
      <c r="I34" s="443">
        <f>VLOOKUP(H34,'[1]Lookup Lists'!E$3:F$39,2,FALSE)</f>
        <v>0</v>
      </c>
      <c r="J34" s="470">
        <v>15</v>
      </c>
    </row>
    <row r="35" spans="1:10" ht="15" thickBot="1" x14ac:dyDescent="0.4">
      <c r="A35" s="38"/>
      <c r="B35" s="76"/>
      <c r="C35" s="76"/>
      <c r="D35" s="452"/>
      <c r="E35" s="455"/>
      <c r="F35" s="456"/>
      <c r="G35" s="41" t="str">
        <f t="shared" si="0"/>
        <v/>
      </c>
      <c r="H35" s="82" t="s">
        <v>191</v>
      </c>
      <c r="I35" s="88">
        <f>VLOOKUP(H35,'[1]Lookup Lists'!E$3:F$39,2,FALSE)</f>
        <v>0</v>
      </c>
      <c r="J35" s="460">
        <v>16</v>
      </c>
    </row>
    <row r="36" spans="1:10" ht="15" thickBot="1" x14ac:dyDescent="0.4">
      <c r="A36" s="607" t="s">
        <v>940</v>
      </c>
      <c r="B36" s="608"/>
      <c r="C36" s="608"/>
      <c r="D36" s="608"/>
      <c r="E36" s="608"/>
      <c r="F36" s="608"/>
      <c r="G36" s="370">
        <f>IF(ISBLANK(C32)=FALSE,I36-C32,"Need FB Date")</f>
        <v>46</v>
      </c>
      <c r="H36" s="371" t="s">
        <v>941</v>
      </c>
      <c r="I36" s="372">
        <f>E22+(F32-E22)+SUM(I19:I35)</f>
        <v>45952</v>
      </c>
    </row>
    <row r="37" spans="1:10" ht="15" thickBot="1" x14ac:dyDescent="0.4">
      <c r="A37" s="26" t="s">
        <v>155</v>
      </c>
      <c r="B37"/>
      <c r="C37"/>
      <c r="D37"/>
      <c r="E37"/>
      <c r="F37"/>
      <c r="G37" s="259"/>
      <c r="H37" s="259"/>
      <c r="I37" s="259"/>
    </row>
    <row r="38" spans="1:10" ht="15" thickBot="1" x14ac:dyDescent="0.4">
      <c r="A38" s="25" t="s">
        <v>156</v>
      </c>
      <c r="B38" s="422" t="s">
        <v>157</v>
      </c>
      <c r="C38" s="601" t="s">
        <v>158</v>
      </c>
      <c r="D38" s="601"/>
      <c r="E38" s="601"/>
      <c r="F38" s="601"/>
      <c r="G38" s="601"/>
      <c r="H38" s="601"/>
      <c r="I38" s="602"/>
    </row>
    <row r="39" spans="1:10" x14ac:dyDescent="0.35">
      <c r="A39" s="100" t="s">
        <v>566</v>
      </c>
      <c r="B39" s="93"/>
      <c r="C39" s="603" t="s">
        <v>1232</v>
      </c>
      <c r="D39" s="603"/>
      <c r="E39" s="603"/>
      <c r="F39" s="603"/>
      <c r="G39" s="603"/>
      <c r="H39" s="603"/>
      <c r="I39" s="604"/>
    </row>
    <row r="40" spans="1:10" ht="30.25" customHeight="1" x14ac:dyDescent="0.35">
      <c r="A40" s="101" t="s">
        <v>566</v>
      </c>
      <c r="B40" s="99"/>
      <c r="C40" s="707" t="s">
        <v>1450</v>
      </c>
      <c r="D40" s="707"/>
      <c r="E40" s="707"/>
      <c r="F40" s="707"/>
      <c r="G40" s="707"/>
      <c r="H40" s="707"/>
      <c r="I40" s="708"/>
    </row>
    <row r="41" spans="1:10" x14ac:dyDescent="0.35">
      <c r="A41" s="101"/>
      <c r="B41" s="429"/>
      <c r="C41" s="605"/>
      <c r="D41" s="605"/>
      <c r="E41" s="605"/>
      <c r="F41" s="605"/>
      <c r="G41" s="605"/>
      <c r="H41" s="605"/>
      <c r="I41" s="606"/>
    </row>
    <row r="42" spans="1:10" ht="15" thickBot="1" x14ac:dyDescent="0.4">
      <c r="A42" s="102"/>
      <c r="B42" s="428"/>
      <c r="C42" s="597"/>
      <c r="D42" s="597"/>
      <c r="E42" s="597"/>
      <c r="F42" s="597"/>
      <c r="G42" s="597"/>
      <c r="H42" s="597"/>
      <c r="I42" s="598"/>
    </row>
  </sheetData>
  <mergeCells count="20">
    <mergeCell ref="B12:H12"/>
    <mergeCell ref="B1:H1"/>
    <mergeCell ref="B2:H2"/>
    <mergeCell ref="B3:H3"/>
    <mergeCell ref="B4:H4"/>
    <mergeCell ref="B5:H5"/>
    <mergeCell ref="B6:F6"/>
    <mergeCell ref="B7:C7"/>
    <mergeCell ref="B8:H8"/>
    <mergeCell ref="C9:H9"/>
    <mergeCell ref="C10:H10"/>
    <mergeCell ref="B11:H11"/>
    <mergeCell ref="C41:I41"/>
    <mergeCell ref="C42:I42"/>
    <mergeCell ref="B13:H13"/>
    <mergeCell ref="C14:H14"/>
    <mergeCell ref="A36:F36"/>
    <mergeCell ref="C38:I38"/>
    <mergeCell ref="C39:I39"/>
    <mergeCell ref="C40:I40"/>
  </mergeCells>
  <conditionalFormatting sqref="B26:C31">
    <cfRule type="expression" dxfId="264" priority="12">
      <formula>AND($B25&lt;=NOW(),$C25&gt;=NOW())</formula>
    </cfRule>
  </conditionalFormatting>
  <conditionalFormatting sqref="B32:C32">
    <cfRule type="expression" dxfId="263" priority="15">
      <formula>AND($E32&lt;=NOW(),$F32&gt;=NOW())</formula>
    </cfRule>
  </conditionalFormatting>
  <conditionalFormatting sqref="B33:C35">
    <cfRule type="expression" dxfId="262" priority="30">
      <formula>AND($B32&lt;=NOW(),$C32&gt;=NOW())</formula>
    </cfRule>
  </conditionalFormatting>
  <conditionalFormatting sqref="B20:D20">
    <cfRule type="expression" dxfId="261" priority="5">
      <formula>AND($B22&lt;=NOW(),$C22&gt;=NOW())</formula>
    </cfRule>
  </conditionalFormatting>
  <conditionalFormatting sqref="B22:D24">
    <cfRule type="expression" dxfId="260" priority="4">
      <formula>AND($B18&lt;=NOW(),$C18&gt;=NOW())</formula>
    </cfRule>
  </conditionalFormatting>
  <conditionalFormatting sqref="B25:D25">
    <cfRule type="expression" dxfId="259" priority="6">
      <formula>AND(#REF!&lt;=NOW(),#REF!&gt;=NOW())</formula>
    </cfRule>
  </conditionalFormatting>
  <conditionalFormatting sqref="D19:D26 D33:D35">
    <cfRule type="expression" dxfId="258" priority="3">
      <formula>AND($F19&lt;=NOW(),$G19&gt;=NOW())</formula>
    </cfRule>
  </conditionalFormatting>
  <conditionalFormatting sqref="D27:D32">
    <cfRule type="cellIs" dxfId="257" priority="1" operator="between">
      <formula>0.6667</formula>
      <formula>1</formula>
    </cfRule>
    <cfRule type="cellIs" dxfId="256" priority="2" operator="between">
      <formula>0.6666</formula>
      <formula>0</formula>
    </cfRule>
  </conditionalFormatting>
  <conditionalFormatting sqref="E19:F21">
    <cfRule type="expression" dxfId="255" priority="21">
      <formula>AND($E19&lt;=NOW(),$F19&gt;=NOW())</formula>
    </cfRule>
  </conditionalFormatting>
  <conditionalFormatting sqref="E22:F22">
    <cfRule type="expression" dxfId="254" priority="13">
      <formula>AND($B18&lt;=NOW(),$C18&gt;=NOW())</formula>
    </cfRule>
  </conditionalFormatting>
  <conditionalFormatting sqref="E23:F35">
    <cfRule type="expression" dxfId="253" priority="7">
      <formula>AND($E23&lt;=NOW(),$F23&gt;=NOW())</formula>
    </cfRule>
  </conditionalFormatting>
  <conditionalFormatting sqref="G19:G35">
    <cfRule type="cellIs" dxfId="252" priority="10" operator="greaterThan">
      <formula>-45</formula>
    </cfRule>
  </conditionalFormatting>
  <conditionalFormatting sqref="G19:G36">
    <cfRule type="cellIs" dxfId="251" priority="8" operator="lessThan">
      <formula>-90</formula>
    </cfRule>
    <cfRule type="cellIs" dxfId="250" priority="9" operator="lessThan">
      <formula>-45</formula>
    </cfRule>
  </conditionalFormatting>
  <conditionalFormatting sqref="G36">
    <cfRule type="cellIs" dxfId="249" priority="16" operator="between">
      <formula>-45</formula>
      <formula>45</formula>
    </cfRule>
    <cfRule type="cellIs" dxfId="248" priority="19" operator="greaterThan">
      <formula>45</formula>
    </cfRule>
    <cfRule type="cellIs" dxfId="247" priority="20" operator="greaterThan">
      <formula>90</formula>
    </cfRule>
  </conditionalFormatting>
  <dataValidations count="2">
    <dataValidation type="list" allowBlank="1" showInputMessage="1" showErrorMessage="1" sqref="B3:H3" xr:uid="{00000000-0002-0000-8C00-000000000000}">
      <formula1>Status</formula1>
    </dataValidation>
    <dataValidation type="list" allowBlank="1" showInputMessage="1" showErrorMessage="1" sqref="H19:H35" xr:uid="{00000000-0002-0000-8C00-000001000000}">
      <formula1>Complexity_Factor</formula1>
    </dataValidation>
  </dataValidations>
  <hyperlinks>
    <hyperlink ref="I1" location="Home!A1" display="Return to Home" xr:uid="{00000000-0004-0000-8C00-000000000000}"/>
    <hyperlink ref="A7" location="Footnotes!A1" display="Priority in RSDP, click to see applicable Footnote" xr:uid="{00000000-0004-0000-8C00-000001000000}"/>
    <hyperlink ref="B2" r:id="rId1" display="Phase 2 System Protection Coordination" xr:uid="{00000000-0004-0000-8C00-000003000000}"/>
    <hyperlink ref="B2:H2" r:id="rId2" display="Modifications to TPL-001-5.1 and MOD-032-1" xr:uid="{00000000-0004-0000-8C00-000004000000}"/>
    <hyperlink ref="B13:H13" r:id="rId3" display="Donovan Crane (Primary), Terri Pyle (Backup)" xr:uid="{00000000-0004-0000-8C00-000005000000}"/>
    <hyperlink ref="B12:H12" r:id="rId4" display="Jordan Mallory" xr:uid="{C922A885-8097-4FE1-891D-E5E4B7F60D48}"/>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27" id="{01C00E4A-7534-4ADF-BA7D-18A59D864F93}">
            <xm:f>IF($B$20='C:\Users\wub\Desktop\PMOS\PMOS Meeting 03.22.2022\PTS\[PTS 02.04.2022.xlsx]Home'!#REF!,#REF!,)</xm:f>
            <x14:dxf/>
          </x14:cfRule>
          <xm:sqref>J10:ABJ10</xm:sqref>
        </x14:conditionalFormatting>
      </x14:conditionalFormattings>
    </ext>
  </extLst>
</worksheet>
</file>

<file path=xl/worksheets/sheet1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tabColor rgb="FFFF0000"/>
  </sheetPr>
  <dimension ref="A1:L42"/>
  <sheetViews>
    <sheetView zoomScale="110" zoomScaleNormal="110" workbookViewId="0">
      <selection activeCell="B3" sqref="B3:H3"/>
    </sheetView>
  </sheetViews>
  <sheetFormatPr defaultColWidth="8.81640625" defaultRowHeight="14.5" x14ac:dyDescent="0.35"/>
  <cols>
    <col min="1" max="1" width="28.453125" style="106" customWidth="1"/>
    <col min="2" max="2" width="12.453125" style="91" customWidth="1"/>
    <col min="3" max="4" width="11.81640625" style="91" customWidth="1"/>
    <col min="5" max="5" width="11" style="91" customWidth="1"/>
    <col min="6" max="6" width="11.453125" style="91" bestFit="1" customWidth="1"/>
    <col min="7" max="7" width="11.453125" style="91" customWidth="1"/>
    <col min="8" max="8" width="20.453125" style="91" customWidth="1"/>
    <col min="9" max="9" width="12.1796875" style="91" customWidth="1"/>
    <col min="10" max="10" width="7.453125" style="91" hidden="1" customWidth="1"/>
    <col min="11" max="11" width="13.453125" style="91" customWidth="1"/>
    <col min="12" max="12" width="22.453125" style="91" customWidth="1"/>
    <col min="13" max="16384" width="8.81640625" style="91"/>
  </cols>
  <sheetData>
    <row r="1" spans="1:12" s="463" customFormat="1" ht="18.5" x14ac:dyDescent="0.45">
      <c r="A1" s="27" t="s">
        <v>74</v>
      </c>
      <c r="B1" s="609" t="s">
        <v>1287</v>
      </c>
      <c r="C1" s="610"/>
      <c r="D1" s="610"/>
      <c r="E1" s="610"/>
      <c r="F1" s="610"/>
      <c r="G1" s="610"/>
      <c r="H1" s="610"/>
      <c r="I1" s="165" t="s">
        <v>178</v>
      </c>
    </row>
    <row r="2" spans="1:12" s="463" customFormat="1" ht="15" customHeight="1" x14ac:dyDescent="0.45">
      <c r="A2" s="3" t="s">
        <v>204</v>
      </c>
      <c r="B2" s="611" t="s">
        <v>1288</v>
      </c>
      <c r="C2" s="611"/>
      <c r="D2" s="611"/>
      <c r="E2" s="611"/>
      <c r="F2" s="611"/>
      <c r="G2" s="611"/>
      <c r="H2" s="611"/>
      <c r="I2" s="464"/>
    </row>
    <row r="3" spans="1:12" s="463" customFormat="1" ht="15" customHeight="1" x14ac:dyDescent="0.45">
      <c r="A3" s="3" t="s">
        <v>5</v>
      </c>
      <c r="B3" s="612" t="s">
        <v>328</v>
      </c>
      <c r="C3" s="612"/>
      <c r="D3" s="612"/>
      <c r="E3" s="612"/>
      <c r="F3" s="612"/>
      <c r="G3" s="612"/>
      <c r="H3" s="612"/>
      <c r="I3" s="464"/>
    </row>
    <row r="4" spans="1:12" s="463" customFormat="1" ht="104" customHeight="1" x14ac:dyDescent="0.45">
      <c r="A4" s="3" t="s">
        <v>207</v>
      </c>
      <c r="B4" s="600" t="s">
        <v>1488</v>
      </c>
      <c r="C4" s="600"/>
      <c r="D4" s="600"/>
      <c r="E4" s="600"/>
      <c r="F4" s="600"/>
      <c r="G4" s="600"/>
      <c r="H4" s="600"/>
      <c r="I4" s="464"/>
    </row>
    <row r="5" spans="1:12" x14ac:dyDescent="0.35">
      <c r="A5" s="5" t="s">
        <v>209</v>
      </c>
      <c r="B5" s="600" t="s">
        <v>1434</v>
      </c>
      <c r="C5" s="600"/>
      <c r="D5" s="600"/>
      <c r="E5" s="600"/>
      <c r="F5" s="600"/>
      <c r="G5" s="600"/>
      <c r="H5" s="600"/>
      <c r="I5" s="459"/>
    </row>
    <row r="6" spans="1:12" x14ac:dyDescent="0.35">
      <c r="A6" s="5" t="s">
        <v>210</v>
      </c>
      <c r="B6" s="613">
        <v>45291</v>
      </c>
      <c r="C6" s="613"/>
      <c r="D6" s="613"/>
      <c r="E6" s="613"/>
      <c r="F6" s="613"/>
      <c r="G6" s="293">
        <f ca="1">IF(ISBLANK($B$6)=FALSE,ROUNDDOWN(_xlfn.DAYS($B$6,NOW())/30,0),"N/A")</f>
        <v>-15</v>
      </c>
      <c r="H6" s="277" t="s">
        <v>919</v>
      </c>
      <c r="I6" s="459"/>
    </row>
    <row r="7" spans="1:12" ht="63" customHeight="1" x14ac:dyDescent="0.35">
      <c r="A7" s="261" t="s">
        <v>211</v>
      </c>
      <c r="B7" s="599" t="s">
        <v>1017</v>
      </c>
      <c r="C7" s="599"/>
      <c r="D7" s="459"/>
      <c r="E7" s="4" t="s">
        <v>954</v>
      </c>
      <c r="F7" s="459">
        <v>3</v>
      </c>
      <c r="G7" s="4" t="s">
        <v>955</v>
      </c>
      <c r="H7" s="460">
        <v>0</v>
      </c>
      <c r="I7" s="459"/>
    </row>
    <row r="8" spans="1:12" x14ac:dyDescent="0.35">
      <c r="A8" s="5" t="s">
        <v>955</v>
      </c>
      <c r="B8" s="599" t="s">
        <v>191</v>
      </c>
      <c r="C8" s="599"/>
      <c r="D8" s="599"/>
      <c r="E8" s="599"/>
      <c r="F8" s="599"/>
      <c r="G8" s="599"/>
      <c r="H8" s="599"/>
      <c r="I8" s="459"/>
    </row>
    <row r="9" spans="1:12" ht="33.75" customHeight="1" x14ac:dyDescent="0.35">
      <c r="A9" s="3" t="s">
        <v>217</v>
      </c>
      <c r="B9" s="460">
        <v>0</v>
      </c>
      <c r="C9" s="600" t="s">
        <v>1227</v>
      </c>
      <c r="D9" s="600"/>
      <c r="E9" s="600"/>
      <c r="F9" s="600"/>
      <c r="G9" s="600"/>
      <c r="H9" s="600"/>
      <c r="I9" s="459"/>
    </row>
    <row r="10" spans="1:12" x14ac:dyDescent="0.35">
      <c r="A10" s="5" t="s">
        <v>955</v>
      </c>
      <c r="B10" s="460" t="s">
        <v>191</v>
      </c>
      <c r="C10" s="599"/>
      <c r="D10" s="599"/>
      <c r="E10" s="599"/>
      <c r="F10" s="599"/>
      <c r="G10" s="599"/>
      <c r="H10" s="599"/>
      <c r="I10" s="459"/>
    </row>
    <row r="11" spans="1:12" x14ac:dyDescent="0.35">
      <c r="A11" s="5" t="s">
        <v>955</v>
      </c>
      <c r="B11" s="600" t="s">
        <v>191</v>
      </c>
      <c r="C11" s="600"/>
      <c r="D11" s="600"/>
      <c r="E11" s="600"/>
      <c r="F11" s="600"/>
      <c r="G11" s="600"/>
      <c r="H11" s="600"/>
      <c r="I11" s="451"/>
      <c r="L11" s="468"/>
    </row>
    <row r="12" spans="1:12" x14ac:dyDescent="0.35">
      <c r="A12" s="3" t="s">
        <v>222</v>
      </c>
      <c r="B12" s="673" t="s">
        <v>1425</v>
      </c>
      <c r="C12" s="673"/>
      <c r="D12" s="673"/>
      <c r="E12" s="673"/>
      <c r="F12" s="673"/>
      <c r="G12" s="673"/>
      <c r="H12" s="673"/>
      <c r="I12" s="451"/>
    </row>
    <row r="13" spans="1:12" x14ac:dyDescent="0.35">
      <c r="A13" s="3" t="s">
        <v>223</v>
      </c>
      <c r="B13" s="673" t="s">
        <v>1354</v>
      </c>
      <c r="C13" s="673"/>
      <c r="D13" s="673"/>
      <c r="E13" s="673"/>
      <c r="F13" s="673"/>
      <c r="G13" s="673"/>
      <c r="H13" s="673"/>
      <c r="I13" s="451"/>
    </row>
    <row r="14" spans="1:12" ht="30.25" customHeight="1" x14ac:dyDescent="0.35">
      <c r="A14" s="3" t="s">
        <v>224</v>
      </c>
      <c r="B14" s="460">
        <v>1</v>
      </c>
      <c r="C14" s="600" t="s">
        <v>958</v>
      </c>
      <c r="D14" s="600"/>
      <c r="E14" s="600"/>
      <c r="F14" s="600"/>
      <c r="G14" s="600"/>
      <c r="H14" s="600"/>
      <c r="I14" s="459"/>
    </row>
    <row r="15" spans="1:12" x14ac:dyDescent="0.35">
      <c r="A15" s="3" t="s">
        <v>226</v>
      </c>
      <c r="B15" s="239">
        <v>45602</v>
      </c>
      <c r="C15" s="459"/>
      <c r="D15" s="459"/>
      <c r="E15" s="459"/>
      <c r="F15" s="459"/>
      <c r="G15" s="459"/>
      <c r="H15" s="459"/>
      <c r="I15" s="459"/>
    </row>
    <row r="16" spans="1:12" x14ac:dyDescent="0.35">
      <c r="A16" s="3"/>
      <c r="B16" s="451"/>
      <c r="C16" s="459"/>
      <c r="D16" s="459"/>
      <c r="E16" s="459"/>
      <c r="F16" s="459"/>
      <c r="G16" s="459"/>
      <c r="H16" s="459"/>
      <c r="I16" s="459"/>
    </row>
    <row r="17" spans="1:12" ht="15" thickBot="1" x14ac:dyDescent="0.4">
      <c r="A17" s="5"/>
      <c r="B17" s="459"/>
      <c r="C17" s="459"/>
      <c r="D17" s="459"/>
      <c r="E17" s="459"/>
      <c r="F17" s="459"/>
      <c r="G17" s="459"/>
      <c r="H17" s="459"/>
      <c r="I17" s="459"/>
    </row>
    <row r="18" spans="1:12" ht="58.75" customHeight="1" thickBot="1" x14ac:dyDescent="0.4">
      <c r="A18" s="46" t="s">
        <v>195</v>
      </c>
      <c r="B18" s="48" t="s">
        <v>196</v>
      </c>
      <c r="C18" s="46" t="s">
        <v>197</v>
      </c>
      <c r="D18" s="46" t="s">
        <v>1436</v>
      </c>
      <c r="E18" s="48" t="s">
        <v>1225</v>
      </c>
      <c r="F18" s="46" t="s">
        <v>1226</v>
      </c>
      <c r="G18" s="48" t="s">
        <v>922</v>
      </c>
      <c r="H18" s="46" t="s">
        <v>1228</v>
      </c>
      <c r="I18" s="46" t="s">
        <v>924</v>
      </c>
      <c r="J18" s="469" t="s">
        <v>24</v>
      </c>
      <c r="K18" s="469"/>
      <c r="L18" s="469"/>
    </row>
    <row r="19" spans="1:12" ht="15" thickBot="1" x14ac:dyDescent="0.4">
      <c r="A19" s="71" t="s">
        <v>1239</v>
      </c>
      <c r="B19" s="457"/>
      <c r="C19" s="457"/>
      <c r="D19" s="452"/>
      <c r="E19" s="452"/>
      <c r="F19" s="453"/>
      <c r="G19" s="369" t="str">
        <f>IF(ISBLANK(E19)=FALSE,IF(E19-B19&gt;DATE(2007,1,1),0,E19-B19),"")</f>
        <v/>
      </c>
      <c r="H19" s="110" t="s">
        <v>1059</v>
      </c>
      <c r="I19" s="111">
        <f>VLOOKUP(H19,'Lookup Lists'!E$3:F$39,2,FALSE)</f>
        <v>60</v>
      </c>
      <c r="J19" s="470">
        <v>1</v>
      </c>
    </row>
    <row r="20" spans="1:12" x14ac:dyDescent="0.35">
      <c r="A20" s="71" t="s">
        <v>1240</v>
      </c>
      <c r="B20" s="75"/>
      <c r="C20" s="83"/>
      <c r="D20" s="452"/>
      <c r="E20" s="452"/>
      <c r="F20" s="453"/>
      <c r="G20" s="42" t="str">
        <f t="shared" ref="G20:G35" si="0">IF(ISBLANK(E20)=FALSE,IF(E20-B20&gt;DATE(2007,1,1),0,E20-B20),"")</f>
        <v/>
      </c>
      <c r="H20" s="442" t="s">
        <v>1056</v>
      </c>
      <c r="I20" s="443">
        <f>VLOOKUP(H20,'Lookup Lists'!E$3:F$39,2,FALSE)</f>
        <v>30</v>
      </c>
      <c r="J20" s="460">
        <v>2</v>
      </c>
    </row>
    <row r="21" spans="1:12" x14ac:dyDescent="0.35">
      <c r="A21" s="133" t="str">
        <f>'Lookup Lists'!C9</f>
        <v>QR - Quality Review</v>
      </c>
      <c r="B21" s="429"/>
      <c r="C21" s="429"/>
      <c r="D21" s="452"/>
      <c r="E21" s="452"/>
      <c r="F21" s="453"/>
      <c r="G21" s="42" t="str">
        <f t="shared" si="0"/>
        <v/>
      </c>
      <c r="H21" s="442" t="s">
        <v>1056</v>
      </c>
      <c r="I21" s="443">
        <f>VLOOKUP(H21,'Lookup Lists'!E$3:F$39,2,FALSE)</f>
        <v>30</v>
      </c>
      <c r="J21" s="470">
        <v>3</v>
      </c>
    </row>
    <row r="22" spans="1:12" x14ac:dyDescent="0.35">
      <c r="A22" s="29" t="s">
        <v>925</v>
      </c>
      <c r="B22" s="347">
        <v>44734</v>
      </c>
      <c r="C22" s="83">
        <v>44734</v>
      </c>
      <c r="D22" s="452"/>
      <c r="E22" s="75">
        <v>44734</v>
      </c>
      <c r="F22" s="8">
        <f>+E22+30</f>
        <v>44764</v>
      </c>
      <c r="G22" s="42">
        <f t="shared" si="0"/>
        <v>0</v>
      </c>
      <c r="H22" s="442" t="s">
        <v>1097</v>
      </c>
      <c r="I22" s="443">
        <f>VLOOKUP(H22,'Lookup Lists'!E$3:F$39,2,FALSE)</f>
        <v>30</v>
      </c>
      <c r="J22" s="460">
        <v>4</v>
      </c>
    </row>
    <row r="23" spans="1:12" x14ac:dyDescent="0.35">
      <c r="A23" s="29" t="s">
        <v>1417</v>
      </c>
      <c r="B23" s="347"/>
      <c r="C23" s="83"/>
      <c r="D23" s="452"/>
      <c r="E23" s="75">
        <f>F22+60</f>
        <v>44824</v>
      </c>
      <c r="F23" s="8">
        <f>E23+60</f>
        <v>44884</v>
      </c>
      <c r="G23" s="42"/>
      <c r="H23" s="442" t="s">
        <v>1097</v>
      </c>
      <c r="I23" s="443">
        <f>VLOOKUP(H23,'Lookup Lists'!E$3:F$39,2,FALSE)</f>
        <v>30</v>
      </c>
      <c r="J23" s="470">
        <v>5</v>
      </c>
    </row>
    <row r="24" spans="1:12" x14ac:dyDescent="0.35">
      <c r="A24" s="345" t="s">
        <v>928</v>
      </c>
      <c r="B24" s="75">
        <v>44958</v>
      </c>
      <c r="C24" s="83">
        <v>45168</v>
      </c>
      <c r="D24" s="452"/>
      <c r="E24" s="454">
        <f>+F23+60</f>
        <v>44944</v>
      </c>
      <c r="F24" s="454">
        <f>+E24+($B$9*30)+($B$14*60)</f>
        <v>45004</v>
      </c>
      <c r="G24" s="42">
        <f>IF(ISBLANK(E24)=FALSE,IF(E24-B24&gt;DATE(2007,1,1),0,E24-B24),"")</f>
        <v>-14</v>
      </c>
      <c r="H24" s="442" t="s">
        <v>1075</v>
      </c>
      <c r="I24" s="443">
        <f>VLOOKUP(H24,'Lookup Lists'!E$3:F$39,2,FALSE)</f>
        <v>90</v>
      </c>
      <c r="J24" s="470">
        <v>5</v>
      </c>
    </row>
    <row r="25" spans="1:12" x14ac:dyDescent="0.35">
      <c r="A25" s="32" t="s">
        <v>929</v>
      </c>
      <c r="B25" s="75">
        <v>45182</v>
      </c>
      <c r="C25" s="75">
        <f>B25+25</f>
        <v>45207</v>
      </c>
      <c r="D25" s="452"/>
      <c r="E25" s="452"/>
      <c r="F25" s="453"/>
      <c r="G25" s="42" t="str">
        <f t="shared" si="0"/>
        <v/>
      </c>
      <c r="H25" s="442" t="s">
        <v>1075</v>
      </c>
      <c r="I25" s="443">
        <f>VLOOKUP(H25,'Lookup Lists'!E$3:F$39,2,FALSE)</f>
        <v>90</v>
      </c>
      <c r="J25" s="460">
        <v>6</v>
      </c>
    </row>
    <row r="26" spans="1:12" x14ac:dyDescent="0.35">
      <c r="A26" s="32" t="s">
        <v>930</v>
      </c>
      <c r="B26" s="75"/>
      <c r="C26" s="75"/>
      <c r="D26" s="452"/>
      <c r="E26" s="452"/>
      <c r="F26" s="453"/>
      <c r="G26" s="42" t="str">
        <f t="shared" si="0"/>
        <v/>
      </c>
      <c r="H26" s="442" t="s">
        <v>1059</v>
      </c>
      <c r="I26" s="443">
        <f>VLOOKUP(H26,'Lookup Lists'!E$3:F$39,2,FALSE)</f>
        <v>60</v>
      </c>
      <c r="J26" s="470">
        <v>7</v>
      </c>
    </row>
    <row r="27" spans="1:12" x14ac:dyDescent="0.35">
      <c r="A27" s="34" t="s">
        <v>931</v>
      </c>
      <c r="B27" s="75">
        <v>45316</v>
      </c>
      <c r="C27" s="83">
        <v>45362</v>
      </c>
      <c r="D27" s="576">
        <v>6.08E-2</v>
      </c>
      <c r="E27" s="10">
        <f>+F24</f>
        <v>45004</v>
      </c>
      <c r="F27" s="8">
        <f>+E27+45</f>
        <v>45049</v>
      </c>
      <c r="G27" s="42">
        <f>IF(ISBLANK(E27)=FALSE,IF(E27-B27&gt;DATE(2007,1,1),0,E27-B27),"")</f>
        <v>-312</v>
      </c>
      <c r="H27" s="442" t="s">
        <v>191</v>
      </c>
      <c r="I27" s="443">
        <f>VLOOKUP(H27,'Lookup Lists'!E$3:F$39,2,FALSE)</f>
        <v>0</v>
      </c>
      <c r="J27" s="460">
        <v>8</v>
      </c>
    </row>
    <row r="28" spans="1:12" x14ac:dyDescent="0.35">
      <c r="A28" s="34" t="s">
        <v>932</v>
      </c>
      <c r="B28" s="75">
        <v>45419</v>
      </c>
      <c r="C28" s="75">
        <v>45463</v>
      </c>
      <c r="D28" s="576" t="s">
        <v>1437</v>
      </c>
      <c r="E28" s="10">
        <f>+F27+60</f>
        <v>45109</v>
      </c>
      <c r="F28" s="8">
        <f t="shared" ref="F28" si="1">+E28+45</f>
        <v>45154</v>
      </c>
      <c r="G28" s="42">
        <f t="shared" si="0"/>
        <v>-310</v>
      </c>
      <c r="H28" s="442" t="s">
        <v>191</v>
      </c>
      <c r="I28" s="443">
        <f>VLOOKUP(H28,'Lookup Lists'!E$3:F$39,2,FALSE)</f>
        <v>0</v>
      </c>
      <c r="J28" s="470">
        <v>9</v>
      </c>
    </row>
    <row r="29" spans="1:12" x14ac:dyDescent="0.35">
      <c r="A29" s="34" t="s">
        <v>933</v>
      </c>
      <c r="B29" s="75">
        <v>45554</v>
      </c>
      <c r="C29" s="75">
        <v>45600</v>
      </c>
      <c r="D29" s="586">
        <v>0.87919999999999998</v>
      </c>
      <c r="E29" s="452"/>
      <c r="F29" s="453"/>
      <c r="G29" s="42" t="str">
        <f t="shared" si="0"/>
        <v/>
      </c>
      <c r="H29" s="442" t="s">
        <v>191</v>
      </c>
      <c r="I29" s="443">
        <f>VLOOKUP(H29,'Lookup Lists'!E$3:F$39,2,FALSE)</f>
        <v>0</v>
      </c>
      <c r="J29" s="460">
        <v>10</v>
      </c>
    </row>
    <row r="30" spans="1:12" x14ac:dyDescent="0.35">
      <c r="A30" s="34" t="s">
        <v>934</v>
      </c>
      <c r="B30" s="75"/>
      <c r="C30" s="75"/>
      <c r="D30" s="576" t="s">
        <v>1437</v>
      </c>
      <c r="E30" s="452"/>
      <c r="F30" s="453"/>
      <c r="G30" s="42" t="str">
        <f t="shared" si="0"/>
        <v/>
      </c>
      <c r="H30" s="442" t="s">
        <v>191</v>
      </c>
      <c r="I30" s="443">
        <f>VLOOKUP(H30,'Lookup Lists'!E$3:F$39,2,FALSE)</f>
        <v>0</v>
      </c>
      <c r="J30" s="470">
        <v>11</v>
      </c>
    </row>
    <row r="31" spans="1:12" x14ac:dyDescent="0.35">
      <c r="A31" s="34" t="s">
        <v>935</v>
      </c>
      <c r="B31" s="75"/>
      <c r="C31" s="75"/>
      <c r="D31" s="576" t="s">
        <v>1437</v>
      </c>
      <c r="E31" s="452"/>
      <c r="F31" s="453"/>
      <c r="G31" s="42" t="str">
        <f t="shared" si="0"/>
        <v/>
      </c>
      <c r="H31" s="442" t="s">
        <v>191</v>
      </c>
      <c r="I31" s="443">
        <f>VLOOKUP(H31,'Lookup Lists'!E$3:F$39,2,FALSE)</f>
        <v>0</v>
      </c>
      <c r="J31" s="460">
        <v>12</v>
      </c>
    </row>
    <row r="32" spans="1:12" x14ac:dyDescent="0.35">
      <c r="A32" s="35" t="s">
        <v>936</v>
      </c>
      <c r="B32" s="75">
        <v>45621</v>
      </c>
      <c r="C32" s="83">
        <f>B32+10</f>
        <v>45631</v>
      </c>
      <c r="D32" s="576" t="s">
        <v>1437</v>
      </c>
      <c r="E32" s="10">
        <f>+F28+30</f>
        <v>45184</v>
      </c>
      <c r="F32" s="8">
        <f>+E32+10</f>
        <v>45194</v>
      </c>
      <c r="G32" s="42">
        <f t="shared" si="0"/>
        <v>-437</v>
      </c>
      <c r="H32" s="442" t="s">
        <v>191</v>
      </c>
      <c r="I32" s="443">
        <f>VLOOKUP(H32,'Lookup Lists'!E$3:F$39,2,FALSE)</f>
        <v>0</v>
      </c>
      <c r="J32" s="470">
        <v>13</v>
      </c>
    </row>
    <row r="33" spans="1:10" x14ac:dyDescent="0.35">
      <c r="A33" s="36" t="s">
        <v>937</v>
      </c>
      <c r="B33" s="75">
        <v>45637</v>
      </c>
      <c r="C33" s="75"/>
      <c r="D33" s="452"/>
      <c r="E33" s="452"/>
      <c r="F33" s="453"/>
      <c r="G33" s="42" t="str">
        <f t="shared" si="0"/>
        <v/>
      </c>
      <c r="H33" s="442" t="s">
        <v>191</v>
      </c>
      <c r="I33" s="443">
        <f>VLOOKUP(H33,'Lookup Lists'!E$3:F$39,2,FALSE)</f>
        <v>0</v>
      </c>
      <c r="J33" s="460">
        <v>14</v>
      </c>
    </row>
    <row r="34" spans="1:10" x14ac:dyDescent="0.35">
      <c r="A34" s="37" t="s">
        <v>938</v>
      </c>
      <c r="B34" s="75"/>
      <c r="C34" s="75"/>
      <c r="D34" s="452"/>
      <c r="E34" s="452"/>
      <c r="F34" s="453"/>
      <c r="G34" s="42" t="str">
        <f t="shared" si="0"/>
        <v/>
      </c>
      <c r="H34" s="442" t="s">
        <v>191</v>
      </c>
      <c r="I34" s="443">
        <f>VLOOKUP(H34,'Lookup Lists'!E$3:F$39,2,FALSE)</f>
        <v>0</v>
      </c>
      <c r="J34" s="470">
        <v>15</v>
      </c>
    </row>
    <row r="35" spans="1:10" ht="15" thickBot="1" x14ac:dyDescent="0.4">
      <c r="A35" s="38"/>
      <c r="B35" s="76"/>
      <c r="C35" s="76"/>
      <c r="D35" s="452"/>
      <c r="E35" s="455"/>
      <c r="F35" s="456"/>
      <c r="G35" s="41" t="str">
        <f t="shared" si="0"/>
        <v/>
      </c>
      <c r="H35" s="82" t="s">
        <v>191</v>
      </c>
      <c r="I35" s="88">
        <f>VLOOKUP(H35,'Lookup Lists'!E$3:F$39,2,FALSE)</f>
        <v>0</v>
      </c>
      <c r="J35" s="460">
        <v>16</v>
      </c>
    </row>
    <row r="36" spans="1:10" ht="15" thickBot="1" x14ac:dyDescent="0.4">
      <c r="A36" s="607" t="s">
        <v>940</v>
      </c>
      <c r="B36" s="608"/>
      <c r="C36" s="608"/>
      <c r="D36" s="608"/>
      <c r="E36" s="608"/>
      <c r="F36" s="608"/>
      <c r="G36" s="370">
        <f>IF(ISBLANK(C32)=FALSE,I36-C32,"Need FB Date")</f>
        <v>-17</v>
      </c>
      <c r="H36" s="371" t="s">
        <v>941</v>
      </c>
      <c r="I36" s="372">
        <f>E22+(F32-E22)+SUM(I19:I35)</f>
        <v>45614</v>
      </c>
    </row>
    <row r="37" spans="1:10" ht="15" thickBot="1" x14ac:dyDescent="0.4">
      <c r="A37" s="26" t="s">
        <v>155</v>
      </c>
      <c r="B37"/>
      <c r="C37"/>
      <c r="D37"/>
      <c r="E37"/>
      <c r="F37"/>
      <c r="G37" s="259"/>
      <c r="H37" s="259"/>
      <c r="I37" s="259"/>
    </row>
    <row r="38" spans="1:10" ht="15" thickBot="1" x14ac:dyDescent="0.4">
      <c r="A38" s="25" t="s">
        <v>156</v>
      </c>
      <c r="B38" s="422" t="s">
        <v>157</v>
      </c>
      <c r="C38" s="601" t="s">
        <v>158</v>
      </c>
      <c r="D38" s="601"/>
      <c r="E38" s="601"/>
      <c r="F38" s="601"/>
      <c r="G38" s="601"/>
      <c r="H38" s="601"/>
      <c r="I38" s="602"/>
    </row>
    <row r="39" spans="1:10" x14ac:dyDescent="0.35">
      <c r="A39" s="100" t="s">
        <v>566</v>
      </c>
      <c r="B39" s="93"/>
      <c r="C39" s="603" t="s">
        <v>1232</v>
      </c>
      <c r="D39" s="603"/>
      <c r="E39" s="603"/>
      <c r="F39" s="603"/>
      <c r="G39" s="603"/>
      <c r="H39" s="603"/>
      <c r="I39" s="604"/>
    </row>
    <row r="40" spans="1:10" x14ac:dyDescent="0.35">
      <c r="A40" s="101" t="s">
        <v>1373</v>
      </c>
      <c r="B40" s="99">
        <v>45170</v>
      </c>
      <c r="C40" s="605" t="s">
        <v>1374</v>
      </c>
      <c r="D40" s="605"/>
      <c r="E40" s="605"/>
      <c r="F40" s="605"/>
      <c r="G40" s="605"/>
      <c r="H40" s="605"/>
      <c r="I40" s="606"/>
    </row>
    <row r="41" spans="1:10" x14ac:dyDescent="0.35">
      <c r="A41" s="101" t="s">
        <v>1400</v>
      </c>
      <c r="B41" s="99">
        <v>45316</v>
      </c>
      <c r="C41" s="605" t="s">
        <v>1401</v>
      </c>
      <c r="D41" s="605"/>
      <c r="E41" s="605"/>
      <c r="F41" s="605"/>
      <c r="G41" s="605"/>
      <c r="H41" s="605"/>
      <c r="I41" s="606"/>
    </row>
    <row r="42" spans="1:10" ht="15" thickBot="1" x14ac:dyDescent="0.4">
      <c r="A42" s="102" t="s">
        <v>1416</v>
      </c>
      <c r="B42" s="99">
        <v>45386</v>
      </c>
      <c r="C42" s="597" t="s">
        <v>1415</v>
      </c>
      <c r="D42" s="597"/>
      <c r="E42" s="597"/>
      <c r="F42" s="597"/>
      <c r="G42" s="597"/>
      <c r="H42" s="597"/>
      <c r="I42" s="598"/>
    </row>
  </sheetData>
  <mergeCells count="20">
    <mergeCell ref="B12:H12"/>
    <mergeCell ref="B1:H1"/>
    <mergeCell ref="B2:H2"/>
    <mergeCell ref="B3:H3"/>
    <mergeCell ref="B4:H4"/>
    <mergeCell ref="B5:H5"/>
    <mergeCell ref="B6:F6"/>
    <mergeCell ref="B7:C7"/>
    <mergeCell ref="B8:H8"/>
    <mergeCell ref="C9:H9"/>
    <mergeCell ref="C10:H10"/>
    <mergeCell ref="B11:H11"/>
    <mergeCell ref="C41:I41"/>
    <mergeCell ref="C42:I42"/>
    <mergeCell ref="B13:H13"/>
    <mergeCell ref="C14:H14"/>
    <mergeCell ref="A36:F36"/>
    <mergeCell ref="C38:I38"/>
    <mergeCell ref="C39:I39"/>
    <mergeCell ref="C40:I40"/>
  </mergeCells>
  <conditionalFormatting sqref="B26:C26 B27 B28:C31 B33:C35">
    <cfRule type="expression" dxfId="246" priority="28">
      <formula>AND($B25&lt;=NOW(),$C25&gt;=NOW())</formula>
    </cfRule>
  </conditionalFormatting>
  <conditionalFormatting sqref="B32:C32">
    <cfRule type="expression" dxfId="245" priority="13">
      <formula>AND($E32&lt;=NOW(),$F32&gt;=NOW())</formula>
    </cfRule>
  </conditionalFormatting>
  <conditionalFormatting sqref="B20:D20">
    <cfRule type="expression" dxfId="244" priority="5">
      <formula>AND($B22&lt;=NOW(),$C22&gt;=NOW())</formula>
    </cfRule>
  </conditionalFormatting>
  <conditionalFormatting sqref="B22:D24">
    <cfRule type="expression" dxfId="243" priority="4">
      <formula>AND($B18&lt;=NOW(),$C18&gt;=NOW())</formula>
    </cfRule>
  </conditionalFormatting>
  <conditionalFormatting sqref="B25:D25">
    <cfRule type="expression" dxfId="242" priority="6">
      <formula>AND(#REF!&lt;=NOW(),#REF!&gt;=NOW())</formula>
    </cfRule>
  </conditionalFormatting>
  <conditionalFormatting sqref="C27">
    <cfRule type="expression" dxfId="241" priority="12">
      <formula>AND($E27&lt;=NOW(),$F27&gt;=NOW())</formula>
    </cfRule>
  </conditionalFormatting>
  <conditionalFormatting sqref="D19:D26 D33:D35">
    <cfRule type="expression" dxfId="240" priority="3">
      <formula>AND($F19&lt;=NOW(),$G19&gt;=NOW())</formula>
    </cfRule>
  </conditionalFormatting>
  <conditionalFormatting sqref="D27:D32">
    <cfRule type="cellIs" dxfId="239" priority="1" operator="between">
      <formula>0.6667</formula>
      <formula>1</formula>
    </cfRule>
    <cfRule type="cellIs" dxfId="238" priority="2" operator="between">
      <formula>0.6666</formula>
      <formula>0</formula>
    </cfRule>
  </conditionalFormatting>
  <conditionalFormatting sqref="E19:F35">
    <cfRule type="expression" dxfId="237" priority="7">
      <formula>AND($E19&lt;=NOW(),$F19&gt;=NOW())</formula>
    </cfRule>
  </conditionalFormatting>
  <conditionalFormatting sqref="G19:G35">
    <cfRule type="cellIs" dxfId="236" priority="10" operator="greaterThan">
      <formula>-45</formula>
    </cfRule>
  </conditionalFormatting>
  <conditionalFormatting sqref="G19:G36">
    <cfRule type="cellIs" dxfId="235" priority="8" operator="lessThan">
      <formula>-90</formula>
    </cfRule>
    <cfRule type="cellIs" dxfId="234" priority="9" operator="lessThan">
      <formula>-45</formula>
    </cfRule>
  </conditionalFormatting>
  <conditionalFormatting sqref="G36">
    <cfRule type="cellIs" dxfId="233" priority="14" operator="between">
      <formula>-45</formula>
      <formula>45</formula>
    </cfRule>
    <cfRule type="cellIs" dxfId="232" priority="17" operator="greaterThan">
      <formula>45</formula>
    </cfRule>
    <cfRule type="cellIs" dxfId="231" priority="18" operator="greaterThan">
      <formula>90</formula>
    </cfRule>
  </conditionalFormatting>
  <dataValidations count="2">
    <dataValidation type="list" allowBlank="1" showInputMessage="1" showErrorMessage="1" sqref="H19:H35" xr:uid="{00000000-0002-0000-8D00-000000000000}">
      <formula1>Complexity_Factor</formula1>
    </dataValidation>
    <dataValidation type="list" allowBlank="1" showInputMessage="1" showErrorMessage="1" sqref="B3:H3" xr:uid="{00000000-0002-0000-8D00-000001000000}">
      <formula1>Status</formula1>
    </dataValidation>
  </dataValidations>
  <hyperlinks>
    <hyperlink ref="B2" r:id="rId1" display="Phase 2 System Protection Coordination" xr:uid="{00000000-0004-0000-8D00-000000000000}"/>
    <hyperlink ref="I1" location="Home!A1" display="Return to Home" xr:uid="{00000000-0004-0000-8D00-000001000000}"/>
    <hyperlink ref="B2:H2" r:id="rId2" display="Energy Assurance with Energy-Constrained Resources" xr:uid="{00000000-0004-0000-8D00-000002000000}"/>
    <hyperlink ref="A7" location="Footnotes!A1" display="Priority in RSDP, click to see applicable Footnote" xr:uid="{00000000-0004-0000-8D00-000003000000}"/>
    <hyperlink ref="B12:H12" r:id="rId3" display="Jordan Mallory (Primary); Dominique Love (Backup)" xr:uid="{00000000-0004-0000-8D00-000004000000}"/>
    <hyperlink ref="B13:H13" r:id="rId4" display="Joe Gatten (primary), Terri Pyle (backup)" xr:uid="{00000000-0004-0000-8D00-000005000000}"/>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25" id="{7EFF8FDF-00AC-48F0-81D7-7D25BB10591E}">
            <xm:f>IF($B$20=Home!$I$5,#REF!,)</xm:f>
            <x14:dxf/>
          </x14:cfRule>
          <xm:sqref>J10:ABJ10</xm:sqref>
        </x14:conditionalFormatting>
      </x14:conditionalFormattings>
    </ext>
  </extLst>
</worksheet>
</file>

<file path=xl/worksheets/sheet1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tabColor rgb="FF0070C0"/>
  </sheetPr>
  <dimension ref="A1:L42"/>
  <sheetViews>
    <sheetView zoomScaleNormal="100" workbookViewId="0">
      <selection activeCell="B4" sqref="B4:H4"/>
    </sheetView>
  </sheetViews>
  <sheetFormatPr defaultColWidth="8.81640625" defaultRowHeight="14.5" x14ac:dyDescent="0.35"/>
  <cols>
    <col min="1" max="1" width="28.453125" style="106" customWidth="1"/>
    <col min="2" max="2" width="12.453125" style="91" customWidth="1"/>
    <col min="3" max="4" width="11.81640625" style="91" customWidth="1"/>
    <col min="5" max="5" width="11" style="91" customWidth="1"/>
    <col min="6" max="6" width="11.453125" style="91" bestFit="1" customWidth="1"/>
    <col min="7" max="7" width="11.453125" style="91" customWidth="1"/>
    <col min="8" max="8" width="20.453125" style="91" customWidth="1"/>
    <col min="9" max="9" width="12.1796875" style="91" customWidth="1"/>
    <col min="10" max="10" width="7.453125" style="91" hidden="1" customWidth="1"/>
    <col min="11" max="11" width="13.453125" style="91" customWidth="1"/>
    <col min="12" max="12" width="22.453125" style="91" customWidth="1"/>
    <col min="13" max="16384" width="8.81640625" style="91"/>
  </cols>
  <sheetData>
    <row r="1" spans="1:12" s="463" customFormat="1" ht="18.5" x14ac:dyDescent="0.45">
      <c r="A1" s="27" t="s">
        <v>74</v>
      </c>
      <c r="B1" s="609" t="s">
        <v>1291</v>
      </c>
      <c r="C1" s="610"/>
      <c r="D1" s="610"/>
      <c r="E1" s="610"/>
      <c r="F1" s="610"/>
      <c r="G1" s="610"/>
      <c r="H1" s="610"/>
      <c r="I1" s="165" t="s">
        <v>178</v>
      </c>
    </row>
    <row r="2" spans="1:12" s="463" customFormat="1" ht="15" customHeight="1" x14ac:dyDescent="0.45">
      <c r="A2" s="3" t="s">
        <v>204</v>
      </c>
      <c r="B2" s="611" t="s">
        <v>1289</v>
      </c>
      <c r="C2" s="611"/>
      <c r="D2" s="611"/>
      <c r="E2" s="611"/>
      <c r="F2" s="611"/>
      <c r="G2" s="611"/>
      <c r="H2" s="611"/>
      <c r="I2" s="464"/>
    </row>
    <row r="3" spans="1:12" s="463" customFormat="1" ht="15" customHeight="1" x14ac:dyDescent="0.45">
      <c r="A3" s="3" t="s">
        <v>5</v>
      </c>
      <c r="B3" s="612" t="s">
        <v>1087</v>
      </c>
      <c r="C3" s="612"/>
      <c r="D3" s="612"/>
      <c r="E3" s="612"/>
      <c r="F3" s="612"/>
      <c r="G3" s="612"/>
      <c r="H3" s="612"/>
      <c r="I3" s="464"/>
    </row>
    <row r="4" spans="1:12" s="463" customFormat="1" ht="72" customHeight="1" x14ac:dyDescent="0.45">
      <c r="A4" s="3" t="s">
        <v>207</v>
      </c>
      <c r="B4" s="600" t="s">
        <v>1514</v>
      </c>
      <c r="C4" s="600"/>
      <c r="D4" s="600"/>
      <c r="E4" s="600"/>
      <c r="F4" s="600"/>
      <c r="G4" s="600"/>
      <c r="H4" s="600"/>
      <c r="I4" s="464"/>
    </row>
    <row r="5" spans="1:12" x14ac:dyDescent="0.35">
      <c r="A5" s="5" t="s">
        <v>209</v>
      </c>
      <c r="B5" s="600" t="s">
        <v>1290</v>
      </c>
      <c r="C5" s="600"/>
      <c r="D5" s="600"/>
      <c r="E5" s="600"/>
      <c r="F5" s="600"/>
      <c r="G5" s="600"/>
      <c r="H5" s="600"/>
      <c r="I5" s="459"/>
    </row>
    <row r="6" spans="1:12" x14ac:dyDescent="0.35">
      <c r="A6" s="5" t="s">
        <v>210</v>
      </c>
      <c r="B6" s="613">
        <v>46022</v>
      </c>
      <c r="C6" s="613"/>
      <c r="D6" s="613"/>
      <c r="E6" s="613"/>
      <c r="F6" s="613"/>
      <c r="G6" s="293">
        <f ca="1">IF(ISBLANK($B$6)=FALSE,ROUNDDOWN(_xlfn.DAYS($B$6,NOW())/30,0),"N/A")</f>
        <v>8</v>
      </c>
      <c r="H6" s="277" t="s">
        <v>919</v>
      </c>
      <c r="I6" s="459"/>
    </row>
    <row r="7" spans="1:12" ht="63" customHeight="1" x14ac:dyDescent="0.35">
      <c r="A7" s="261" t="s">
        <v>211</v>
      </c>
      <c r="B7" s="599" t="s">
        <v>527</v>
      </c>
      <c r="C7" s="599"/>
      <c r="D7" s="459"/>
      <c r="E7" s="4" t="s">
        <v>954</v>
      </c>
      <c r="F7" s="459">
        <v>2</v>
      </c>
      <c r="G7" s="4" t="s">
        <v>955</v>
      </c>
      <c r="H7" s="460">
        <v>0</v>
      </c>
      <c r="I7" s="459"/>
    </row>
    <row r="8" spans="1:12" x14ac:dyDescent="0.35">
      <c r="A8" s="5" t="s">
        <v>955</v>
      </c>
      <c r="B8" s="599" t="s">
        <v>191</v>
      </c>
      <c r="C8" s="599"/>
      <c r="D8" s="599"/>
      <c r="E8" s="599"/>
      <c r="F8" s="599"/>
      <c r="G8" s="599"/>
      <c r="H8" s="599"/>
      <c r="I8" s="459"/>
    </row>
    <row r="9" spans="1:12" ht="33.75" customHeight="1" x14ac:dyDescent="0.35">
      <c r="A9" s="3" t="s">
        <v>217</v>
      </c>
      <c r="B9" s="460">
        <v>0</v>
      </c>
      <c r="C9" s="600" t="s">
        <v>1227</v>
      </c>
      <c r="D9" s="600"/>
      <c r="E9" s="600"/>
      <c r="F9" s="600"/>
      <c r="G9" s="600"/>
      <c r="H9" s="600"/>
      <c r="I9" s="459"/>
    </row>
    <row r="10" spans="1:12" x14ac:dyDescent="0.35">
      <c r="A10" s="5" t="s">
        <v>955</v>
      </c>
      <c r="B10" s="460" t="s">
        <v>191</v>
      </c>
      <c r="C10" s="599"/>
      <c r="D10" s="599"/>
      <c r="E10" s="599"/>
      <c r="F10" s="599"/>
      <c r="G10" s="599"/>
      <c r="H10" s="599"/>
      <c r="I10" s="459"/>
    </row>
    <row r="11" spans="1:12" x14ac:dyDescent="0.35">
      <c r="A11" s="5" t="s">
        <v>955</v>
      </c>
      <c r="B11" s="600" t="s">
        <v>191</v>
      </c>
      <c r="C11" s="600"/>
      <c r="D11" s="600"/>
      <c r="E11" s="600"/>
      <c r="F11" s="600"/>
      <c r="G11" s="600"/>
      <c r="H11" s="600"/>
      <c r="I11" s="451"/>
      <c r="L11" s="468"/>
    </row>
    <row r="12" spans="1:12" x14ac:dyDescent="0.35">
      <c r="A12" s="3" t="s">
        <v>222</v>
      </c>
      <c r="B12" s="410" t="s">
        <v>1402</v>
      </c>
      <c r="C12" s="569"/>
      <c r="D12" s="569"/>
      <c r="E12" s="569"/>
      <c r="F12" s="569"/>
      <c r="G12" s="569"/>
      <c r="H12" s="569"/>
      <c r="I12" s="451"/>
    </row>
    <row r="13" spans="1:12" x14ac:dyDescent="0.35">
      <c r="A13" s="3" t="s">
        <v>223</v>
      </c>
      <c r="B13" s="673" t="s">
        <v>1506</v>
      </c>
      <c r="C13" s="673"/>
      <c r="D13" s="673"/>
      <c r="E13" s="673"/>
      <c r="F13" s="673"/>
      <c r="G13" s="673"/>
      <c r="H13" s="673"/>
      <c r="I13" s="451"/>
    </row>
    <row r="14" spans="1:12" ht="30.25" customHeight="1" x14ac:dyDescent="0.35">
      <c r="A14" s="3" t="s">
        <v>224</v>
      </c>
      <c r="B14" s="460">
        <v>3</v>
      </c>
      <c r="C14" s="600" t="s">
        <v>1290</v>
      </c>
      <c r="D14" s="600"/>
      <c r="E14" s="600"/>
      <c r="F14" s="600"/>
      <c r="G14" s="600"/>
      <c r="H14" s="600"/>
      <c r="I14" s="459"/>
    </row>
    <row r="15" spans="1:12" x14ac:dyDescent="0.35">
      <c r="A15" s="3" t="s">
        <v>226</v>
      </c>
      <c r="B15" s="239">
        <v>45755</v>
      </c>
      <c r="C15" s="459"/>
      <c r="D15" s="459"/>
      <c r="E15" s="459"/>
      <c r="F15" s="459"/>
      <c r="G15" s="459"/>
      <c r="H15" s="459"/>
      <c r="I15" s="459"/>
    </row>
    <row r="16" spans="1:12" x14ac:dyDescent="0.35">
      <c r="A16" s="3"/>
      <c r="B16" s="451"/>
      <c r="C16" s="459"/>
      <c r="D16" s="459"/>
      <c r="E16" s="459"/>
      <c r="F16" s="459"/>
      <c r="G16" s="459"/>
      <c r="H16" s="459"/>
      <c r="I16" s="459"/>
    </row>
    <row r="17" spans="1:12" ht="15" thickBot="1" x14ac:dyDescent="0.4">
      <c r="A17" s="5"/>
      <c r="B17" s="459"/>
      <c r="C17" s="459"/>
      <c r="D17" s="459"/>
      <c r="E17" s="459"/>
      <c r="F17" s="459"/>
      <c r="G17" s="459"/>
      <c r="H17" s="459"/>
      <c r="I17" s="459"/>
    </row>
    <row r="18" spans="1:12" ht="58.75" customHeight="1" thickBot="1" x14ac:dyDescent="0.4">
      <c r="A18" s="46" t="s">
        <v>195</v>
      </c>
      <c r="B18" s="48" t="s">
        <v>196</v>
      </c>
      <c r="C18" s="46" t="s">
        <v>197</v>
      </c>
      <c r="D18" s="46" t="s">
        <v>1436</v>
      </c>
      <c r="E18" s="48" t="s">
        <v>1225</v>
      </c>
      <c r="F18" s="46" t="s">
        <v>1226</v>
      </c>
      <c r="G18" s="48" t="s">
        <v>922</v>
      </c>
      <c r="H18" s="46" t="s">
        <v>1228</v>
      </c>
      <c r="I18" s="46" t="s">
        <v>924</v>
      </c>
      <c r="J18" s="469" t="s">
        <v>24</v>
      </c>
      <c r="K18" s="469"/>
      <c r="L18" s="469"/>
    </row>
    <row r="19" spans="1:12" ht="15" thickBot="1" x14ac:dyDescent="0.4">
      <c r="A19" s="71" t="s">
        <v>1239</v>
      </c>
      <c r="B19" s="461"/>
      <c r="C19" s="461"/>
      <c r="D19" s="452"/>
      <c r="E19" s="452"/>
      <c r="F19" s="453"/>
      <c r="G19" s="369" t="str">
        <f>IF(ISBLANK(E19)=FALSE,IF(E19-B19&gt;DATE(2007,1,1),0,E19-B19),"")</f>
        <v/>
      </c>
      <c r="H19" s="110" t="s">
        <v>1040</v>
      </c>
      <c r="I19" s="111">
        <f>VLOOKUP(H19,'Lookup Lists'!E$3:F$39,2,FALSE)</f>
        <v>180</v>
      </c>
      <c r="J19" s="470">
        <v>1</v>
      </c>
    </row>
    <row r="20" spans="1:12" x14ac:dyDescent="0.35">
      <c r="A20" s="71" t="s">
        <v>1240</v>
      </c>
      <c r="B20" s="75">
        <v>45637</v>
      </c>
      <c r="C20" s="83">
        <v>45678</v>
      </c>
      <c r="D20" s="452"/>
      <c r="E20" s="452"/>
      <c r="F20" s="453"/>
      <c r="G20" s="42" t="str">
        <f t="shared" ref="G20:G35" si="0">IF(ISBLANK(E20)=FALSE,IF(E20-B20&gt;DATE(2007,1,1),0,E20-B20),"")</f>
        <v/>
      </c>
      <c r="H20" s="442" t="s">
        <v>1078</v>
      </c>
      <c r="I20" s="443">
        <f>VLOOKUP(H20,'Lookup Lists'!E$3:F$39,2,FALSE)</f>
        <v>30</v>
      </c>
      <c r="J20" s="460">
        <v>2</v>
      </c>
    </row>
    <row r="21" spans="1:12" x14ac:dyDescent="0.35">
      <c r="A21" s="133" t="str">
        <f>'Lookup Lists'!C9</f>
        <v>QR - Quality Review</v>
      </c>
      <c r="B21" s="429"/>
      <c r="C21" s="429"/>
      <c r="D21" s="452"/>
      <c r="E21" s="452"/>
      <c r="F21" s="453"/>
      <c r="G21" s="42" t="str">
        <f t="shared" si="0"/>
        <v/>
      </c>
      <c r="H21" s="442" t="s">
        <v>1078</v>
      </c>
      <c r="I21" s="443">
        <f>VLOOKUP(H21,'Lookup Lists'!E$3:F$39,2,FALSE)</f>
        <v>30</v>
      </c>
      <c r="J21" s="470">
        <v>3</v>
      </c>
    </row>
    <row r="22" spans="1:12" x14ac:dyDescent="0.35">
      <c r="A22" s="29" t="s">
        <v>925</v>
      </c>
      <c r="B22" s="347">
        <v>44851</v>
      </c>
      <c r="C22" s="83">
        <v>44881</v>
      </c>
      <c r="D22" s="452"/>
      <c r="E22" s="75">
        <v>44784</v>
      </c>
      <c r="F22" s="8">
        <f>+E22+30</f>
        <v>44814</v>
      </c>
      <c r="G22" s="42">
        <f t="shared" si="0"/>
        <v>-67</v>
      </c>
      <c r="H22" s="442" t="s">
        <v>1064</v>
      </c>
      <c r="I22" s="443">
        <f>VLOOKUP(H22,'Lookup Lists'!E$3:F$39,2,FALSE)</f>
        <v>30</v>
      </c>
      <c r="J22" s="460">
        <v>4</v>
      </c>
    </row>
    <row r="23" spans="1:12" x14ac:dyDescent="0.35">
      <c r="A23" s="29" t="s">
        <v>1417</v>
      </c>
      <c r="B23" s="347"/>
      <c r="C23" s="83"/>
      <c r="D23" s="452"/>
      <c r="E23" s="75">
        <f>F22+60</f>
        <v>44874</v>
      </c>
      <c r="F23" s="8">
        <f>E23+60</f>
        <v>44934</v>
      </c>
      <c r="G23" s="42"/>
      <c r="H23" s="442" t="s">
        <v>1086</v>
      </c>
      <c r="I23" s="443">
        <f>VLOOKUP(H23,'Lookup Lists'!E$3:F$39,2,FALSE)</f>
        <v>60</v>
      </c>
      <c r="J23" s="470">
        <v>5</v>
      </c>
    </row>
    <row r="24" spans="1:12" x14ac:dyDescent="0.35">
      <c r="A24" s="345" t="s">
        <v>928</v>
      </c>
      <c r="B24" s="75">
        <v>44941</v>
      </c>
      <c r="C24" s="83">
        <f>M4</f>
        <v>0</v>
      </c>
      <c r="D24" s="452"/>
      <c r="E24" s="454">
        <f>+F23+60</f>
        <v>44994</v>
      </c>
      <c r="F24" s="454">
        <f>+E24+($B$9*30)+($B$14*60)</f>
        <v>45174</v>
      </c>
      <c r="G24" s="42">
        <f t="shared" si="0"/>
        <v>53</v>
      </c>
      <c r="H24" s="442" t="s">
        <v>1086</v>
      </c>
      <c r="I24" s="443">
        <f>VLOOKUP(H24,'Lookup Lists'!E$3:F$39,2,FALSE)</f>
        <v>60</v>
      </c>
      <c r="J24" s="470">
        <v>5</v>
      </c>
    </row>
    <row r="25" spans="1:12" x14ac:dyDescent="0.35">
      <c r="A25" s="32" t="s">
        <v>929</v>
      </c>
      <c r="B25" s="75"/>
      <c r="C25" s="75"/>
      <c r="D25" s="452"/>
      <c r="E25" s="452"/>
      <c r="F25" s="453"/>
      <c r="G25" s="42" t="str">
        <f t="shared" si="0"/>
        <v/>
      </c>
      <c r="H25" s="442" t="s">
        <v>191</v>
      </c>
      <c r="I25" s="443">
        <f>VLOOKUP(H25,'Lookup Lists'!E$3:F$39,2,FALSE)</f>
        <v>0</v>
      </c>
      <c r="J25" s="460">
        <v>6</v>
      </c>
    </row>
    <row r="26" spans="1:12" x14ac:dyDescent="0.35">
      <c r="A26" s="32" t="s">
        <v>930</v>
      </c>
      <c r="B26" s="75"/>
      <c r="C26" s="75"/>
      <c r="D26" s="452"/>
      <c r="E26" s="452"/>
      <c r="F26" s="453"/>
      <c r="G26" s="42" t="str">
        <f t="shared" si="0"/>
        <v/>
      </c>
      <c r="H26" s="442" t="s">
        <v>191</v>
      </c>
      <c r="I26" s="443">
        <f>VLOOKUP(H26,'Lookup Lists'!E$3:F$39,2,FALSE)</f>
        <v>0</v>
      </c>
      <c r="J26" s="470">
        <v>7</v>
      </c>
    </row>
    <row r="27" spans="1:12" x14ac:dyDescent="0.35">
      <c r="A27" s="34" t="s">
        <v>931</v>
      </c>
      <c r="B27" s="573">
        <v>45859</v>
      </c>
      <c r="C27" s="83">
        <f>B27+45</f>
        <v>45904</v>
      </c>
      <c r="D27" s="576" t="s">
        <v>1437</v>
      </c>
      <c r="E27" s="10">
        <f>+F24</f>
        <v>45174</v>
      </c>
      <c r="F27" s="8">
        <f>+E27+45</f>
        <v>45219</v>
      </c>
      <c r="G27" s="42">
        <f t="shared" si="0"/>
        <v>-685</v>
      </c>
      <c r="H27" s="442" t="s">
        <v>191</v>
      </c>
      <c r="I27" s="443">
        <f>VLOOKUP(H27,'Lookup Lists'!E$3:F$39,2,FALSE)</f>
        <v>0</v>
      </c>
      <c r="J27" s="460">
        <v>8</v>
      </c>
    </row>
    <row r="28" spans="1:12" x14ac:dyDescent="0.35">
      <c r="A28" s="34" t="s">
        <v>932</v>
      </c>
      <c r="B28" s="75">
        <f>C27+90</f>
        <v>45994</v>
      </c>
      <c r="C28" s="83">
        <f>B28+45</f>
        <v>46039</v>
      </c>
      <c r="D28" s="576" t="s">
        <v>1437</v>
      </c>
      <c r="E28" s="10">
        <f>+F27+60</f>
        <v>45279</v>
      </c>
      <c r="F28" s="8">
        <f t="shared" ref="F28:F29" si="1">+E28+45</f>
        <v>45324</v>
      </c>
      <c r="G28" s="42">
        <f t="shared" si="0"/>
        <v>-715</v>
      </c>
      <c r="H28" s="442" t="s">
        <v>191</v>
      </c>
      <c r="I28" s="443">
        <f>VLOOKUP(H28,'Lookup Lists'!E$3:F$39,2,FALSE)</f>
        <v>0</v>
      </c>
      <c r="J28" s="470">
        <v>9</v>
      </c>
    </row>
    <row r="29" spans="1:12" x14ac:dyDescent="0.35">
      <c r="A29" s="34" t="s">
        <v>933</v>
      </c>
      <c r="B29" s="75">
        <f>C28+90</f>
        <v>46129</v>
      </c>
      <c r="C29" s="83">
        <f>B29+45</f>
        <v>46174</v>
      </c>
      <c r="D29" s="576" t="s">
        <v>1437</v>
      </c>
      <c r="E29" s="10">
        <f>+F28+60</f>
        <v>45384</v>
      </c>
      <c r="F29" s="8">
        <f t="shared" si="1"/>
        <v>45429</v>
      </c>
      <c r="G29" s="42">
        <f t="shared" si="0"/>
        <v>-745</v>
      </c>
      <c r="H29" s="442" t="s">
        <v>191</v>
      </c>
      <c r="I29" s="443">
        <f>VLOOKUP(H29,'Lookup Lists'!E$3:F$39,2,FALSE)</f>
        <v>0</v>
      </c>
      <c r="J29" s="460">
        <v>10</v>
      </c>
    </row>
    <row r="30" spans="1:12" x14ac:dyDescent="0.35">
      <c r="A30" s="34" t="s">
        <v>934</v>
      </c>
      <c r="B30" s="75"/>
      <c r="C30" s="75"/>
      <c r="D30" s="576" t="s">
        <v>1437</v>
      </c>
      <c r="E30" s="452"/>
      <c r="F30" s="453"/>
      <c r="G30" s="42" t="str">
        <f t="shared" si="0"/>
        <v/>
      </c>
      <c r="H30" s="442" t="s">
        <v>191</v>
      </c>
      <c r="I30" s="443">
        <f>VLOOKUP(H30,'Lookup Lists'!E$3:F$39,2,FALSE)</f>
        <v>0</v>
      </c>
      <c r="J30" s="470">
        <v>11</v>
      </c>
    </row>
    <row r="31" spans="1:12" x14ac:dyDescent="0.35">
      <c r="A31" s="34" t="s">
        <v>935</v>
      </c>
      <c r="B31" s="75"/>
      <c r="C31" s="75"/>
      <c r="D31" s="576" t="s">
        <v>1437</v>
      </c>
      <c r="E31" s="452"/>
      <c r="F31" s="453"/>
      <c r="G31" s="42" t="str">
        <f t="shared" si="0"/>
        <v/>
      </c>
      <c r="H31" s="442" t="s">
        <v>191</v>
      </c>
      <c r="I31" s="443">
        <f>VLOOKUP(H31,'Lookup Lists'!E$3:F$39,2,FALSE)</f>
        <v>0</v>
      </c>
      <c r="J31" s="460">
        <v>12</v>
      </c>
    </row>
    <row r="32" spans="1:12" x14ac:dyDescent="0.35">
      <c r="A32" s="35" t="s">
        <v>936</v>
      </c>
      <c r="B32" s="75">
        <f>C29+30</f>
        <v>46204</v>
      </c>
      <c r="C32" s="83">
        <f>B32+10</f>
        <v>46214</v>
      </c>
      <c r="D32" s="576" t="s">
        <v>1437</v>
      </c>
      <c r="E32" s="10">
        <f>+F29+30</f>
        <v>45459</v>
      </c>
      <c r="F32" s="8">
        <f>+E32+10</f>
        <v>45469</v>
      </c>
      <c r="G32" s="42">
        <f t="shared" si="0"/>
        <v>-745</v>
      </c>
      <c r="H32" s="442" t="s">
        <v>191</v>
      </c>
      <c r="I32" s="443">
        <f>VLOOKUP(H32,'Lookup Lists'!E$3:F$39,2,FALSE)</f>
        <v>0</v>
      </c>
      <c r="J32" s="470">
        <v>13</v>
      </c>
    </row>
    <row r="33" spans="1:10" x14ac:dyDescent="0.35">
      <c r="A33" s="36" t="s">
        <v>937</v>
      </c>
      <c r="B33" s="75"/>
      <c r="C33" s="75"/>
      <c r="D33" s="452"/>
      <c r="E33" s="452"/>
      <c r="F33" s="453"/>
      <c r="G33" s="42" t="str">
        <f t="shared" si="0"/>
        <v/>
      </c>
      <c r="H33" s="442" t="s">
        <v>191</v>
      </c>
      <c r="I33" s="443">
        <f>VLOOKUP(H33,'Lookup Lists'!E$3:F$39,2,FALSE)</f>
        <v>0</v>
      </c>
      <c r="J33" s="460">
        <v>14</v>
      </c>
    </row>
    <row r="34" spans="1:10" x14ac:dyDescent="0.35">
      <c r="A34" s="37" t="s">
        <v>938</v>
      </c>
      <c r="B34" s="75"/>
      <c r="C34" s="75"/>
      <c r="D34" s="452"/>
      <c r="E34" s="452"/>
      <c r="F34" s="453"/>
      <c r="G34" s="42" t="str">
        <f t="shared" si="0"/>
        <v/>
      </c>
      <c r="H34" s="442" t="s">
        <v>191</v>
      </c>
      <c r="I34" s="443">
        <f>VLOOKUP(H34,'Lookup Lists'!E$3:F$39,2,FALSE)</f>
        <v>0</v>
      </c>
      <c r="J34" s="470">
        <v>15</v>
      </c>
    </row>
    <row r="35" spans="1:10" ht="15" thickBot="1" x14ac:dyDescent="0.4">
      <c r="A35" s="38"/>
      <c r="B35" s="76"/>
      <c r="C35" s="76"/>
      <c r="D35" s="452"/>
      <c r="E35" s="455"/>
      <c r="F35" s="456"/>
      <c r="G35" s="41" t="str">
        <f t="shared" si="0"/>
        <v/>
      </c>
      <c r="H35" s="82" t="s">
        <v>191</v>
      </c>
      <c r="I35" s="88">
        <f>VLOOKUP(H35,'Lookup Lists'!E$3:F$39,2,FALSE)</f>
        <v>0</v>
      </c>
      <c r="J35" s="460">
        <v>16</v>
      </c>
    </row>
    <row r="36" spans="1:10" ht="15" thickBot="1" x14ac:dyDescent="0.4">
      <c r="A36" s="607" t="s">
        <v>940</v>
      </c>
      <c r="B36" s="608"/>
      <c r="C36" s="608"/>
      <c r="D36" s="608"/>
      <c r="E36" s="608"/>
      <c r="F36" s="608"/>
      <c r="G36" s="370">
        <f>IF(ISBLANK(C32)=FALSE,I36-C32,"Need FB Date")</f>
        <v>-355</v>
      </c>
      <c r="H36" s="371" t="s">
        <v>941</v>
      </c>
      <c r="I36" s="372">
        <f>E22+(F32-E22)+SUM(I19:I35)</f>
        <v>45859</v>
      </c>
    </row>
    <row r="37" spans="1:10" ht="15" thickBot="1" x14ac:dyDescent="0.4">
      <c r="A37" s="26" t="s">
        <v>155</v>
      </c>
      <c r="B37"/>
      <c r="C37"/>
      <c r="D37"/>
      <c r="E37"/>
      <c r="F37"/>
      <c r="G37" s="259"/>
      <c r="H37" s="259"/>
      <c r="I37" s="259"/>
    </row>
    <row r="38" spans="1:10" ht="15" thickBot="1" x14ac:dyDescent="0.4">
      <c r="A38" s="25" t="s">
        <v>156</v>
      </c>
      <c r="B38" s="422" t="s">
        <v>157</v>
      </c>
      <c r="C38" s="601" t="s">
        <v>158</v>
      </c>
      <c r="D38" s="601"/>
      <c r="E38" s="601"/>
      <c r="F38" s="601"/>
      <c r="G38" s="601"/>
      <c r="H38" s="601"/>
      <c r="I38" s="602"/>
    </row>
    <row r="39" spans="1:10" x14ac:dyDescent="0.35">
      <c r="A39" s="100" t="s">
        <v>566</v>
      </c>
      <c r="B39" s="93"/>
      <c r="C39" s="603" t="s">
        <v>1232</v>
      </c>
      <c r="D39" s="603"/>
      <c r="E39" s="603"/>
      <c r="F39" s="603"/>
      <c r="G39" s="603"/>
      <c r="H39" s="603"/>
      <c r="I39" s="604"/>
    </row>
    <row r="40" spans="1:10" x14ac:dyDescent="0.35">
      <c r="A40" s="101" t="s">
        <v>1414</v>
      </c>
      <c r="B40" s="99">
        <v>45386</v>
      </c>
      <c r="C40" s="605" t="s">
        <v>1467</v>
      </c>
      <c r="D40" s="605"/>
      <c r="E40" s="605"/>
      <c r="F40" s="605"/>
      <c r="G40" s="605"/>
      <c r="H40" s="605"/>
      <c r="I40" s="606"/>
    </row>
    <row r="41" spans="1:10" x14ac:dyDescent="0.35">
      <c r="A41" s="101"/>
      <c r="B41" s="429"/>
      <c r="C41" s="605"/>
      <c r="D41" s="605"/>
      <c r="E41" s="605"/>
      <c r="F41" s="605"/>
      <c r="G41" s="605"/>
      <c r="H41" s="605"/>
      <c r="I41" s="606"/>
    </row>
    <row r="42" spans="1:10" ht="15" thickBot="1" x14ac:dyDescent="0.4">
      <c r="A42" s="102"/>
      <c r="B42" s="428"/>
      <c r="C42" s="597"/>
      <c r="D42" s="597"/>
      <c r="E42" s="597"/>
      <c r="F42" s="597"/>
      <c r="G42" s="597"/>
      <c r="H42" s="597"/>
      <c r="I42" s="598"/>
    </row>
  </sheetData>
  <mergeCells count="19">
    <mergeCell ref="B1:H1"/>
    <mergeCell ref="B2:H2"/>
    <mergeCell ref="B3:H3"/>
    <mergeCell ref="B4:H4"/>
    <mergeCell ref="B5:H5"/>
    <mergeCell ref="B6:F6"/>
    <mergeCell ref="B7:C7"/>
    <mergeCell ref="B8:H8"/>
    <mergeCell ref="C9:H9"/>
    <mergeCell ref="C10:H10"/>
    <mergeCell ref="B11:H11"/>
    <mergeCell ref="C41:I41"/>
    <mergeCell ref="C42:I42"/>
    <mergeCell ref="B13:H13"/>
    <mergeCell ref="C14:H14"/>
    <mergeCell ref="A36:F36"/>
    <mergeCell ref="C38:I38"/>
    <mergeCell ref="C39:I39"/>
    <mergeCell ref="C40:I40"/>
  </mergeCells>
  <conditionalFormatting sqref="B26:C26 B27:B29 B30:C31 B33:C35">
    <cfRule type="expression" dxfId="230" priority="28">
      <formula>AND($B25&lt;=NOW(),$C25&gt;=NOW())</formula>
    </cfRule>
  </conditionalFormatting>
  <conditionalFormatting sqref="B32:C32">
    <cfRule type="expression" dxfId="229" priority="13">
      <formula>AND($E32&lt;=NOW(),$F32&gt;=NOW())</formula>
    </cfRule>
  </conditionalFormatting>
  <conditionalFormatting sqref="B20:D20">
    <cfRule type="expression" dxfId="228" priority="5">
      <formula>AND($B22&lt;=NOW(),$C22&gt;=NOW())</formula>
    </cfRule>
  </conditionalFormatting>
  <conditionalFormatting sqref="B22:D24">
    <cfRule type="expression" dxfId="227" priority="4">
      <formula>AND($B18&lt;=NOW(),$C18&gt;=NOW())</formula>
    </cfRule>
  </conditionalFormatting>
  <conditionalFormatting sqref="B25:D25">
    <cfRule type="expression" dxfId="226" priority="6">
      <formula>AND(#REF!&lt;=NOW(),#REF!&gt;=NOW())</formula>
    </cfRule>
  </conditionalFormatting>
  <conditionalFormatting sqref="C27:C29">
    <cfRule type="expression" dxfId="225" priority="12">
      <formula>AND($E27&lt;=NOW(),$F27&gt;=NOW())</formula>
    </cfRule>
  </conditionalFormatting>
  <conditionalFormatting sqref="D19:D26 D33:D35">
    <cfRule type="expression" dxfId="224" priority="3">
      <formula>AND($F19&lt;=NOW(),$G19&gt;=NOW())</formula>
    </cfRule>
  </conditionalFormatting>
  <conditionalFormatting sqref="D27:D32">
    <cfRule type="cellIs" dxfId="223" priority="1" operator="between">
      <formula>0.6667</formula>
      <formula>1</formula>
    </cfRule>
    <cfRule type="cellIs" dxfId="222" priority="2" operator="between">
      <formula>0.6666</formula>
      <formula>0</formula>
    </cfRule>
  </conditionalFormatting>
  <conditionalFormatting sqref="E19:F35">
    <cfRule type="expression" dxfId="221" priority="7">
      <formula>AND($E19&lt;=NOW(),$F19&gt;=NOW())</formula>
    </cfRule>
  </conditionalFormatting>
  <conditionalFormatting sqref="G19:G35">
    <cfRule type="cellIs" dxfId="220" priority="10" operator="greaterThan">
      <formula>-45</formula>
    </cfRule>
  </conditionalFormatting>
  <conditionalFormatting sqref="G19:G36">
    <cfRule type="cellIs" dxfId="219" priority="8" operator="lessThan">
      <formula>-90</formula>
    </cfRule>
    <cfRule type="cellIs" dxfId="218" priority="9" operator="lessThan">
      <formula>-45</formula>
    </cfRule>
  </conditionalFormatting>
  <conditionalFormatting sqref="G36">
    <cfRule type="cellIs" dxfId="217" priority="14" operator="between">
      <formula>-45</formula>
      <formula>45</formula>
    </cfRule>
    <cfRule type="cellIs" dxfId="216" priority="17" operator="greaterThan">
      <formula>45</formula>
    </cfRule>
    <cfRule type="cellIs" dxfId="215" priority="18" operator="greaterThan">
      <formula>90</formula>
    </cfRule>
  </conditionalFormatting>
  <dataValidations count="2">
    <dataValidation type="list" allowBlank="1" showInputMessage="1" showErrorMessage="1" sqref="H19:H35" xr:uid="{00000000-0002-0000-8E00-000000000000}">
      <formula1>Complexity_Factor</formula1>
    </dataValidation>
    <dataValidation type="list" allowBlank="1" showInputMessage="1" showErrorMessage="1" sqref="B3:H3" xr:uid="{00000000-0002-0000-8E00-000001000000}">
      <formula1>Status</formula1>
    </dataValidation>
  </dataValidations>
  <hyperlinks>
    <hyperlink ref="B2" r:id="rId1" display="Phase 2 System Protection Coordination" xr:uid="{00000000-0004-0000-8E00-000000000000}"/>
    <hyperlink ref="I1" location="Home!A1" display="Return to Home" xr:uid="{00000000-0004-0000-8E00-000001000000}"/>
    <hyperlink ref="B2:H2" r:id="rId2" display="Test" xr:uid="{00000000-0004-0000-8E00-000002000000}"/>
    <hyperlink ref="A7" location="Footnotes!A1" display="Priority in RSDP, click to see applicable Footnote" xr:uid="{00000000-0004-0000-8E00-000003000000}"/>
    <hyperlink ref="B13:H13" r:id="rId3" display="Claudine Fritz (Primary), Michael Brytowski (Backup)" xr:uid="{00000000-0004-0000-8E00-000005000000}"/>
    <hyperlink ref="B12" r:id="rId4" display="mailto:Jessica.harris@nerc.net" xr:uid="{54FEFD5A-E1E1-4F8F-B3DC-0C350536C969}"/>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25" id="{6366069B-5505-436F-8DBD-43EDF99F111F}">
            <xm:f>IF($B$20=Home!$I$5,#REF!,)</xm:f>
            <x14:dxf/>
          </x14:cfRule>
          <xm:sqref>J10:ABJ10</xm:sqref>
        </x14:conditionalFormatting>
      </x14:conditionalFormattings>
    </ext>
  </extLst>
</worksheet>
</file>

<file path=xl/worksheets/sheet1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tabColor rgb="FF0070C0"/>
  </sheetPr>
  <dimension ref="A1:L42"/>
  <sheetViews>
    <sheetView zoomScaleNormal="100" workbookViewId="0">
      <selection activeCell="B16" sqref="B16"/>
    </sheetView>
  </sheetViews>
  <sheetFormatPr defaultColWidth="8.81640625" defaultRowHeight="14.5" x14ac:dyDescent="0.35"/>
  <cols>
    <col min="1" max="1" width="28.453125" style="106" customWidth="1"/>
    <col min="2" max="2" width="12.453125" style="91" customWidth="1"/>
    <col min="3" max="4" width="11.81640625" style="91" customWidth="1"/>
    <col min="5" max="5" width="11" style="91" customWidth="1"/>
    <col min="6" max="6" width="11.453125" style="91" bestFit="1" customWidth="1"/>
    <col min="7" max="7" width="11.453125" style="91" customWidth="1"/>
    <col min="8" max="8" width="20.453125" style="91" customWidth="1"/>
    <col min="9" max="9" width="12.1796875" style="91" customWidth="1"/>
    <col min="10" max="10" width="7.453125" style="91" hidden="1" customWidth="1"/>
    <col min="11" max="11" width="13.453125" style="91" customWidth="1"/>
    <col min="12" max="12" width="22.453125" style="91" customWidth="1"/>
    <col min="13" max="16384" width="8.81640625" style="91"/>
  </cols>
  <sheetData>
    <row r="1" spans="1:12" s="463" customFormat="1" ht="18.5" x14ac:dyDescent="0.45">
      <c r="A1" s="27" t="s">
        <v>74</v>
      </c>
      <c r="B1" s="609" t="s">
        <v>1296</v>
      </c>
      <c r="C1" s="610"/>
      <c r="D1" s="610"/>
      <c r="E1" s="610"/>
      <c r="F1" s="610"/>
      <c r="G1" s="610"/>
      <c r="H1" s="610"/>
      <c r="I1" s="165" t="s">
        <v>178</v>
      </c>
    </row>
    <row r="2" spans="1:12" s="463" customFormat="1" ht="15" customHeight="1" x14ac:dyDescent="0.45">
      <c r="A2" s="3" t="s">
        <v>204</v>
      </c>
      <c r="B2" s="611" t="s">
        <v>1297</v>
      </c>
      <c r="C2" s="611"/>
      <c r="D2" s="611"/>
      <c r="E2" s="611"/>
      <c r="F2" s="611"/>
      <c r="G2" s="611"/>
      <c r="H2" s="611"/>
      <c r="I2" s="464"/>
    </row>
    <row r="3" spans="1:12" s="463" customFormat="1" ht="15" customHeight="1" x14ac:dyDescent="0.45">
      <c r="A3" s="3" t="s">
        <v>5</v>
      </c>
      <c r="B3" s="612" t="s">
        <v>1502</v>
      </c>
      <c r="C3" s="612"/>
      <c r="D3" s="612"/>
      <c r="E3" s="612"/>
      <c r="F3" s="612"/>
      <c r="G3" s="612"/>
      <c r="H3" s="612"/>
      <c r="I3" s="464"/>
    </row>
    <row r="4" spans="1:12" s="463" customFormat="1" ht="75.25" customHeight="1" x14ac:dyDescent="0.45">
      <c r="A4" s="3" t="s">
        <v>207</v>
      </c>
      <c r="B4" s="600" t="s">
        <v>1519</v>
      </c>
      <c r="C4" s="600"/>
      <c r="D4" s="600"/>
      <c r="E4" s="600"/>
      <c r="F4" s="600"/>
      <c r="G4" s="600"/>
      <c r="H4" s="600"/>
      <c r="I4" s="464"/>
    </row>
    <row r="5" spans="1:12" x14ac:dyDescent="0.35">
      <c r="A5" s="5" t="s">
        <v>209</v>
      </c>
      <c r="B5" s="600" t="s">
        <v>1298</v>
      </c>
      <c r="C5" s="600"/>
      <c r="D5" s="600"/>
      <c r="E5" s="600"/>
      <c r="F5" s="600"/>
      <c r="G5" s="600"/>
      <c r="H5" s="600"/>
      <c r="I5" s="459"/>
    </row>
    <row r="6" spans="1:12" x14ac:dyDescent="0.35">
      <c r="A6" s="5" t="s">
        <v>210</v>
      </c>
      <c r="B6" s="613">
        <f ca="1">NOW()+365</f>
        <v>46128.401889120367</v>
      </c>
      <c r="C6" s="613"/>
      <c r="D6" s="613"/>
      <c r="E6" s="613"/>
      <c r="F6" s="613"/>
      <c r="G6" s="293">
        <f ca="1">IF(ISBLANK($B$6)=FALSE,ROUNDDOWN(_xlfn.DAYS($B$6,NOW())/30,0),"N/A")</f>
        <v>12</v>
      </c>
      <c r="H6" s="277" t="s">
        <v>919</v>
      </c>
      <c r="I6" s="459"/>
    </row>
    <row r="7" spans="1:12" ht="63" customHeight="1" x14ac:dyDescent="0.35">
      <c r="A7" s="261" t="s">
        <v>211</v>
      </c>
      <c r="B7" s="599"/>
      <c r="C7" s="599"/>
      <c r="D7" s="459"/>
      <c r="E7" s="4" t="s">
        <v>954</v>
      </c>
      <c r="F7" s="459">
        <v>1</v>
      </c>
      <c r="G7" s="4" t="s">
        <v>955</v>
      </c>
      <c r="H7" s="460">
        <v>0</v>
      </c>
      <c r="I7" s="459"/>
    </row>
    <row r="8" spans="1:12" x14ac:dyDescent="0.35">
      <c r="A8" s="5" t="s">
        <v>955</v>
      </c>
      <c r="B8" s="599" t="s">
        <v>191</v>
      </c>
      <c r="C8" s="599"/>
      <c r="D8" s="599"/>
      <c r="E8" s="599"/>
      <c r="F8" s="599"/>
      <c r="G8" s="599"/>
      <c r="H8" s="599"/>
      <c r="I8" s="459"/>
    </row>
    <row r="9" spans="1:12" ht="33.75" customHeight="1" x14ac:dyDescent="0.35">
      <c r="A9" s="3" t="s">
        <v>217</v>
      </c>
      <c r="B9" s="460">
        <v>0</v>
      </c>
      <c r="C9" s="600" t="s">
        <v>1227</v>
      </c>
      <c r="D9" s="600"/>
      <c r="E9" s="600"/>
      <c r="F9" s="600"/>
      <c r="G9" s="600"/>
      <c r="H9" s="600"/>
      <c r="I9" s="459"/>
    </row>
    <row r="10" spans="1:12" x14ac:dyDescent="0.35">
      <c r="A10" s="5" t="s">
        <v>955</v>
      </c>
      <c r="B10" s="460" t="s">
        <v>191</v>
      </c>
      <c r="C10" s="599"/>
      <c r="D10" s="599"/>
      <c r="E10" s="599"/>
      <c r="F10" s="599"/>
      <c r="G10" s="599"/>
      <c r="H10" s="599"/>
      <c r="I10" s="459"/>
    </row>
    <row r="11" spans="1:12" x14ac:dyDescent="0.35">
      <c r="A11" s="5" t="s">
        <v>955</v>
      </c>
      <c r="B11" s="600" t="s">
        <v>191</v>
      </c>
      <c r="C11" s="600"/>
      <c r="D11" s="600"/>
      <c r="E11" s="600"/>
      <c r="F11" s="600"/>
      <c r="G11" s="600"/>
      <c r="H11" s="600"/>
      <c r="I11" s="451"/>
      <c r="L11" s="468"/>
    </row>
    <row r="12" spans="1:12" ht="14.9" customHeight="1" x14ac:dyDescent="0.35">
      <c r="A12" s="3" t="s">
        <v>222</v>
      </c>
      <c r="B12" s="673" t="s">
        <v>1428</v>
      </c>
      <c r="C12" s="673"/>
      <c r="D12" s="673"/>
      <c r="E12" s="673"/>
      <c r="F12" s="673"/>
      <c r="G12" s="673"/>
      <c r="H12" s="673"/>
      <c r="I12" s="451"/>
    </row>
    <row r="13" spans="1:12" x14ac:dyDescent="0.35">
      <c r="A13" s="3" t="s">
        <v>223</v>
      </c>
      <c r="B13" s="673" t="s">
        <v>1319</v>
      </c>
      <c r="C13" s="673"/>
      <c r="D13" s="673"/>
      <c r="E13" s="673"/>
      <c r="F13" s="673"/>
      <c r="G13" s="673"/>
      <c r="H13" s="673"/>
      <c r="I13" s="451"/>
    </row>
    <row r="14" spans="1:12" ht="30.25" customHeight="1" x14ac:dyDescent="0.35">
      <c r="A14" s="3" t="s">
        <v>224</v>
      </c>
      <c r="B14" s="460">
        <v>1</v>
      </c>
      <c r="C14" s="600" t="s">
        <v>1298</v>
      </c>
      <c r="D14" s="600"/>
      <c r="E14" s="600"/>
      <c r="F14" s="600"/>
      <c r="G14" s="600"/>
      <c r="H14" s="600"/>
      <c r="I14" s="459"/>
    </row>
    <row r="15" spans="1:12" x14ac:dyDescent="0.35">
      <c r="A15" s="3" t="s">
        <v>226</v>
      </c>
      <c r="B15" s="239">
        <v>45755</v>
      </c>
      <c r="C15" s="459"/>
      <c r="D15" s="459"/>
      <c r="E15" s="459"/>
      <c r="F15" s="459"/>
      <c r="G15" s="459"/>
      <c r="H15" s="459"/>
      <c r="I15" s="459"/>
    </row>
    <row r="16" spans="1:12" x14ac:dyDescent="0.35">
      <c r="A16" s="3"/>
      <c r="B16" s="451"/>
      <c r="C16" s="459"/>
      <c r="D16" s="459"/>
      <c r="E16" s="459"/>
      <c r="F16" s="459"/>
      <c r="G16" s="459"/>
      <c r="H16" s="459"/>
      <c r="I16" s="459"/>
    </row>
    <row r="17" spans="1:12" ht="15" thickBot="1" x14ac:dyDescent="0.4">
      <c r="A17" s="5"/>
      <c r="B17" s="459"/>
      <c r="C17" s="459"/>
      <c r="D17" s="459"/>
      <c r="E17" s="459"/>
      <c r="F17" s="459"/>
      <c r="G17" s="459"/>
      <c r="H17" s="459"/>
      <c r="I17" s="459"/>
    </row>
    <row r="18" spans="1:12" ht="58.75" customHeight="1" thickBot="1" x14ac:dyDescent="0.4">
      <c r="A18" s="46" t="s">
        <v>195</v>
      </c>
      <c r="B18" s="48" t="s">
        <v>196</v>
      </c>
      <c r="C18" s="46" t="s">
        <v>197</v>
      </c>
      <c r="D18" s="46" t="s">
        <v>1436</v>
      </c>
      <c r="E18" s="48" t="s">
        <v>1225</v>
      </c>
      <c r="F18" s="46" t="s">
        <v>1226</v>
      </c>
      <c r="G18" s="48" t="s">
        <v>922</v>
      </c>
      <c r="H18" s="570" t="s">
        <v>1228</v>
      </c>
      <c r="I18" s="570" t="s">
        <v>924</v>
      </c>
      <c r="J18" s="469" t="s">
        <v>24</v>
      </c>
      <c r="K18" s="469"/>
      <c r="L18" s="469"/>
    </row>
    <row r="19" spans="1:12" ht="15" thickBot="1" x14ac:dyDescent="0.4">
      <c r="A19" s="71" t="s">
        <v>1239</v>
      </c>
      <c r="B19" s="457"/>
      <c r="C19" s="457"/>
      <c r="D19" s="452"/>
      <c r="E19" s="452"/>
      <c r="F19" s="453"/>
      <c r="G19" s="369" t="str">
        <f>IF(ISBLANK(E19)=FALSE,IF(E19-B19&gt;DATE(2007,1,1),0,E19-B19),"")</f>
        <v/>
      </c>
      <c r="H19" s="442" t="s">
        <v>1078</v>
      </c>
      <c r="I19" s="442">
        <f>VLOOKUP(H19,'Lookup Lists'!E$3:F$39,2,FALSE)</f>
        <v>30</v>
      </c>
      <c r="J19" s="470">
        <v>1</v>
      </c>
    </row>
    <row r="20" spans="1:12" x14ac:dyDescent="0.35">
      <c r="A20" s="71" t="s">
        <v>1240</v>
      </c>
      <c r="B20" s="75"/>
      <c r="C20" s="83"/>
      <c r="D20" s="452"/>
      <c r="E20" s="452"/>
      <c r="F20" s="453"/>
      <c r="G20" s="42" t="str">
        <f t="shared" ref="G20:G35" si="0">IF(ISBLANK(E20)=FALSE,IF(E20-B20&gt;DATE(2007,1,1),0,E20-B20),"")</f>
        <v/>
      </c>
      <c r="H20" s="442" t="s">
        <v>1078</v>
      </c>
      <c r="I20" s="442">
        <f>VLOOKUP(H20,'Lookup Lists'!E$3:F$39,2,FALSE)</f>
        <v>30</v>
      </c>
      <c r="J20" s="460">
        <v>2</v>
      </c>
    </row>
    <row r="21" spans="1:12" x14ac:dyDescent="0.35">
      <c r="A21" s="133" t="str">
        <f>'Lookup Lists'!C9</f>
        <v>QR - Quality Review</v>
      </c>
      <c r="B21" s="429"/>
      <c r="C21" s="429"/>
      <c r="D21" s="452"/>
      <c r="E21" s="452"/>
      <c r="F21" s="453"/>
      <c r="G21" s="42" t="str">
        <f t="shared" si="0"/>
        <v/>
      </c>
      <c r="H21" s="442" t="s">
        <v>1078</v>
      </c>
      <c r="I21" s="442">
        <f>VLOOKUP(H21,'Lookup Lists'!E$3:F$39,2,FALSE)</f>
        <v>30</v>
      </c>
      <c r="J21" s="470">
        <v>3</v>
      </c>
    </row>
    <row r="22" spans="1:12" x14ac:dyDescent="0.35">
      <c r="A22" s="29" t="s">
        <v>925</v>
      </c>
      <c r="B22" s="347">
        <v>44867</v>
      </c>
      <c r="C22" s="83">
        <v>44900</v>
      </c>
      <c r="D22" s="452"/>
      <c r="E22" s="347">
        <v>44867</v>
      </c>
      <c r="F22" s="8">
        <f>+E22+30</f>
        <v>44897</v>
      </c>
      <c r="G22" s="42">
        <f t="shared" si="0"/>
        <v>0</v>
      </c>
      <c r="H22" s="442" t="s">
        <v>1078</v>
      </c>
      <c r="I22" s="442">
        <f>VLOOKUP(H22,'Lookup Lists'!E$3:F$39,2,FALSE)</f>
        <v>30</v>
      </c>
      <c r="J22" s="460">
        <v>4</v>
      </c>
    </row>
    <row r="23" spans="1:12" x14ac:dyDescent="0.35">
      <c r="A23" s="29" t="s">
        <v>1417</v>
      </c>
      <c r="B23" s="347"/>
      <c r="C23" s="83"/>
      <c r="D23" s="452"/>
      <c r="E23" s="75">
        <f>F22+60</f>
        <v>44957</v>
      </c>
      <c r="F23" s="8">
        <f>E23+60</f>
        <v>45017</v>
      </c>
      <c r="G23" s="42"/>
      <c r="H23" s="442" t="s">
        <v>1078</v>
      </c>
      <c r="I23" s="442">
        <f>VLOOKUP(H23,'Lookup Lists'!E$3:F$39,2,FALSE)</f>
        <v>30</v>
      </c>
      <c r="J23" s="460"/>
    </row>
    <row r="24" spans="1:12" x14ac:dyDescent="0.35">
      <c r="A24" s="345" t="s">
        <v>928</v>
      </c>
      <c r="B24" s="75"/>
      <c r="C24" s="83"/>
      <c r="D24" s="452"/>
      <c r="E24" s="454">
        <f>+F23+60</f>
        <v>45077</v>
      </c>
      <c r="F24" s="454">
        <f>+E24+($B$9*30)+($B$14*60)</f>
        <v>45137</v>
      </c>
      <c r="G24" s="42">
        <f t="shared" si="0"/>
        <v>0</v>
      </c>
      <c r="H24" s="442" t="s">
        <v>1078</v>
      </c>
      <c r="I24" s="442">
        <f>VLOOKUP(H24,'Lookup Lists'!E$3:F$39,2,FALSE)</f>
        <v>30</v>
      </c>
      <c r="J24" s="470">
        <v>5</v>
      </c>
    </row>
    <row r="25" spans="1:12" x14ac:dyDescent="0.35">
      <c r="A25" s="32" t="s">
        <v>929</v>
      </c>
      <c r="B25" s="75"/>
      <c r="C25" s="75"/>
      <c r="D25" s="452"/>
      <c r="E25" s="452"/>
      <c r="F25" s="453"/>
      <c r="G25" s="42" t="str">
        <f t="shared" si="0"/>
        <v/>
      </c>
      <c r="H25" s="442" t="s">
        <v>1078</v>
      </c>
      <c r="I25" s="442">
        <f>VLOOKUP(H25,'Lookup Lists'!E$3:F$39,2,FALSE)</f>
        <v>30</v>
      </c>
      <c r="J25" s="460">
        <v>6</v>
      </c>
    </row>
    <row r="26" spans="1:12" x14ac:dyDescent="0.35">
      <c r="A26" s="32" t="s">
        <v>930</v>
      </c>
      <c r="B26" s="75"/>
      <c r="C26" s="75"/>
      <c r="D26" s="452"/>
      <c r="E26" s="452"/>
      <c r="F26" s="453"/>
      <c r="G26" s="42" t="str">
        <f t="shared" si="0"/>
        <v/>
      </c>
      <c r="H26" s="442" t="s">
        <v>1078</v>
      </c>
      <c r="I26" s="443">
        <f>VLOOKUP(H26,'Lookup Lists'!E$3:F$39,2,FALSE)</f>
        <v>30</v>
      </c>
      <c r="J26" s="470">
        <v>7</v>
      </c>
    </row>
    <row r="27" spans="1:12" x14ac:dyDescent="0.35">
      <c r="A27" s="34" t="s">
        <v>931</v>
      </c>
      <c r="B27" s="75">
        <v>45777</v>
      </c>
      <c r="C27" s="83">
        <v>45777</v>
      </c>
      <c r="D27" s="576" t="s">
        <v>1437</v>
      </c>
      <c r="E27" s="10">
        <f>+F24</f>
        <v>45137</v>
      </c>
      <c r="F27" s="8">
        <f>+E27+45</f>
        <v>45182</v>
      </c>
      <c r="G27" s="42">
        <f t="shared" si="0"/>
        <v>-640</v>
      </c>
      <c r="H27" s="442" t="s">
        <v>1078</v>
      </c>
      <c r="I27" s="443">
        <f>VLOOKUP(H27,'Lookup Lists'!E$3:F$39,2,FALSE)</f>
        <v>30</v>
      </c>
      <c r="J27" s="460">
        <v>8</v>
      </c>
    </row>
    <row r="28" spans="1:12" x14ac:dyDescent="0.35">
      <c r="A28" s="34" t="s">
        <v>932</v>
      </c>
      <c r="B28" s="75"/>
      <c r="C28" s="75"/>
      <c r="D28" s="576" t="s">
        <v>1437</v>
      </c>
      <c r="E28" s="10">
        <f>+F27+60</f>
        <v>45242</v>
      </c>
      <c r="F28" s="8">
        <f t="shared" ref="F28" si="1">+E28+45</f>
        <v>45287</v>
      </c>
      <c r="G28" s="42">
        <f t="shared" si="0"/>
        <v>0</v>
      </c>
      <c r="H28" s="442" t="s">
        <v>1078</v>
      </c>
      <c r="I28" s="443">
        <f>VLOOKUP(H28,'Lookup Lists'!E$3:F$39,2,FALSE)</f>
        <v>30</v>
      </c>
      <c r="J28" s="470">
        <v>9</v>
      </c>
    </row>
    <row r="29" spans="1:12" x14ac:dyDescent="0.35">
      <c r="A29" s="34" t="s">
        <v>933</v>
      </c>
      <c r="B29" s="75"/>
      <c r="C29" s="75"/>
      <c r="D29" s="576" t="s">
        <v>1437</v>
      </c>
      <c r="E29" s="452"/>
      <c r="F29" s="453"/>
      <c r="G29" s="42" t="str">
        <f t="shared" si="0"/>
        <v/>
      </c>
      <c r="H29" s="442" t="s">
        <v>1078</v>
      </c>
      <c r="I29" s="443">
        <f>VLOOKUP(H29,'Lookup Lists'!E$3:F$39,2,FALSE)</f>
        <v>30</v>
      </c>
      <c r="J29" s="460">
        <v>10</v>
      </c>
    </row>
    <row r="30" spans="1:12" x14ac:dyDescent="0.35">
      <c r="A30" s="34" t="s">
        <v>934</v>
      </c>
      <c r="B30" s="75"/>
      <c r="C30" s="75"/>
      <c r="D30" s="576" t="s">
        <v>1437</v>
      </c>
      <c r="E30" s="452"/>
      <c r="F30" s="453"/>
      <c r="G30" s="42" t="str">
        <f t="shared" si="0"/>
        <v/>
      </c>
      <c r="H30" s="442" t="s">
        <v>191</v>
      </c>
      <c r="I30" s="443">
        <f>VLOOKUP(H30,'Lookup Lists'!E$3:F$39,2,FALSE)</f>
        <v>0</v>
      </c>
      <c r="J30" s="470">
        <v>11</v>
      </c>
    </row>
    <row r="31" spans="1:12" x14ac:dyDescent="0.35">
      <c r="A31" s="34" t="s">
        <v>935</v>
      </c>
      <c r="B31" s="75"/>
      <c r="C31" s="75"/>
      <c r="D31" s="576" t="s">
        <v>1437</v>
      </c>
      <c r="E31" s="452"/>
      <c r="F31" s="453"/>
      <c r="G31" s="42" t="str">
        <f t="shared" si="0"/>
        <v/>
      </c>
      <c r="H31" s="442" t="s">
        <v>191</v>
      </c>
      <c r="I31" s="443">
        <f>VLOOKUP(H31,'Lookup Lists'!E$3:F$39,2,FALSE)</f>
        <v>0</v>
      </c>
      <c r="J31" s="460">
        <v>12</v>
      </c>
    </row>
    <row r="32" spans="1:12" x14ac:dyDescent="0.35">
      <c r="A32" s="35" t="s">
        <v>936</v>
      </c>
      <c r="B32" s="75"/>
      <c r="C32" s="83"/>
      <c r="D32" s="576" t="s">
        <v>1437</v>
      </c>
      <c r="E32" s="10">
        <f>+F28+30</f>
        <v>45317</v>
      </c>
      <c r="F32" s="8">
        <f>+E32+10</f>
        <v>45327</v>
      </c>
      <c r="G32" s="42">
        <f t="shared" si="0"/>
        <v>0</v>
      </c>
      <c r="H32" s="442" t="s">
        <v>191</v>
      </c>
      <c r="I32" s="443">
        <f>VLOOKUP(H32,'Lookup Lists'!E$3:F$39,2,FALSE)</f>
        <v>0</v>
      </c>
      <c r="J32" s="470">
        <v>13</v>
      </c>
    </row>
    <row r="33" spans="1:10" x14ac:dyDescent="0.35">
      <c r="A33" s="36" t="s">
        <v>937</v>
      </c>
      <c r="B33" s="75"/>
      <c r="C33" s="75"/>
      <c r="D33" s="452"/>
      <c r="E33" s="452"/>
      <c r="F33" s="453"/>
      <c r="G33" s="42" t="str">
        <f t="shared" si="0"/>
        <v/>
      </c>
      <c r="H33" s="442" t="s">
        <v>191</v>
      </c>
      <c r="I33" s="443">
        <f>VLOOKUP(H33,'Lookup Lists'!E$3:F$39,2,FALSE)</f>
        <v>0</v>
      </c>
      <c r="J33" s="460">
        <v>14</v>
      </c>
    </row>
    <row r="34" spans="1:10" x14ac:dyDescent="0.35">
      <c r="A34" s="37" t="s">
        <v>938</v>
      </c>
      <c r="B34" s="75"/>
      <c r="C34" s="75"/>
      <c r="D34" s="452"/>
      <c r="E34" s="452"/>
      <c r="F34" s="453"/>
      <c r="G34" s="42" t="str">
        <f t="shared" si="0"/>
        <v/>
      </c>
      <c r="H34" s="442" t="s">
        <v>191</v>
      </c>
      <c r="I34" s="443">
        <f>VLOOKUP(H34,'Lookup Lists'!E$3:F$39,2,FALSE)</f>
        <v>0</v>
      </c>
      <c r="J34" s="470">
        <v>15</v>
      </c>
    </row>
    <row r="35" spans="1:10" ht="15" thickBot="1" x14ac:dyDescent="0.4">
      <c r="A35" s="38"/>
      <c r="B35" s="76"/>
      <c r="C35" s="76"/>
      <c r="D35" s="452"/>
      <c r="E35" s="455"/>
      <c r="F35" s="456"/>
      <c r="G35" s="41" t="str">
        <f t="shared" si="0"/>
        <v/>
      </c>
      <c r="H35" s="82" t="s">
        <v>191</v>
      </c>
      <c r="I35" s="88">
        <f>VLOOKUP(H35,'Lookup Lists'!E$3:F$39,2,FALSE)</f>
        <v>0</v>
      </c>
      <c r="J35" s="460">
        <v>16</v>
      </c>
    </row>
    <row r="36" spans="1:10" ht="15" thickBot="1" x14ac:dyDescent="0.4">
      <c r="A36" s="607" t="s">
        <v>940</v>
      </c>
      <c r="B36" s="608"/>
      <c r="C36" s="608"/>
      <c r="D36" s="608"/>
      <c r="E36" s="608"/>
      <c r="F36" s="608"/>
      <c r="G36" s="370" t="str">
        <f>IF(ISBLANK(C32)=FALSE,I36-C32,"Need FB Date")</f>
        <v>Need FB Date</v>
      </c>
      <c r="H36" s="371" t="s">
        <v>941</v>
      </c>
      <c r="I36" s="372">
        <f>E22+(F32-E22)+SUM(I19:I35)</f>
        <v>45657</v>
      </c>
    </row>
    <row r="37" spans="1:10" ht="15" thickBot="1" x14ac:dyDescent="0.4">
      <c r="A37" s="26" t="s">
        <v>155</v>
      </c>
      <c r="B37"/>
      <c r="C37"/>
      <c r="D37"/>
      <c r="E37"/>
      <c r="F37"/>
      <c r="G37" s="259"/>
      <c r="H37" s="259"/>
      <c r="I37" s="259"/>
    </row>
    <row r="38" spans="1:10" ht="15" thickBot="1" x14ac:dyDescent="0.4">
      <c r="A38" s="25" t="s">
        <v>156</v>
      </c>
      <c r="B38" s="422" t="s">
        <v>157</v>
      </c>
      <c r="C38" s="601" t="s">
        <v>158</v>
      </c>
      <c r="D38" s="601"/>
      <c r="E38" s="601"/>
      <c r="F38" s="601"/>
      <c r="G38" s="601"/>
      <c r="H38" s="601"/>
      <c r="I38" s="602"/>
    </row>
    <row r="39" spans="1:10" x14ac:dyDescent="0.35">
      <c r="A39" s="100" t="s">
        <v>566</v>
      </c>
      <c r="B39" s="93"/>
      <c r="C39" s="603" t="s">
        <v>1232</v>
      </c>
      <c r="D39" s="603"/>
      <c r="E39" s="603"/>
      <c r="F39" s="603"/>
      <c r="G39" s="603"/>
      <c r="H39" s="603"/>
      <c r="I39" s="604"/>
    </row>
    <row r="40" spans="1:10" x14ac:dyDescent="0.35">
      <c r="A40" s="101" t="s">
        <v>1409</v>
      </c>
      <c r="B40" s="99">
        <v>45363</v>
      </c>
      <c r="C40" s="605" t="s">
        <v>1408</v>
      </c>
      <c r="D40" s="605"/>
      <c r="E40" s="605"/>
      <c r="F40" s="605"/>
      <c r="G40" s="605"/>
      <c r="H40" s="605"/>
      <c r="I40" s="606"/>
    </row>
    <row r="41" spans="1:10" x14ac:dyDescent="0.35">
      <c r="A41" s="101"/>
      <c r="B41" s="429"/>
      <c r="C41" s="605"/>
      <c r="D41" s="605"/>
      <c r="E41" s="605"/>
      <c r="F41" s="605"/>
      <c r="G41" s="605"/>
      <c r="H41" s="605"/>
      <c r="I41" s="606"/>
    </row>
    <row r="42" spans="1:10" ht="15" thickBot="1" x14ac:dyDescent="0.4">
      <c r="A42" s="102"/>
      <c r="B42" s="428"/>
      <c r="C42" s="597"/>
      <c r="D42" s="597"/>
      <c r="E42" s="597"/>
      <c r="F42" s="597"/>
      <c r="G42" s="597"/>
      <c r="H42" s="597"/>
      <c r="I42" s="598"/>
    </row>
  </sheetData>
  <mergeCells count="20">
    <mergeCell ref="B12:H12"/>
    <mergeCell ref="B1:H1"/>
    <mergeCell ref="B2:H2"/>
    <mergeCell ref="B3:H3"/>
    <mergeCell ref="B4:H4"/>
    <mergeCell ref="B5:H5"/>
    <mergeCell ref="B6:F6"/>
    <mergeCell ref="B7:C7"/>
    <mergeCell ref="B8:H8"/>
    <mergeCell ref="C9:H9"/>
    <mergeCell ref="C10:H10"/>
    <mergeCell ref="B11:H11"/>
    <mergeCell ref="C41:I41"/>
    <mergeCell ref="C42:I42"/>
    <mergeCell ref="B13:H13"/>
    <mergeCell ref="C14:H14"/>
    <mergeCell ref="A36:F36"/>
    <mergeCell ref="C38:I38"/>
    <mergeCell ref="C39:I39"/>
    <mergeCell ref="C40:I40"/>
  </mergeCells>
  <conditionalFormatting sqref="B26:C26 B27 B28:C31 B33:C35">
    <cfRule type="expression" dxfId="214" priority="28">
      <formula>AND($B25&lt;=NOW(),$C25&gt;=NOW())</formula>
    </cfRule>
  </conditionalFormatting>
  <conditionalFormatting sqref="B32:C32">
    <cfRule type="expression" dxfId="213" priority="13">
      <formula>AND($E32&lt;=NOW(),$F32&gt;=NOW())</formula>
    </cfRule>
  </conditionalFormatting>
  <conditionalFormatting sqref="B20:D20">
    <cfRule type="expression" dxfId="212" priority="5">
      <formula>AND($B22&lt;=NOW(),$C22&gt;=NOW())</formula>
    </cfRule>
  </conditionalFormatting>
  <conditionalFormatting sqref="B22:D24">
    <cfRule type="expression" dxfId="211" priority="4">
      <formula>AND($B18&lt;=NOW(),$C18&gt;=NOW())</formula>
    </cfRule>
  </conditionalFormatting>
  <conditionalFormatting sqref="B25:D25">
    <cfRule type="expression" dxfId="210" priority="6">
      <formula>AND(#REF!&lt;=NOW(),#REF!&gt;=NOW())</formula>
    </cfRule>
  </conditionalFormatting>
  <conditionalFormatting sqref="C27">
    <cfRule type="expression" dxfId="209" priority="12">
      <formula>AND($E27&lt;=NOW(),$F27&gt;=NOW())</formula>
    </cfRule>
  </conditionalFormatting>
  <conditionalFormatting sqref="D19:D26 D33:D35">
    <cfRule type="expression" dxfId="208" priority="3">
      <formula>AND($F19&lt;=NOW(),$G19&gt;=NOW())</formula>
    </cfRule>
  </conditionalFormatting>
  <conditionalFormatting sqref="D27:D32">
    <cfRule type="cellIs" dxfId="207" priority="1" operator="between">
      <formula>0.6667</formula>
      <formula>1</formula>
    </cfRule>
    <cfRule type="cellIs" dxfId="206" priority="2" operator="between">
      <formula>0.6666</formula>
      <formula>0</formula>
    </cfRule>
  </conditionalFormatting>
  <conditionalFormatting sqref="E22">
    <cfRule type="expression" dxfId="205" priority="26">
      <formula>AND($B18&lt;=NOW(),$C18&gt;=NOW())</formula>
    </cfRule>
  </conditionalFormatting>
  <conditionalFormatting sqref="E19:F21">
    <cfRule type="expression" dxfId="204" priority="19">
      <formula>AND($E19&lt;=NOW(),$F19&gt;=NOW())</formula>
    </cfRule>
  </conditionalFormatting>
  <conditionalFormatting sqref="E23:F35">
    <cfRule type="expression" dxfId="203" priority="7">
      <formula>AND($E23&lt;=NOW(),$F23&gt;=NOW())</formula>
    </cfRule>
  </conditionalFormatting>
  <conditionalFormatting sqref="F22">
    <cfRule type="expression" dxfId="202" priority="20">
      <formula>AND($E22&lt;=NOW(),$F22&gt;=NOW())</formula>
    </cfRule>
  </conditionalFormatting>
  <conditionalFormatting sqref="G19:G35">
    <cfRule type="cellIs" dxfId="201" priority="10" operator="greaterThan">
      <formula>-45</formula>
    </cfRule>
  </conditionalFormatting>
  <conditionalFormatting sqref="G19:G36">
    <cfRule type="cellIs" dxfId="200" priority="8" operator="lessThan">
      <formula>-90</formula>
    </cfRule>
    <cfRule type="cellIs" dxfId="199" priority="9" operator="lessThan">
      <formula>-45</formula>
    </cfRule>
  </conditionalFormatting>
  <conditionalFormatting sqref="G36">
    <cfRule type="cellIs" dxfId="198" priority="14" operator="between">
      <formula>-45</formula>
      <formula>45</formula>
    </cfRule>
    <cfRule type="cellIs" dxfId="197" priority="17" operator="greaterThan">
      <formula>45</formula>
    </cfRule>
    <cfRule type="cellIs" dxfId="196" priority="18" operator="greaterThan">
      <formula>90</formula>
    </cfRule>
  </conditionalFormatting>
  <dataValidations count="2">
    <dataValidation type="list" allowBlank="1" showInputMessage="1" showErrorMessage="1" sqref="H19:H35" xr:uid="{00000000-0002-0000-8F00-000000000000}">
      <formula1>Complexity_Factor</formula1>
    </dataValidation>
    <dataValidation type="list" allowBlank="1" showInputMessage="1" showErrorMessage="1" sqref="B3:H3" xr:uid="{00000000-0002-0000-8F00-000001000000}">
      <formula1>Status</formula1>
    </dataValidation>
  </dataValidations>
  <hyperlinks>
    <hyperlink ref="B2" r:id="rId1" display="Phase 2 System Protection Coordination" xr:uid="{00000000-0004-0000-8F00-000000000000}"/>
    <hyperlink ref="I1" location="Home!A1" display="Return to Home" xr:uid="{00000000-0004-0000-8F00-000001000000}"/>
    <hyperlink ref="B2:H2" r:id="rId2" display="Modifications to CIP-008 Reporting Threshold" xr:uid="{00000000-0004-0000-8F00-000002000000}"/>
    <hyperlink ref="A7" location="Footnotes!A1" display="Priority in RSDP, click to see applicable Footnote" xr:uid="{00000000-0004-0000-8F00-000003000000}"/>
    <hyperlink ref="B12:H12" r:id="rId3" display="Jason Snider" xr:uid="{00000000-0004-0000-8F00-000004000000}"/>
    <hyperlink ref="B13:H13" r:id="rId4" display="Ellese Murphy (Primary), Ruida Shu (backup)" xr:uid="{00000000-0004-0000-8F00-000005000000}"/>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25" id="{C0B40082-1CE0-4B8F-9952-17F74E1D663B}">
            <xm:f>IF($B$20=Home!$I$5,#REF!,)</xm:f>
            <x14:dxf/>
          </x14:cfRule>
          <xm:sqref>J10:ABJ10</xm:sqref>
        </x14:conditionalFormatting>
      </x14:conditionalFormattings>
    </ext>
  </extLst>
</worksheet>
</file>

<file path=xl/worksheets/sheet1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tabColor rgb="FF0070C0"/>
  </sheetPr>
  <dimension ref="A1:L42"/>
  <sheetViews>
    <sheetView zoomScale="110" zoomScaleNormal="110" workbookViewId="0">
      <selection activeCell="B16" sqref="B16"/>
    </sheetView>
  </sheetViews>
  <sheetFormatPr defaultColWidth="8.81640625" defaultRowHeight="14.5" x14ac:dyDescent="0.35"/>
  <cols>
    <col min="1" max="1" width="28.453125" style="106" customWidth="1"/>
    <col min="2" max="2" width="12.453125" style="91" customWidth="1"/>
    <col min="3" max="4" width="11.81640625" style="91" customWidth="1"/>
    <col min="5" max="5" width="11" style="91" customWidth="1"/>
    <col min="6" max="6" width="11.453125" style="91" bestFit="1" customWidth="1"/>
    <col min="7" max="7" width="11.453125" style="91" customWidth="1"/>
    <col min="8" max="8" width="22.453125" style="91" customWidth="1"/>
    <col min="9" max="9" width="12.1796875" style="91" customWidth="1"/>
    <col min="10" max="10" width="7.453125" style="91" hidden="1" customWidth="1"/>
    <col min="11" max="11" width="13.453125" style="91" customWidth="1"/>
    <col min="12" max="12" width="22.453125" style="91" customWidth="1"/>
    <col min="13" max="16384" width="8.81640625" style="91"/>
  </cols>
  <sheetData>
    <row r="1" spans="1:12" s="463" customFormat="1" ht="18.5" x14ac:dyDescent="0.45">
      <c r="A1" s="27" t="s">
        <v>74</v>
      </c>
      <c r="B1" s="609" t="s">
        <v>1310</v>
      </c>
      <c r="C1" s="610"/>
      <c r="D1" s="610"/>
      <c r="E1" s="610"/>
      <c r="F1" s="610"/>
      <c r="G1" s="610"/>
      <c r="H1" s="610"/>
      <c r="I1" s="165" t="s">
        <v>178</v>
      </c>
    </row>
    <row r="2" spans="1:12" s="463" customFormat="1" ht="15" customHeight="1" x14ac:dyDescent="0.45">
      <c r="A2" s="3" t="s">
        <v>204</v>
      </c>
      <c r="B2" s="611" t="s">
        <v>1309</v>
      </c>
      <c r="C2" s="611"/>
      <c r="D2" s="611"/>
      <c r="E2" s="611"/>
      <c r="F2" s="611"/>
      <c r="G2" s="611"/>
      <c r="H2" s="611"/>
      <c r="I2" s="464"/>
    </row>
    <row r="3" spans="1:12" s="463" customFormat="1" ht="15" customHeight="1" x14ac:dyDescent="0.45">
      <c r="A3" s="3" t="s">
        <v>5</v>
      </c>
      <c r="B3" s="612" t="s">
        <v>1085</v>
      </c>
      <c r="C3" s="612"/>
      <c r="D3" s="612"/>
      <c r="E3" s="612"/>
      <c r="F3" s="612"/>
      <c r="G3" s="612"/>
      <c r="H3" s="612"/>
      <c r="I3" s="464"/>
    </row>
    <row r="4" spans="1:12" s="463" customFormat="1" ht="134" customHeight="1" x14ac:dyDescent="0.45">
      <c r="A4" s="3" t="s">
        <v>207</v>
      </c>
      <c r="B4" s="600" t="s">
        <v>1517</v>
      </c>
      <c r="C4" s="600"/>
      <c r="D4" s="600"/>
      <c r="E4" s="600"/>
      <c r="F4" s="600"/>
      <c r="G4" s="600"/>
      <c r="H4" s="600"/>
      <c r="I4" s="464"/>
    </row>
    <row r="5" spans="1:12" x14ac:dyDescent="0.35">
      <c r="A5" s="5" t="s">
        <v>209</v>
      </c>
      <c r="B5" s="600" t="s">
        <v>1341</v>
      </c>
      <c r="C5" s="600"/>
      <c r="D5" s="600"/>
      <c r="E5" s="600"/>
      <c r="F5" s="600"/>
      <c r="G5" s="600"/>
      <c r="H5" s="600"/>
      <c r="I5" s="459"/>
    </row>
    <row r="6" spans="1:12" x14ac:dyDescent="0.35">
      <c r="A6" s="5" t="s">
        <v>210</v>
      </c>
      <c r="B6" s="613"/>
      <c r="C6" s="613"/>
      <c r="D6" s="613"/>
      <c r="E6" s="613"/>
      <c r="F6" s="613"/>
      <c r="G6" s="293" t="str">
        <f ca="1">IF(ISBLANK($B$6)=FALSE,ROUNDDOWN(_xlfn.DAYS($B$6,NOW())/30,0),"N/A")</f>
        <v>N/A</v>
      </c>
      <c r="H6" s="277" t="s">
        <v>919</v>
      </c>
      <c r="I6" s="459"/>
    </row>
    <row r="7" spans="1:12" ht="63" customHeight="1" x14ac:dyDescent="0.35">
      <c r="A7" s="261" t="s">
        <v>211</v>
      </c>
      <c r="B7" s="599" t="s">
        <v>527</v>
      </c>
      <c r="C7" s="599"/>
      <c r="D7" s="459"/>
      <c r="E7" s="4" t="s">
        <v>954</v>
      </c>
      <c r="F7" s="459">
        <v>2</v>
      </c>
      <c r="G7" s="4" t="s">
        <v>955</v>
      </c>
      <c r="H7" s="460">
        <v>0</v>
      </c>
      <c r="I7" s="459"/>
    </row>
    <row r="8" spans="1:12" x14ac:dyDescent="0.35">
      <c r="A8" s="5" t="s">
        <v>955</v>
      </c>
      <c r="B8" s="599" t="s">
        <v>191</v>
      </c>
      <c r="C8" s="599"/>
      <c r="D8" s="599"/>
      <c r="E8" s="599"/>
      <c r="F8" s="599"/>
      <c r="G8" s="599"/>
      <c r="H8" s="599"/>
      <c r="I8" s="459"/>
    </row>
    <row r="9" spans="1:12" ht="33.75" customHeight="1" x14ac:dyDescent="0.35">
      <c r="A9" s="3" t="s">
        <v>217</v>
      </c>
      <c r="B9" s="460">
        <v>0</v>
      </c>
      <c r="C9" s="600" t="s">
        <v>1227</v>
      </c>
      <c r="D9" s="600"/>
      <c r="E9" s="600"/>
      <c r="F9" s="600"/>
      <c r="G9" s="600"/>
      <c r="H9" s="600"/>
      <c r="I9" s="459"/>
    </row>
    <row r="10" spans="1:12" x14ac:dyDescent="0.35">
      <c r="A10" s="5" t="s">
        <v>955</v>
      </c>
      <c r="B10" s="460" t="s">
        <v>191</v>
      </c>
      <c r="C10" s="599"/>
      <c r="D10" s="599"/>
      <c r="E10" s="599"/>
      <c r="F10" s="599"/>
      <c r="G10" s="599"/>
      <c r="H10" s="599"/>
      <c r="I10" s="459"/>
    </row>
    <row r="11" spans="1:12" x14ac:dyDescent="0.35">
      <c r="A11" s="5" t="s">
        <v>955</v>
      </c>
      <c r="B11" s="600" t="s">
        <v>191</v>
      </c>
      <c r="C11" s="600"/>
      <c r="D11" s="600"/>
      <c r="E11" s="600"/>
      <c r="F11" s="600"/>
      <c r="G11" s="600"/>
      <c r="H11" s="600"/>
      <c r="I11" s="451"/>
      <c r="L11" s="468"/>
    </row>
    <row r="12" spans="1:12" ht="14.9" customHeight="1" x14ac:dyDescent="0.35">
      <c r="A12" s="3" t="s">
        <v>222</v>
      </c>
      <c r="B12" s="673" t="s">
        <v>1326</v>
      </c>
      <c r="C12" s="673"/>
      <c r="D12" s="673"/>
      <c r="E12" s="673"/>
      <c r="F12" s="673"/>
      <c r="G12" s="673"/>
      <c r="H12" s="673"/>
      <c r="I12" s="451"/>
    </row>
    <row r="13" spans="1:12" x14ac:dyDescent="0.35">
      <c r="A13" s="3" t="s">
        <v>223</v>
      </c>
      <c r="B13" s="673" t="s">
        <v>1316</v>
      </c>
      <c r="C13" s="673"/>
      <c r="D13" s="673"/>
      <c r="E13" s="673"/>
      <c r="F13" s="673"/>
      <c r="G13" s="673"/>
      <c r="H13" s="673"/>
      <c r="I13" s="451"/>
    </row>
    <row r="14" spans="1:12" ht="30.25" customHeight="1" x14ac:dyDescent="0.35">
      <c r="A14" s="3" t="s">
        <v>224</v>
      </c>
      <c r="B14" s="460">
        <v>1</v>
      </c>
      <c r="C14" s="600" t="s">
        <v>533</v>
      </c>
      <c r="D14" s="600"/>
      <c r="E14" s="600"/>
      <c r="F14" s="600"/>
      <c r="G14" s="600"/>
      <c r="H14" s="600"/>
      <c r="I14" s="459"/>
    </row>
    <row r="15" spans="1:12" x14ac:dyDescent="0.35">
      <c r="A15" s="3" t="s">
        <v>226</v>
      </c>
      <c r="B15" s="239">
        <v>45755</v>
      </c>
      <c r="C15" s="459"/>
      <c r="D15" s="459"/>
      <c r="E15" s="459"/>
      <c r="F15" s="459"/>
      <c r="G15" s="459"/>
      <c r="H15" s="459"/>
      <c r="I15" s="459"/>
    </row>
    <row r="16" spans="1:12" x14ac:dyDescent="0.35">
      <c r="A16" s="3"/>
      <c r="B16" s="451"/>
      <c r="C16" s="459"/>
      <c r="D16" s="459"/>
      <c r="E16" s="459"/>
      <c r="F16" s="459"/>
      <c r="G16" s="459"/>
      <c r="H16" s="459"/>
      <c r="I16" s="459"/>
    </row>
    <row r="17" spans="1:12" ht="15" thickBot="1" x14ac:dyDescent="0.4">
      <c r="A17" s="5"/>
      <c r="B17" s="459"/>
      <c r="C17" s="459"/>
      <c r="D17" s="459"/>
      <c r="E17" s="459"/>
      <c r="F17" s="459"/>
      <c r="G17" s="459"/>
      <c r="H17" s="459"/>
      <c r="I17" s="459"/>
    </row>
    <row r="18" spans="1:12" ht="58.75" customHeight="1" thickBot="1" x14ac:dyDescent="0.4">
      <c r="A18" s="46" t="s">
        <v>195</v>
      </c>
      <c r="B18" s="48" t="s">
        <v>196</v>
      </c>
      <c r="C18" s="46" t="s">
        <v>197</v>
      </c>
      <c r="D18" s="46" t="s">
        <v>1436</v>
      </c>
      <c r="E18" s="48" t="s">
        <v>1225</v>
      </c>
      <c r="F18" s="46" t="s">
        <v>1226</v>
      </c>
      <c r="G18" s="48" t="s">
        <v>922</v>
      </c>
      <c r="H18" s="46" t="s">
        <v>1228</v>
      </c>
      <c r="I18" s="46" t="s">
        <v>924</v>
      </c>
      <c r="J18" s="469" t="s">
        <v>24</v>
      </c>
      <c r="K18" s="469"/>
      <c r="L18" s="469"/>
    </row>
    <row r="19" spans="1:12" ht="15" thickBot="1" x14ac:dyDescent="0.4">
      <c r="A19" s="71" t="s">
        <v>1239</v>
      </c>
      <c r="B19" s="457"/>
      <c r="C19" s="457"/>
      <c r="D19" s="452"/>
      <c r="E19" s="452"/>
      <c r="F19" s="453"/>
      <c r="G19" s="369" t="str">
        <f>IF(ISBLANK(E19)=FALSE,IF(E19-B19&gt;DATE(2007,1,1),0,E19-B19),"")</f>
        <v/>
      </c>
      <c r="H19" s="110" t="s">
        <v>1059</v>
      </c>
      <c r="I19" s="111">
        <f>VLOOKUP(H19,'Lookup Lists'!E$3:F$39,2,FALSE)</f>
        <v>60</v>
      </c>
      <c r="J19" s="470">
        <v>1</v>
      </c>
    </row>
    <row r="20" spans="1:12" x14ac:dyDescent="0.35">
      <c r="A20" s="71" t="s">
        <v>1240</v>
      </c>
      <c r="B20" s="75"/>
      <c r="C20" s="83"/>
      <c r="D20" s="452"/>
      <c r="E20" s="452"/>
      <c r="F20" s="453"/>
      <c r="G20" s="42" t="str">
        <f t="shared" ref="G20:G35" si="0">IF(ISBLANK(E20)=FALSE,IF(E20-B20&gt;DATE(2007,1,1),0,E20-B20),"")</f>
        <v/>
      </c>
      <c r="H20" s="442" t="s">
        <v>1078</v>
      </c>
      <c r="I20" s="443">
        <f>VLOOKUP(H20,'Lookup Lists'!E$3:F$39,2,FALSE)</f>
        <v>30</v>
      </c>
      <c r="J20" s="460">
        <v>2</v>
      </c>
    </row>
    <row r="21" spans="1:12" x14ac:dyDescent="0.35">
      <c r="A21" s="133" t="str">
        <f>'Lookup Lists'!C9</f>
        <v>QR - Quality Review</v>
      </c>
      <c r="B21" s="429"/>
      <c r="C21" s="429"/>
      <c r="D21" s="452"/>
      <c r="E21" s="452"/>
      <c r="F21" s="453"/>
      <c r="G21" s="42" t="str">
        <f t="shared" si="0"/>
        <v/>
      </c>
      <c r="H21" s="442"/>
      <c r="I21" s="443"/>
      <c r="J21" s="470">
        <v>3</v>
      </c>
    </row>
    <row r="22" spans="1:12" x14ac:dyDescent="0.35">
      <c r="A22" s="29" t="s">
        <v>925</v>
      </c>
      <c r="B22" s="347">
        <v>44964</v>
      </c>
      <c r="C22" s="83">
        <f>+B22+30</f>
        <v>44994</v>
      </c>
      <c r="D22" s="452"/>
      <c r="E22" s="75">
        <v>44964</v>
      </c>
      <c r="F22" s="8">
        <f>+E22+30</f>
        <v>44994</v>
      </c>
      <c r="G22" s="42">
        <f t="shared" si="0"/>
        <v>0</v>
      </c>
      <c r="H22" s="442" t="s">
        <v>191</v>
      </c>
      <c r="I22" s="443">
        <f>VLOOKUP(H22,'Lookup Lists'!E$3:F$39,2,FALSE)</f>
        <v>0</v>
      </c>
      <c r="J22" s="460">
        <v>4</v>
      </c>
    </row>
    <row r="23" spans="1:12" x14ac:dyDescent="0.35">
      <c r="A23" s="29" t="s">
        <v>1417</v>
      </c>
      <c r="B23" s="347"/>
      <c r="C23" s="83"/>
      <c r="D23" s="452"/>
      <c r="E23" s="75">
        <f>F22+60</f>
        <v>45054</v>
      </c>
      <c r="F23" s="8">
        <f>E23+60</f>
        <v>45114</v>
      </c>
      <c r="G23" s="42"/>
      <c r="H23" s="442" t="s">
        <v>191</v>
      </c>
      <c r="I23" s="443"/>
      <c r="J23" s="470">
        <v>5</v>
      </c>
    </row>
    <row r="24" spans="1:12" x14ac:dyDescent="0.35">
      <c r="A24" s="345" t="s">
        <v>928</v>
      </c>
      <c r="B24" s="75">
        <v>45078</v>
      </c>
      <c r="C24" s="83">
        <v>45132</v>
      </c>
      <c r="D24" s="452"/>
      <c r="E24" s="454">
        <f>+F23+30</f>
        <v>45144</v>
      </c>
      <c r="F24" s="454">
        <f>+E24+($B$9*30)+($B$14*60)+30</f>
        <v>45234</v>
      </c>
      <c r="G24" s="42">
        <f>IF(ISBLANK(E24)=FALSE,IF(E24-B24&gt;DATE(2007,1,1),0,E24-B24),"")</f>
        <v>66</v>
      </c>
      <c r="H24" s="442" t="s">
        <v>191</v>
      </c>
      <c r="I24" s="443">
        <f>VLOOKUP(H24,'Lookup Lists'!E$3:F$39,2,FALSE)</f>
        <v>0</v>
      </c>
      <c r="J24" s="460">
        <v>6</v>
      </c>
    </row>
    <row r="25" spans="1:12" x14ac:dyDescent="0.35">
      <c r="A25" s="32" t="s">
        <v>929</v>
      </c>
      <c r="B25" s="75"/>
      <c r="C25" s="75"/>
      <c r="D25" s="452"/>
      <c r="E25" s="452"/>
      <c r="F25" s="453"/>
      <c r="G25" s="42" t="str">
        <f t="shared" si="0"/>
        <v/>
      </c>
      <c r="H25" s="442" t="s">
        <v>191</v>
      </c>
      <c r="I25" s="443">
        <f>VLOOKUP(H25,'Lookup Lists'!E$3:F$39,2,FALSE)</f>
        <v>0</v>
      </c>
      <c r="J25" s="470">
        <v>7</v>
      </c>
    </row>
    <row r="26" spans="1:12" x14ac:dyDescent="0.35">
      <c r="A26" s="32" t="s">
        <v>930</v>
      </c>
      <c r="B26" s="75"/>
      <c r="C26" s="75"/>
      <c r="D26" s="452"/>
      <c r="E26" s="452"/>
      <c r="F26" s="453"/>
      <c r="G26" s="42" t="str">
        <f t="shared" si="0"/>
        <v/>
      </c>
      <c r="H26" s="442" t="s">
        <v>191</v>
      </c>
      <c r="I26" s="443">
        <f>VLOOKUP(H26,'Lookup Lists'!E$3:F$39,2,FALSE)</f>
        <v>0</v>
      </c>
      <c r="J26" s="460">
        <v>8</v>
      </c>
    </row>
    <row r="27" spans="1:12" x14ac:dyDescent="0.35">
      <c r="A27" s="34" t="s">
        <v>931</v>
      </c>
      <c r="B27" s="75">
        <v>45135</v>
      </c>
      <c r="C27" s="83">
        <f>+B27+45</f>
        <v>45180</v>
      </c>
      <c r="D27" s="576" t="s">
        <v>1437</v>
      </c>
      <c r="E27" s="10">
        <f>+F24+45</f>
        <v>45279</v>
      </c>
      <c r="F27" s="8">
        <f>+E27+45</f>
        <v>45324</v>
      </c>
      <c r="G27" s="42">
        <f>IF(ISBLANK(E27)=FALSE,IF(E27-B27&gt;DATE(2007,1,1),0,E27-B27),"")</f>
        <v>144</v>
      </c>
      <c r="H27" s="442" t="s">
        <v>191</v>
      </c>
      <c r="I27" s="443">
        <f>VLOOKUP(H27,'Lookup Lists'!E$3:F$39,2,FALSE)</f>
        <v>0</v>
      </c>
      <c r="J27" s="470">
        <v>9</v>
      </c>
    </row>
    <row r="28" spans="1:12" x14ac:dyDescent="0.35">
      <c r="A28" s="34" t="s">
        <v>932</v>
      </c>
      <c r="B28" s="75">
        <v>45334</v>
      </c>
      <c r="C28" s="75">
        <f>+B28+45</f>
        <v>45379</v>
      </c>
      <c r="D28" s="576" t="s">
        <v>1437</v>
      </c>
      <c r="E28" s="10">
        <f>+F27+90</f>
        <v>45414</v>
      </c>
      <c r="F28" s="8">
        <f t="shared" ref="F28:F29" si="1">+E28+45</f>
        <v>45459</v>
      </c>
      <c r="G28" s="42">
        <f t="shared" ref="G28:G29" si="2">IF(ISBLANK(E28)=FALSE,IF(E28-B28&gt;DATE(2007,1,1),0,E28-B28),"")</f>
        <v>80</v>
      </c>
      <c r="H28" s="442" t="s">
        <v>191</v>
      </c>
      <c r="I28" s="443">
        <f>VLOOKUP(H28,'Lookup Lists'!E$3:F$39,2,FALSE)</f>
        <v>0</v>
      </c>
      <c r="J28" s="460">
        <v>10</v>
      </c>
    </row>
    <row r="29" spans="1:12" x14ac:dyDescent="0.35">
      <c r="A29" s="34" t="s">
        <v>933</v>
      </c>
      <c r="B29" s="75">
        <v>45580</v>
      </c>
      <c r="C29" s="75">
        <f>+B29+45</f>
        <v>45625</v>
      </c>
      <c r="D29" s="576" t="s">
        <v>1437</v>
      </c>
      <c r="E29" s="10">
        <f>+F28+90</f>
        <v>45549</v>
      </c>
      <c r="F29" s="8">
        <f t="shared" si="1"/>
        <v>45594</v>
      </c>
      <c r="G29" s="42">
        <f t="shared" si="2"/>
        <v>-31</v>
      </c>
      <c r="H29" s="442" t="s">
        <v>191</v>
      </c>
      <c r="I29" s="443">
        <f>VLOOKUP(H29,'Lookup Lists'!E$3:F$39,2,FALSE)</f>
        <v>0</v>
      </c>
      <c r="J29" s="470">
        <v>11</v>
      </c>
    </row>
    <row r="30" spans="1:12" x14ac:dyDescent="0.35">
      <c r="A30" s="34" t="s">
        <v>934</v>
      </c>
      <c r="B30" s="75"/>
      <c r="C30" s="75"/>
      <c r="D30" s="576" t="s">
        <v>1437</v>
      </c>
      <c r="E30" s="452"/>
      <c r="F30" s="453"/>
      <c r="G30" s="42" t="str">
        <f t="shared" si="0"/>
        <v/>
      </c>
      <c r="H30" s="442" t="s">
        <v>191</v>
      </c>
      <c r="I30" s="443">
        <f>VLOOKUP(H30,'Lookup Lists'!E$3:F$39,2,FALSE)</f>
        <v>0</v>
      </c>
      <c r="J30" s="460">
        <v>12</v>
      </c>
    </row>
    <row r="31" spans="1:12" x14ac:dyDescent="0.35">
      <c r="A31" s="34" t="s">
        <v>935</v>
      </c>
      <c r="B31" s="75"/>
      <c r="C31" s="75"/>
      <c r="D31" s="576" t="s">
        <v>1437</v>
      </c>
      <c r="E31" s="452"/>
      <c r="F31" s="453"/>
      <c r="G31" s="42" t="str">
        <f t="shared" si="0"/>
        <v/>
      </c>
      <c r="H31" s="442" t="s">
        <v>191</v>
      </c>
      <c r="I31" s="443">
        <f>VLOOKUP(H31,'Lookup Lists'!E$3:F$39,2,FALSE)</f>
        <v>0</v>
      </c>
      <c r="J31" s="470">
        <v>13</v>
      </c>
    </row>
    <row r="32" spans="1:12" x14ac:dyDescent="0.35">
      <c r="A32" s="35" t="s">
        <v>936</v>
      </c>
      <c r="B32" s="75">
        <f>+C29+30</f>
        <v>45655</v>
      </c>
      <c r="C32" s="83">
        <f>+B32+10</f>
        <v>45665</v>
      </c>
      <c r="D32" s="576" t="s">
        <v>1437</v>
      </c>
      <c r="E32" s="10">
        <f>F29+30</f>
        <v>45624</v>
      </c>
      <c r="F32" s="8">
        <f>+E32+10</f>
        <v>45634</v>
      </c>
      <c r="G32" s="42">
        <f>IF(ISBLANK(E32)=FALSE,IF(E32-B32&gt;DATE(2007,1,1),0,E32-B32),"")</f>
        <v>-31</v>
      </c>
      <c r="H32" s="442" t="s">
        <v>191</v>
      </c>
      <c r="I32" s="443">
        <f>VLOOKUP(H32,'Lookup Lists'!E$3:F$39,2,FALSE)</f>
        <v>0</v>
      </c>
      <c r="J32" s="460">
        <v>14</v>
      </c>
    </row>
    <row r="33" spans="1:10" x14ac:dyDescent="0.35">
      <c r="A33" s="36" t="s">
        <v>937</v>
      </c>
      <c r="B33" s="75"/>
      <c r="C33" s="75"/>
      <c r="D33" s="452"/>
      <c r="E33" s="452"/>
      <c r="F33" s="453"/>
      <c r="G33" s="42" t="str">
        <f t="shared" si="0"/>
        <v/>
      </c>
      <c r="H33" s="442" t="s">
        <v>191</v>
      </c>
      <c r="I33" s="443">
        <f>VLOOKUP(H33,'Lookup Lists'!E$3:F$39,2,FALSE)</f>
        <v>0</v>
      </c>
      <c r="J33" s="470">
        <v>15</v>
      </c>
    </row>
    <row r="34" spans="1:10" x14ac:dyDescent="0.35">
      <c r="A34" s="37" t="s">
        <v>938</v>
      </c>
      <c r="B34" s="75"/>
      <c r="C34" s="75"/>
      <c r="D34" s="452"/>
      <c r="E34" s="452"/>
      <c r="F34" s="453"/>
      <c r="G34" s="42" t="str">
        <f t="shared" si="0"/>
        <v/>
      </c>
      <c r="H34" s="442" t="s">
        <v>191</v>
      </c>
      <c r="I34" s="443">
        <f>VLOOKUP(H34,'Lookup Lists'!E$3:F$39,2,FALSE)</f>
        <v>0</v>
      </c>
      <c r="J34" s="460">
        <v>16</v>
      </c>
    </row>
    <row r="35" spans="1:10" ht="15" thickBot="1" x14ac:dyDescent="0.4">
      <c r="A35" s="38"/>
      <c r="B35" s="76"/>
      <c r="C35" s="76"/>
      <c r="D35" s="452"/>
      <c r="E35" s="455"/>
      <c r="F35" s="456"/>
      <c r="G35" s="41" t="str">
        <f t="shared" si="0"/>
        <v/>
      </c>
      <c r="H35" s="82" t="s">
        <v>191</v>
      </c>
      <c r="I35" s="88">
        <f>VLOOKUP(H35,'Lookup Lists'!E$3:F$39,2,FALSE)</f>
        <v>0</v>
      </c>
    </row>
    <row r="36" spans="1:10" ht="15" thickBot="1" x14ac:dyDescent="0.4">
      <c r="A36" s="607" t="s">
        <v>940</v>
      </c>
      <c r="B36" s="608"/>
      <c r="C36" s="608"/>
      <c r="D36" s="608"/>
      <c r="E36" s="608"/>
      <c r="F36" s="608"/>
      <c r="G36" s="370">
        <f>IF(ISBLANK(C32)=FALSE,I36-C32,"Need FB Date")</f>
        <v>59</v>
      </c>
      <c r="H36" s="371" t="s">
        <v>941</v>
      </c>
      <c r="I36" s="372">
        <f>E22+(F32-E22)+SUM(I19:I35)</f>
        <v>45724</v>
      </c>
    </row>
    <row r="37" spans="1:10" ht="15" thickBot="1" x14ac:dyDescent="0.4">
      <c r="A37" s="26" t="s">
        <v>155</v>
      </c>
      <c r="B37"/>
      <c r="C37"/>
      <c r="D37"/>
      <c r="E37"/>
      <c r="F37"/>
      <c r="G37" s="259"/>
      <c r="H37" s="259"/>
      <c r="I37" s="259"/>
    </row>
    <row r="38" spans="1:10" ht="15" thickBot="1" x14ac:dyDescent="0.4">
      <c r="A38" s="25" t="s">
        <v>156</v>
      </c>
      <c r="B38" s="422" t="s">
        <v>157</v>
      </c>
      <c r="C38" s="601" t="s">
        <v>158</v>
      </c>
      <c r="D38" s="601"/>
      <c r="E38" s="601"/>
      <c r="F38" s="601"/>
      <c r="G38" s="601"/>
      <c r="H38" s="601"/>
      <c r="I38" s="602"/>
    </row>
    <row r="39" spans="1:10" ht="36" customHeight="1" x14ac:dyDescent="0.35">
      <c r="A39" s="100" t="s">
        <v>566</v>
      </c>
      <c r="B39" s="93">
        <v>44951</v>
      </c>
      <c r="C39" s="838" t="s">
        <v>1330</v>
      </c>
      <c r="D39" s="838"/>
      <c r="E39" s="838"/>
      <c r="F39" s="838"/>
      <c r="G39" s="838"/>
      <c r="H39" s="838"/>
      <c r="I39" s="839"/>
    </row>
    <row r="40" spans="1:10" x14ac:dyDescent="0.35">
      <c r="A40" s="101"/>
      <c r="B40" s="99"/>
      <c r="C40" s="605"/>
      <c r="D40" s="605"/>
      <c r="E40" s="605"/>
      <c r="F40" s="605"/>
      <c r="G40" s="605"/>
      <c r="H40" s="605"/>
      <c r="I40" s="606"/>
    </row>
    <row r="41" spans="1:10" x14ac:dyDescent="0.35">
      <c r="A41" s="101"/>
      <c r="B41" s="429"/>
      <c r="C41" s="605"/>
      <c r="D41" s="605"/>
      <c r="E41" s="605"/>
      <c r="F41" s="605"/>
      <c r="G41" s="605"/>
      <c r="H41" s="605"/>
      <c r="I41" s="606"/>
    </row>
    <row r="42" spans="1:10" ht="15" thickBot="1" x14ac:dyDescent="0.4">
      <c r="A42" s="102"/>
      <c r="B42" s="428"/>
      <c r="C42" s="597"/>
      <c r="D42" s="597"/>
      <c r="E42" s="597"/>
      <c r="F42" s="597"/>
      <c r="G42" s="597"/>
      <c r="H42" s="597"/>
      <c r="I42" s="598"/>
    </row>
  </sheetData>
  <mergeCells count="20">
    <mergeCell ref="C42:I42"/>
    <mergeCell ref="C40:I40"/>
    <mergeCell ref="C41:I41"/>
    <mergeCell ref="B13:H13"/>
    <mergeCell ref="C14:H14"/>
    <mergeCell ref="C38:I38"/>
    <mergeCell ref="C39:I39"/>
    <mergeCell ref="A36:F36"/>
    <mergeCell ref="B12:H12"/>
    <mergeCell ref="B1:H1"/>
    <mergeCell ref="B2:H2"/>
    <mergeCell ref="B3:H3"/>
    <mergeCell ref="B4:H4"/>
    <mergeCell ref="B5:H5"/>
    <mergeCell ref="B6:F6"/>
    <mergeCell ref="B7:C7"/>
    <mergeCell ref="B8:H8"/>
    <mergeCell ref="C9:H9"/>
    <mergeCell ref="C10:H10"/>
    <mergeCell ref="B11:H11"/>
  </mergeCells>
  <conditionalFormatting sqref="B26:C26 B27 B28:C31 B33:C35">
    <cfRule type="expression" dxfId="195" priority="22">
      <formula>AND($B25&lt;=NOW(),$C25&gt;=NOW())</formula>
    </cfRule>
  </conditionalFormatting>
  <conditionalFormatting sqref="B32:C32">
    <cfRule type="expression" dxfId="194" priority="8">
      <formula>AND($E32&lt;=NOW(),$F32&gt;=NOW())</formula>
    </cfRule>
  </conditionalFormatting>
  <conditionalFormatting sqref="B20:D20">
    <cfRule type="expression" dxfId="193" priority="5">
      <formula>AND($B22&lt;=NOW(),$C22&gt;=NOW())</formula>
    </cfRule>
  </conditionalFormatting>
  <conditionalFormatting sqref="B22:D24">
    <cfRule type="expression" dxfId="192" priority="4">
      <formula>AND($B18&lt;=NOW(),$C18&gt;=NOW())</formula>
    </cfRule>
  </conditionalFormatting>
  <conditionalFormatting sqref="B25:D25">
    <cfRule type="expression" dxfId="191" priority="6">
      <formula>AND(#REF!&lt;=NOW(),#REF!&gt;=NOW())</formula>
    </cfRule>
  </conditionalFormatting>
  <conditionalFormatting sqref="C27">
    <cfRule type="expression" dxfId="190" priority="7">
      <formula>AND($E27&lt;=NOW(),$F27&gt;=NOW())</formula>
    </cfRule>
  </conditionalFormatting>
  <conditionalFormatting sqref="D19:D26 D33:D35">
    <cfRule type="expression" dxfId="189" priority="3">
      <formula>AND($F19&lt;=NOW(),$G19&gt;=NOW())</formula>
    </cfRule>
  </conditionalFormatting>
  <conditionalFormatting sqref="D27:D32">
    <cfRule type="cellIs" dxfId="188" priority="1" operator="between">
      <formula>0.6667</formula>
      <formula>1</formula>
    </cfRule>
    <cfRule type="cellIs" dxfId="187" priority="2" operator="between">
      <formula>0.6666</formula>
      <formula>0</formula>
    </cfRule>
  </conditionalFormatting>
  <conditionalFormatting sqref="E19:F35">
    <cfRule type="expression" dxfId="186" priority="14">
      <formula>AND($E19&lt;=NOW(),$F19&gt;=NOW())</formula>
    </cfRule>
  </conditionalFormatting>
  <conditionalFormatting sqref="G19:G35">
    <cfRule type="cellIs" dxfId="185" priority="19" operator="greaterThan">
      <formula>-45</formula>
    </cfRule>
  </conditionalFormatting>
  <conditionalFormatting sqref="G19:G36">
    <cfRule type="cellIs" dxfId="184" priority="10" operator="lessThan">
      <formula>-90</formula>
    </cfRule>
    <cfRule type="cellIs" dxfId="183" priority="11" operator="lessThan">
      <formula>-45</formula>
    </cfRule>
  </conditionalFormatting>
  <conditionalFormatting sqref="G36">
    <cfRule type="cellIs" dxfId="182" priority="9" operator="between">
      <formula>-45</formula>
      <formula>45</formula>
    </cfRule>
    <cfRule type="cellIs" dxfId="181" priority="12" operator="greaterThan">
      <formula>45</formula>
    </cfRule>
    <cfRule type="cellIs" dxfId="180" priority="13" operator="greaterThan">
      <formula>90</formula>
    </cfRule>
  </conditionalFormatting>
  <dataValidations count="2">
    <dataValidation type="list" allowBlank="1" showInputMessage="1" showErrorMessage="1" sqref="B3:H3" xr:uid="{00000000-0002-0000-9000-000000000000}">
      <formula1>Status</formula1>
    </dataValidation>
    <dataValidation type="list" allowBlank="1" showInputMessage="1" showErrorMessage="1" sqref="H19:H35" xr:uid="{00000000-0002-0000-9000-000001000000}">
      <formula1>Complexity_Factor</formula1>
    </dataValidation>
  </dataValidations>
  <hyperlinks>
    <hyperlink ref="B2" r:id="rId1" display="Phase 2 System Protection Coordination" xr:uid="{00000000-0004-0000-9000-000000000000}"/>
    <hyperlink ref="I1" location="Home!A1" display="Return to Home" xr:uid="{00000000-0004-0000-9000-000001000000}"/>
    <hyperlink ref="B2:H2" r:id="rId2" display="EOP-004 IBR Event Reporting" xr:uid="{00000000-0004-0000-9000-000002000000}"/>
    <hyperlink ref="A7" location="Footnotes!A1" display="Priority in RSDP, click to see applicable Footnote" xr:uid="{00000000-0004-0000-9000-000003000000}"/>
    <hyperlink ref="B12:H12" r:id="rId3" display="Dominique Love" xr:uid="{00000000-0004-0000-9000-000004000000}"/>
    <hyperlink ref="B13:H13" r:id="rId4" display="Ruida Shu (Primary), Terri Pyle (Backup), " xr:uid="{00000000-0004-0000-9000-000005000000}"/>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39" id="{617BEBCE-EDC4-4319-BC8D-8B7CEBC6DEF4}">
            <xm:f>IF($B$20=Home!$I$5,#REF!,)</xm:f>
            <x14:dxf/>
          </x14:cfRule>
          <xm:sqref>J10:ABJ10</xm:sqref>
        </x14:conditionalFormatting>
      </x14:conditionalFormattings>
    </ext>
  </extLst>
</worksheet>
</file>

<file path=xl/worksheets/sheet1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tabColor rgb="FFFF0000"/>
  </sheetPr>
  <dimension ref="A1:L42"/>
  <sheetViews>
    <sheetView zoomScale="110" zoomScaleNormal="110" workbookViewId="0">
      <selection activeCell="B4" sqref="B4:H4"/>
    </sheetView>
  </sheetViews>
  <sheetFormatPr defaultColWidth="8.81640625" defaultRowHeight="14.5" x14ac:dyDescent="0.35"/>
  <cols>
    <col min="1" max="1" width="28.453125" style="106" customWidth="1"/>
    <col min="2" max="2" width="12.453125" style="91" customWidth="1"/>
    <col min="3" max="4" width="11.81640625" style="91" customWidth="1"/>
    <col min="5" max="5" width="11" style="91" customWidth="1"/>
    <col min="6" max="6" width="11.453125" style="91" bestFit="1" customWidth="1"/>
    <col min="7" max="7" width="11.453125" style="91" customWidth="1"/>
    <col min="8" max="8" width="20.453125" style="91" customWidth="1"/>
    <col min="9" max="9" width="12.1796875" style="91" customWidth="1"/>
    <col min="10" max="10" width="7.453125" style="91" hidden="1" customWidth="1"/>
    <col min="11" max="11" width="13.453125" style="91" customWidth="1"/>
    <col min="12" max="12" width="22.453125" style="91" customWidth="1"/>
    <col min="13" max="16384" width="8.81640625" style="91"/>
  </cols>
  <sheetData>
    <row r="1" spans="1:12" s="463" customFormat="1" ht="18.5" x14ac:dyDescent="0.45">
      <c r="A1" s="27" t="s">
        <v>74</v>
      </c>
      <c r="B1" s="609" t="s">
        <v>1321</v>
      </c>
      <c r="C1" s="610"/>
      <c r="D1" s="610"/>
      <c r="E1" s="610"/>
      <c r="F1" s="610"/>
      <c r="G1" s="610"/>
      <c r="H1" s="610"/>
      <c r="I1" s="165" t="s">
        <v>178</v>
      </c>
    </row>
    <row r="2" spans="1:12" s="463" customFormat="1" ht="15" customHeight="1" x14ac:dyDescent="0.45">
      <c r="A2" s="3" t="s">
        <v>204</v>
      </c>
      <c r="B2" s="611" t="s">
        <v>1466</v>
      </c>
      <c r="C2" s="611"/>
      <c r="D2" s="611"/>
      <c r="E2" s="611"/>
      <c r="F2" s="611"/>
      <c r="G2" s="611"/>
      <c r="H2" s="611"/>
      <c r="I2" s="464"/>
    </row>
    <row r="3" spans="1:12" s="463" customFormat="1" ht="15" customHeight="1" x14ac:dyDescent="0.45">
      <c r="A3" s="3" t="s">
        <v>5</v>
      </c>
      <c r="B3" s="612" t="s">
        <v>328</v>
      </c>
      <c r="C3" s="612"/>
      <c r="D3" s="612"/>
      <c r="E3" s="612"/>
      <c r="F3" s="612"/>
      <c r="G3" s="612"/>
      <c r="H3" s="612"/>
      <c r="I3" s="464"/>
    </row>
    <row r="4" spans="1:12" s="463" customFormat="1" ht="170.75" customHeight="1" x14ac:dyDescent="0.45">
      <c r="A4" s="3" t="s">
        <v>207</v>
      </c>
      <c r="B4" s="600" t="s">
        <v>1487</v>
      </c>
      <c r="C4" s="600"/>
      <c r="D4" s="600"/>
      <c r="E4" s="600"/>
      <c r="F4" s="600"/>
      <c r="G4" s="600"/>
      <c r="H4" s="600"/>
      <c r="I4" s="464"/>
    </row>
    <row r="5" spans="1:12" x14ac:dyDescent="0.35">
      <c r="A5" s="5" t="s">
        <v>209</v>
      </c>
      <c r="B5" s="600" t="s">
        <v>1435</v>
      </c>
      <c r="C5" s="600"/>
      <c r="D5" s="600"/>
      <c r="E5" s="600"/>
      <c r="F5" s="600"/>
      <c r="G5" s="600"/>
      <c r="H5" s="600"/>
      <c r="I5" s="459"/>
    </row>
    <row r="6" spans="1:12" x14ac:dyDescent="0.35">
      <c r="A6" s="5" t="s">
        <v>210</v>
      </c>
      <c r="B6" s="613">
        <v>45600</v>
      </c>
      <c r="C6" s="613"/>
      <c r="D6" s="613"/>
      <c r="E6" s="613"/>
      <c r="F6" s="613"/>
      <c r="G6" s="293">
        <f ca="1">IF(ISBLANK($B$6)=FALSE,ROUNDDOWN(_xlfn.DAYS($B$6,NOW())/30,0),"N/A")</f>
        <v>-5</v>
      </c>
      <c r="H6" s="277" t="s">
        <v>919</v>
      </c>
      <c r="I6" s="459"/>
    </row>
    <row r="7" spans="1:12" ht="63" customHeight="1" x14ac:dyDescent="0.35">
      <c r="A7" s="261" t="s">
        <v>211</v>
      </c>
      <c r="B7" s="599" t="s">
        <v>1017</v>
      </c>
      <c r="C7" s="599"/>
      <c r="D7" s="459"/>
      <c r="E7" s="4" t="s">
        <v>954</v>
      </c>
      <c r="F7" s="459">
        <v>3</v>
      </c>
      <c r="G7" s="4" t="s">
        <v>955</v>
      </c>
      <c r="H7" s="460">
        <v>0</v>
      </c>
      <c r="I7" s="459"/>
    </row>
    <row r="8" spans="1:12" x14ac:dyDescent="0.35">
      <c r="A8" s="5" t="s">
        <v>955</v>
      </c>
      <c r="B8" s="599" t="s">
        <v>191</v>
      </c>
      <c r="C8" s="599"/>
      <c r="D8" s="599"/>
      <c r="E8" s="599"/>
      <c r="F8" s="599"/>
      <c r="G8" s="599"/>
      <c r="H8" s="599"/>
      <c r="I8" s="459"/>
    </row>
    <row r="9" spans="1:12" ht="33.75" customHeight="1" x14ac:dyDescent="0.35">
      <c r="A9" s="3" t="s">
        <v>217</v>
      </c>
      <c r="B9" s="460">
        <v>1</v>
      </c>
      <c r="C9" s="600" t="s">
        <v>1227</v>
      </c>
      <c r="D9" s="600"/>
      <c r="E9" s="600"/>
      <c r="F9" s="600"/>
      <c r="G9" s="600"/>
      <c r="H9" s="600"/>
      <c r="I9" s="459"/>
    </row>
    <row r="10" spans="1:12" x14ac:dyDescent="0.35">
      <c r="A10" s="5" t="s">
        <v>955</v>
      </c>
      <c r="B10" s="460" t="s">
        <v>191</v>
      </c>
      <c r="C10" s="599"/>
      <c r="D10" s="599"/>
      <c r="E10" s="599"/>
      <c r="F10" s="599"/>
      <c r="G10" s="599"/>
      <c r="H10" s="599"/>
      <c r="I10" s="459"/>
    </row>
    <row r="11" spans="1:12" x14ac:dyDescent="0.35">
      <c r="A11" s="5" t="s">
        <v>955</v>
      </c>
      <c r="B11" s="600" t="s">
        <v>191</v>
      </c>
      <c r="C11" s="600"/>
      <c r="D11" s="600"/>
      <c r="E11" s="600"/>
      <c r="F11" s="600"/>
      <c r="G11" s="600"/>
      <c r="H11" s="600"/>
      <c r="I11" s="451"/>
      <c r="L11" s="468"/>
    </row>
    <row r="12" spans="1:12" ht="14.9" customHeight="1" x14ac:dyDescent="0.35">
      <c r="A12" s="3" t="s">
        <v>222</v>
      </c>
      <c r="B12" s="673" t="s">
        <v>1429</v>
      </c>
      <c r="C12" s="673"/>
      <c r="D12" s="673"/>
      <c r="E12" s="673"/>
      <c r="F12" s="673"/>
      <c r="G12" s="673"/>
      <c r="H12" s="673"/>
      <c r="I12" s="451"/>
    </row>
    <row r="13" spans="1:12" x14ac:dyDescent="0.35">
      <c r="A13" s="3" t="s">
        <v>223</v>
      </c>
      <c r="B13" s="673" t="s">
        <v>1394</v>
      </c>
      <c r="C13" s="673"/>
      <c r="D13" s="673"/>
      <c r="E13" s="673"/>
      <c r="F13" s="673"/>
      <c r="G13" s="673"/>
      <c r="H13" s="673"/>
      <c r="I13" s="451"/>
    </row>
    <row r="14" spans="1:12" ht="30.25" customHeight="1" x14ac:dyDescent="0.35">
      <c r="A14" s="3" t="s">
        <v>224</v>
      </c>
      <c r="B14" s="460">
        <v>1</v>
      </c>
      <c r="C14" s="600" t="s">
        <v>1339</v>
      </c>
      <c r="D14" s="600"/>
      <c r="E14" s="600"/>
      <c r="F14" s="600"/>
      <c r="G14" s="600"/>
      <c r="H14" s="600"/>
      <c r="I14" s="459"/>
    </row>
    <row r="15" spans="1:12" x14ac:dyDescent="0.35">
      <c r="A15" s="3" t="s">
        <v>226</v>
      </c>
      <c r="B15" s="239">
        <v>45601</v>
      </c>
      <c r="C15" s="459"/>
      <c r="D15" s="459"/>
      <c r="E15" s="459"/>
      <c r="F15" s="459"/>
      <c r="G15" s="459"/>
      <c r="H15" s="459"/>
      <c r="I15" s="459"/>
    </row>
    <row r="16" spans="1:12" x14ac:dyDescent="0.35">
      <c r="A16" s="3"/>
      <c r="B16" s="451"/>
      <c r="C16" s="459"/>
      <c r="D16" s="459"/>
      <c r="E16" s="459"/>
      <c r="F16" s="459"/>
      <c r="G16" s="459"/>
      <c r="H16" s="459"/>
      <c r="I16" s="459"/>
    </row>
    <row r="17" spans="1:12" ht="15" thickBot="1" x14ac:dyDescent="0.4">
      <c r="A17" s="5"/>
      <c r="B17" s="459"/>
      <c r="C17" s="459"/>
      <c r="D17" s="459"/>
      <c r="E17" s="459"/>
      <c r="F17" s="459"/>
      <c r="G17" s="459"/>
      <c r="H17" s="459"/>
      <c r="I17" s="459"/>
    </row>
    <row r="18" spans="1:12" ht="58.75" customHeight="1" thickBot="1" x14ac:dyDescent="0.4">
      <c r="A18" s="46" t="s">
        <v>195</v>
      </c>
      <c r="B18" s="48" t="s">
        <v>196</v>
      </c>
      <c r="C18" s="46" t="s">
        <v>197</v>
      </c>
      <c r="D18" s="46" t="s">
        <v>1436</v>
      </c>
      <c r="E18" s="48" t="s">
        <v>1225</v>
      </c>
      <c r="F18" s="46" t="s">
        <v>1226</v>
      </c>
      <c r="G18" s="48" t="s">
        <v>922</v>
      </c>
      <c r="H18" s="46" t="s">
        <v>1228</v>
      </c>
      <c r="I18" s="46" t="s">
        <v>924</v>
      </c>
      <c r="J18" s="469" t="s">
        <v>24</v>
      </c>
      <c r="K18" s="469"/>
      <c r="L18" s="469"/>
    </row>
    <row r="19" spans="1:12" ht="15" thickBot="1" x14ac:dyDescent="0.4">
      <c r="A19" s="71" t="s">
        <v>1239</v>
      </c>
      <c r="B19" s="457"/>
      <c r="C19" s="457"/>
      <c r="D19" s="452"/>
      <c r="E19" s="452"/>
      <c r="F19" s="453"/>
      <c r="G19" s="369" t="str">
        <f>IF(ISBLANK(E19)=FALSE,IF(E19-B19&gt;DATE(2007,1,1),0,E19-B19),"")</f>
        <v/>
      </c>
      <c r="H19" s="110" t="s">
        <v>1097</v>
      </c>
      <c r="I19" s="111">
        <f>VLOOKUP(H19,'Lookup Lists'!E$3:F$39,2,FALSE)</f>
        <v>30</v>
      </c>
      <c r="J19" s="470">
        <v>1</v>
      </c>
    </row>
    <row r="20" spans="1:12" x14ac:dyDescent="0.35">
      <c r="A20" s="71" t="s">
        <v>1240</v>
      </c>
      <c r="B20" s="75"/>
      <c r="C20" s="83"/>
      <c r="D20" s="452"/>
      <c r="E20" s="452"/>
      <c r="F20" s="453"/>
      <c r="G20" s="42" t="str">
        <f t="shared" ref="G20:G35" si="0">IF(ISBLANK(E20)=FALSE,IF(E20-B20&gt;DATE(2007,1,1),0,E20-B20),"")</f>
        <v/>
      </c>
      <c r="H20" s="442" t="s">
        <v>1066</v>
      </c>
      <c r="I20" s="443">
        <f>VLOOKUP(H20,'Lookup Lists'!E$3:F$39,2,FALSE)</f>
        <v>90</v>
      </c>
      <c r="J20" s="460">
        <v>2</v>
      </c>
    </row>
    <row r="21" spans="1:12" x14ac:dyDescent="0.35">
      <c r="A21" s="133" t="str">
        <f>'Lookup Lists'!C9</f>
        <v>QR - Quality Review</v>
      </c>
      <c r="B21" s="99">
        <v>45329</v>
      </c>
      <c r="C21" s="99">
        <v>45342</v>
      </c>
      <c r="D21" s="452"/>
      <c r="E21" s="452"/>
      <c r="F21" s="453"/>
      <c r="G21" s="42" t="str">
        <f t="shared" si="0"/>
        <v/>
      </c>
      <c r="H21" s="442" t="s">
        <v>191</v>
      </c>
      <c r="I21" s="443">
        <f>VLOOKUP(H21,'Lookup Lists'!E$3:F$39,2,FALSE)</f>
        <v>0</v>
      </c>
      <c r="J21" s="470">
        <v>3</v>
      </c>
    </row>
    <row r="22" spans="1:12" x14ac:dyDescent="0.35">
      <c r="A22" s="29" t="s">
        <v>925</v>
      </c>
      <c r="B22" s="347">
        <v>44964</v>
      </c>
      <c r="C22" s="83">
        <f>+B22+30</f>
        <v>44994</v>
      </c>
      <c r="D22" s="452"/>
      <c r="E22" s="75">
        <v>44964</v>
      </c>
      <c r="F22" s="8">
        <f>+E22+30</f>
        <v>44994</v>
      </c>
      <c r="G22" s="42">
        <f t="shared" si="0"/>
        <v>0</v>
      </c>
      <c r="H22" s="442" t="s">
        <v>191</v>
      </c>
      <c r="I22" s="443">
        <f>VLOOKUP(H22,'Lookup Lists'!E$3:F$39,2,FALSE)</f>
        <v>0</v>
      </c>
      <c r="J22" s="460">
        <v>4</v>
      </c>
    </row>
    <row r="23" spans="1:12" x14ac:dyDescent="0.35">
      <c r="A23" s="29" t="s">
        <v>1417</v>
      </c>
      <c r="B23" s="347"/>
      <c r="C23" s="83"/>
      <c r="D23" s="452"/>
      <c r="E23" s="75">
        <f>F22+60</f>
        <v>45054</v>
      </c>
      <c r="F23" s="8">
        <f>E23+60</f>
        <v>45114</v>
      </c>
      <c r="G23" s="42"/>
      <c r="H23" s="442" t="s">
        <v>191</v>
      </c>
      <c r="I23" s="443"/>
      <c r="J23" s="470">
        <v>5</v>
      </c>
    </row>
    <row r="24" spans="1:12" x14ac:dyDescent="0.35">
      <c r="A24" s="345" t="s">
        <v>928</v>
      </c>
      <c r="B24" s="75">
        <f>+E24</f>
        <v>45218</v>
      </c>
      <c r="C24" s="83">
        <f>+F24</f>
        <v>45338</v>
      </c>
      <c r="D24" s="452"/>
      <c r="E24" s="454">
        <v>45218</v>
      </c>
      <c r="F24" s="454">
        <f>+E24+($B$9*30)+($B$14*60)+30</f>
        <v>45338</v>
      </c>
      <c r="G24" s="42">
        <f t="shared" si="0"/>
        <v>0</v>
      </c>
      <c r="H24" s="442" t="s">
        <v>191</v>
      </c>
      <c r="I24" s="443">
        <f>VLOOKUP(H24,'Lookup Lists'!E$3:F$39,2,FALSE)</f>
        <v>0</v>
      </c>
      <c r="J24" s="460">
        <v>6</v>
      </c>
    </row>
    <row r="25" spans="1:12" x14ac:dyDescent="0.35">
      <c r="A25" s="32" t="s">
        <v>929</v>
      </c>
      <c r="B25" s="75"/>
      <c r="C25" s="75"/>
      <c r="D25" s="452"/>
      <c r="E25" s="452"/>
      <c r="F25" s="453"/>
      <c r="G25" s="42" t="str">
        <f t="shared" si="0"/>
        <v/>
      </c>
      <c r="H25" s="442" t="s">
        <v>191</v>
      </c>
      <c r="I25" s="443">
        <f>VLOOKUP(H25,'Lookup Lists'!E$3:F$39,2,FALSE)</f>
        <v>0</v>
      </c>
      <c r="J25" s="470">
        <v>7</v>
      </c>
    </row>
    <row r="26" spans="1:12" x14ac:dyDescent="0.35">
      <c r="A26" s="32" t="s">
        <v>930</v>
      </c>
      <c r="B26" s="75"/>
      <c r="C26" s="75"/>
      <c r="D26" s="452"/>
      <c r="E26" s="452"/>
      <c r="F26" s="453"/>
      <c r="G26" s="42" t="str">
        <f t="shared" si="0"/>
        <v/>
      </c>
      <c r="H26" s="442" t="s">
        <v>191</v>
      </c>
      <c r="I26" s="443">
        <f>VLOOKUP(H26,'Lookup Lists'!E$3:F$39,2,FALSE)</f>
        <v>0</v>
      </c>
      <c r="J26" s="460">
        <v>8</v>
      </c>
    </row>
    <row r="27" spans="1:12" x14ac:dyDescent="0.35">
      <c r="A27" s="34" t="s">
        <v>931</v>
      </c>
      <c r="B27" s="75">
        <v>45376</v>
      </c>
      <c r="C27" s="83">
        <f>+B27+25</f>
        <v>45401</v>
      </c>
      <c r="D27" s="576">
        <v>0.21190000000000001</v>
      </c>
      <c r="E27" s="10">
        <f>+F24+45</f>
        <v>45383</v>
      </c>
      <c r="F27" s="8">
        <f>+E27+45</f>
        <v>45428</v>
      </c>
      <c r="G27" s="42">
        <f>IF(ISBLANK(E27)=FALSE,IF(E27-B27&gt;DATE(2007,1,1),0,E27-B27),"")</f>
        <v>7</v>
      </c>
      <c r="H27" s="442" t="s">
        <v>191</v>
      </c>
      <c r="I27" s="443">
        <f>VLOOKUP(H27,'Lookup Lists'!E$3:F$39,2,FALSE)</f>
        <v>0</v>
      </c>
      <c r="J27" s="470">
        <v>9</v>
      </c>
    </row>
    <row r="28" spans="1:12" x14ac:dyDescent="0.35">
      <c r="A28" s="34" t="s">
        <v>932</v>
      </c>
      <c r="B28" s="75">
        <v>45450</v>
      </c>
      <c r="C28" s="75">
        <v>45483</v>
      </c>
      <c r="D28" s="576">
        <v>0.31</v>
      </c>
      <c r="E28" s="10">
        <f>+F27+90</f>
        <v>45518</v>
      </c>
      <c r="F28" s="8">
        <f t="shared" ref="F28" si="1">+E28+45</f>
        <v>45563</v>
      </c>
      <c r="G28" s="42">
        <f t="shared" si="0"/>
        <v>68</v>
      </c>
      <c r="H28" s="442" t="s">
        <v>191</v>
      </c>
      <c r="I28" s="443">
        <f>VLOOKUP(H28,'Lookup Lists'!E$3:F$39,2,FALSE)</f>
        <v>0</v>
      </c>
      <c r="J28" s="460">
        <v>10</v>
      </c>
    </row>
    <row r="29" spans="1:12" x14ac:dyDescent="0.35">
      <c r="A29" s="34" t="s">
        <v>933</v>
      </c>
      <c r="B29" s="75">
        <v>45495</v>
      </c>
      <c r="C29" s="75">
        <v>45516</v>
      </c>
      <c r="D29" s="576">
        <v>0.76</v>
      </c>
      <c r="E29" s="452"/>
      <c r="F29" s="453"/>
      <c r="G29" s="42" t="str">
        <f t="shared" si="0"/>
        <v/>
      </c>
      <c r="H29" s="442" t="s">
        <v>191</v>
      </c>
      <c r="I29" s="443">
        <f>VLOOKUP(H29,'Lookup Lists'!E$3:F$39,2,FALSE)</f>
        <v>0</v>
      </c>
      <c r="J29" s="470">
        <v>11</v>
      </c>
    </row>
    <row r="30" spans="1:12" x14ac:dyDescent="0.35">
      <c r="A30" s="34" t="s">
        <v>934</v>
      </c>
      <c r="B30" s="75">
        <v>45531</v>
      </c>
      <c r="C30" s="75">
        <v>45548</v>
      </c>
      <c r="D30" s="576">
        <v>0.69</v>
      </c>
      <c r="E30" s="452"/>
      <c r="F30" s="453"/>
      <c r="G30" s="42" t="str">
        <f t="shared" si="0"/>
        <v/>
      </c>
      <c r="H30" s="442" t="s">
        <v>191</v>
      </c>
      <c r="I30" s="443">
        <f>VLOOKUP(H30,'Lookup Lists'!E$3:F$39,2,FALSE)</f>
        <v>0</v>
      </c>
      <c r="J30" s="460">
        <v>12</v>
      </c>
    </row>
    <row r="31" spans="1:12" x14ac:dyDescent="0.35">
      <c r="A31" s="34" t="s">
        <v>935</v>
      </c>
      <c r="B31" s="75"/>
      <c r="C31" s="75"/>
      <c r="D31" s="576" t="s">
        <v>1437</v>
      </c>
      <c r="E31" s="452"/>
      <c r="F31" s="453"/>
      <c r="G31" s="42" t="str">
        <f t="shared" si="0"/>
        <v/>
      </c>
      <c r="H31" s="442" t="s">
        <v>191</v>
      </c>
      <c r="I31" s="443">
        <f>VLOOKUP(H31,'Lookup Lists'!E$3:F$39,2,FALSE)</f>
        <v>0</v>
      </c>
      <c r="J31" s="470">
        <v>13</v>
      </c>
    </row>
    <row r="32" spans="1:12" x14ac:dyDescent="0.35">
      <c r="A32" s="35" t="s">
        <v>936</v>
      </c>
      <c r="B32" s="75">
        <v>45555</v>
      </c>
      <c r="C32" s="83">
        <f>+B32+7</f>
        <v>45562</v>
      </c>
      <c r="D32" s="576">
        <v>0.71</v>
      </c>
      <c r="E32" s="10">
        <f>+F28+30</f>
        <v>45593</v>
      </c>
      <c r="F32" s="8">
        <f>+E32+10</f>
        <v>45603</v>
      </c>
      <c r="G32" s="42">
        <f t="shared" si="0"/>
        <v>38</v>
      </c>
      <c r="H32" s="442" t="s">
        <v>191</v>
      </c>
      <c r="I32" s="443">
        <f>VLOOKUP(H32,'Lookup Lists'!E$3:F$39,2,FALSE)</f>
        <v>0</v>
      </c>
      <c r="J32" s="460">
        <v>14</v>
      </c>
    </row>
    <row r="33" spans="1:10" x14ac:dyDescent="0.35">
      <c r="A33" s="36" t="s">
        <v>937</v>
      </c>
      <c r="B33" s="75">
        <v>45573</v>
      </c>
      <c r="C33" s="75">
        <v>45573</v>
      </c>
      <c r="D33" s="452"/>
      <c r="E33" s="452"/>
      <c r="F33" s="453"/>
      <c r="G33" s="42" t="str">
        <f t="shared" si="0"/>
        <v/>
      </c>
      <c r="H33" s="442" t="s">
        <v>191</v>
      </c>
      <c r="I33" s="443">
        <f>VLOOKUP(H33,'Lookup Lists'!E$3:F$39,2,FALSE)</f>
        <v>0</v>
      </c>
      <c r="J33" s="470">
        <v>15</v>
      </c>
    </row>
    <row r="34" spans="1:10" x14ac:dyDescent="0.35">
      <c r="A34" s="37" t="s">
        <v>938</v>
      </c>
      <c r="B34" s="75"/>
      <c r="C34" s="75"/>
      <c r="D34" s="452"/>
      <c r="E34" s="452"/>
      <c r="F34" s="453"/>
      <c r="G34" s="42" t="str">
        <f t="shared" si="0"/>
        <v/>
      </c>
      <c r="H34" s="442" t="s">
        <v>191</v>
      </c>
      <c r="I34" s="443">
        <f>VLOOKUP(H34,'Lookup Lists'!E$3:F$39,2,FALSE)</f>
        <v>0</v>
      </c>
      <c r="J34" s="460">
        <v>16</v>
      </c>
    </row>
    <row r="35" spans="1:10" ht="15" thickBot="1" x14ac:dyDescent="0.4">
      <c r="A35" s="38"/>
      <c r="B35" s="76"/>
      <c r="C35" s="76"/>
      <c r="D35" s="452"/>
      <c r="E35" s="455"/>
      <c r="F35" s="456"/>
      <c r="G35" s="41" t="str">
        <f t="shared" si="0"/>
        <v/>
      </c>
      <c r="H35" s="82" t="s">
        <v>191</v>
      </c>
      <c r="I35" s="88">
        <f>VLOOKUP(H35,'Lookup Lists'!E$3:F$39,2,FALSE)</f>
        <v>0</v>
      </c>
    </row>
    <row r="36" spans="1:10" ht="15" thickBot="1" x14ac:dyDescent="0.4">
      <c r="A36" s="607" t="s">
        <v>940</v>
      </c>
      <c r="B36" s="608"/>
      <c r="C36" s="608"/>
      <c r="D36" s="608"/>
      <c r="E36" s="608"/>
      <c r="F36" s="608"/>
      <c r="G36" s="370">
        <f>IF(ISBLANK(C32)=FALSE,I36-C32,"Need FB Date")</f>
        <v>161</v>
      </c>
      <c r="H36" s="371" t="s">
        <v>941</v>
      </c>
      <c r="I36" s="372">
        <f>E22+(F32-E22)+SUM(I19:I35)</f>
        <v>45723</v>
      </c>
    </row>
    <row r="37" spans="1:10" ht="15" thickBot="1" x14ac:dyDescent="0.4">
      <c r="A37" s="26" t="s">
        <v>155</v>
      </c>
      <c r="B37"/>
      <c r="C37"/>
      <c r="D37"/>
      <c r="E37"/>
      <c r="F37"/>
      <c r="G37" s="259"/>
      <c r="H37" s="259"/>
      <c r="I37" s="259"/>
    </row>
    <row r="38" spans="1:10" ht="15" thickBot="1" x14ac:dyDescent="0.4">
      <c r="A38" s="25" t="s">
        <v>156</v>
      </c>
      <c r="B38" s="422" t="s">
        <v>157</v>
      </c>
      <c r="C38" s="601" t="s">
        <v>158</v>
      </c>
      <c r="D38" s="601"/>
      <c r="E38" s="601"/>
      <c r="F38" s="601"/>
      <c r="G38" s="601"/>
      <c r="H38" s="601"/>
      <c r="I38" s="602"/>
    </row>
    <row r="39" spans="1:10" x14ac:dyDescent="0.35">
      <c r="A39" s="100" t="s">
        <v>566</v>
      </c>
      <c r="B39" s="93"/>
      <c r="C39" s="603" t="s">
        <v>1232</v>
      </c>
      <c r="D39" s="603"/>
      <c r="E39" s="603"/>
      <c r="F39" s="603"/>
      <c r="G39" s="603"/>
      <c r="H39" s="603"/>
      <c r="I39" s="604"/>
    </row>
    <row r="40" spans="1:10" x14ac:dyDescent="0.35">
      <c r="A40" s="101" t="s">
        <v>566</v>
      </c>
      <c r="B40" s="99">
        <v>45280</v>
      </c>
      <c r="C40" s="605" t="s">
        <v>1404</v>
      </c>
      <c r="D40" s="605"/>
      <c r="E40" s="605"/>
      <c r="F40" s="605"/>
      <c r="G40" s="605"/>
      <c r="H40" s="605"/>
      <c r="I40" s="606"/>
    </row>
    <row r="41" spans="1:10" x14ac:dyDescent="0.35">
      <c r="A41" s="101" t="s">
        <v>1477</v>
      </c>
      <c r="B41" s="99">
        <v>45573</v>
      </c>
      <c r="C41" s="605" t="s">
        <v>1478</v>
      </c>
      <c r="D41" s="605"/>
      <c r="E41" s="605"/>
      <c r="F41" s="605"/>
      <c r="G41" s="605"/>
      <c r="H41" s="605"/>
      <c r="I41" s="606"/>
    </row>
    <row r="42" spans="1:10" ht="133.5" customHeight="1" x14ac:dyDescent="0.35">
      <c r="A42" s="575" t="s">
        <v>571</v>
      </c>
      <c r="B42" s="75">
        <v>45574</v>
      </c>
      <c r="C42" s="646" t="s">
        <v>1484</v>
      </c>
      <c r="D42" s="646"/>
      <c r="E42" s="646"/>
      <c r="F42" s="646"/>
      <c r="G42" s="646"/>
      <c r="H42" s="646"/>
      <c r="I42" s="646"/>
    </row>
  </sheetData>
  <mergeCells count="20">
    <mergeCell ref="C42:I42"/>
    <mergeCell ref="C40:I40"/>
    <mergeCell ref="C41:I41"/>
    <mergeCell ref="B13:H13"/>
    <mergeCell ref="C14:H14"/>
    <mergeCell ref="C38:I38"/>
    <mergeCell ref="C39:I39"/>
    <mergeCell ref="A36:F36"/>
    <mergeCell ref="B12:H12"/>
    <mergeCell ref="B1:H1"/>
    <mergeCell ref="B2:H2"/>
    <mergeCell ref="B3:H3"/>
    <mergeCell ref="B4:H4"/>
    <mergeCell ref="B5:H5"/>
    <mergeCell ref="B6:F6"/>
    <mergeCell ref="B7:C7"/>
    <mergeCell ref="B8:H8"/>
    <mergeCell ref="C9:H9"/>
    <mergeCell ref="C10:H10"/>
    <mergeCell ref="B11:H11"/>
  </mergeCells>
  <conditionalFormatting sqref="B26:C26 B27 B28:C31 B33:C35">
    <cfRule type="expression" dxfId="179" priority="22">
      <formula>AND($B25&lt;=NOW(),$C25&gt;=NOW())</formula>
    </cfRule>
  </conditionalFormatting>
  <conditionalFormatting sqref="B32:C32">
    <cfRule type="expression" dxfId="178" priority="8">
      <formula>AND($E32&lt;=NOW(),$F32&gt;=NOW())</formula>
    </cfRule>
  </conditionalFormatting>
  <conditionalFormatting sqref="B20:D20">
    <cfRule type="expression" dxfId="177" priority="5">
      <formula>AND($B22&lt;=NOW(),$C22&gt;=NOW())</formula>
    </cfRule>
  </conditionalFormatting>
  <conditionalFormatting sqref="B22:D24">
    <cfRule type="expression" dxfId="176" priority="4">
      <formula>AND($B18&lt;=NOW(),$C18&gt;=NOW())</formula>
    </cfRule>
  </conditionalFormatting>
  <conditionalFormatting sqref="B25:D25">
    <cfRule type="expression" dxfId="175" priority="6">
      <formula>AND(#REF!&lt;=NOW(),#REF!&gt;=NOW())</formula>
    </cfRule>
  </conditionalFormatting>
  <conditionalFormatting sqref="C27">
    <cfRule type="expression" dxfId="174" priority="7">
      <formula>AND($E27&lt;=NOW(),$F27&gt;=NOW())</formula>
    </cfRule>
  </conditionalFormatting>
  <conditionalFormatting sqref="D19:D26 D33:D35">
    <cfRule type="expression" dxfId="173" priority="3">
      <formula>AND($F19&lt;=NOW(),$G19&gt;=NOW())</formula>
    </cfRule>
  </conditionalFormatting>
  <conditionalFormatting sqref="D27:D32">
    <cfRule type="cellIs" dxfId="172" priority="1" operator="between">
      <formula>0.6667</formula>
      <formula>1</formula>
    </cfRule>
    <cfRule type="cellIs" dxfId="171" priority="2" operator="between">
      <formula>0.6666</formula>
      <formula>0</formula>
    </cfRule>
  </conditionalFormatting>
  <conditionalFormatting sqref="E19:F35">
    <cfRule type="expression" dxfId="170" priority="14">
      <formula>AND($E19&lt;=NOW(),$F19&gt;=NOW())</formula>
    </cfRule>
  </conditionalFormatting>
  <conditionalFormatting sqref="G19:G35">
    <cfRule type="cellIs" dxfId="169" priority="19" operator="greaterThan">
      <formula>-45</formula>
    </cfRule>
  </conditionalFormatting>
  <conditionalFormatting sqref="G19:G36">
    <cfRule type="cellIs" dxfId="168" priority="10" operator="lessThan">
      <formula>-90</formula>
    </cfRule>
    <cfRule type="cellIs" dxfId="167" priority="11" operator="lessThan">
      <formula>-45</formula>
    </cfRule>
  </conditionalFormatting>
  <conditionalFormatting sqref="G36">
    <cfRule type="cellIs" dxfId="166" priority="9" operator="between">
      <formula>-45</formula>
      <formula>45</formula>
    </cfRule>
    <cfRule type="cellIs" dxfId="165" priority="12" operator="greaterThan">
      <formula>45</formula>
    </cfRule>
    <cfRule type="cellIs" dxfId="164" priority="13" operator="greaterThan">
      <formula>90</formula>
    </cfRule>
  </conditionalFormatting>
  <dataValidations count="2">
    <dataValidation type="list" allowBlank="1" showInputMessage="1" showErrorMessage="1" sqref="H19:H35" xr:uid="{00000000-0002-0000-9100-000000000000}">
      <formula1>Complexity_Factor</formula1>
    </dataValidation>
    <dataValidation type="list" allowBlank="1" showInputMessage="1" showErrorMessage="1" sqref="B3:H3" xr:uid="{00000000-0002-0000-9100-000001000000}">
      <formula1>Status</formula1>
    </dataValidation>
  </dataValidations>
  <hyperlinks>
    <hyperlink ref="B2" r:id="rId1" display="Phase 2 System Protection Coordination" xr:uid="{00000000-0004-0000-9100-000000000000}"/>
    <hyperlink ref="I1" location="Home!A1" display="Return to Home" xr:uid="{00000000-0004-0000-9100-000001000000}"/>
    <hyperlink ref="B2:H2" r:id="rId2" display="Performance of IBRs Standard Authorization Request" xr:uid="{00000000-0004-0000-9100-000002000000}"/>
    <hyperlink ref="A7" location="Footnotes!A1" display="Priority in RSDP, click to see applicable Footnote" xr:uid="{00000000-0004-0000-9100-000003000000}"/>
    <hyperlink ref="B12:H12" r:id="rId3" display="Josh Blume (Primary), Ben Wu (Backup)" xr:uid="{00000000-0004-0000-9100-000004000000}"/>
    <hyperlink ref="B13:H13" r:id="rId4" display="Claudine Fritz (Primary), Terri Pyle (Backup)" xr:uid="{00000000-0004-0000-9100-000005000000}"/>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37" id="{3700D469-C6BC-4E69-8981-9FB07254F57E}">
            <xm:f>IF($B$20=Home!$I$5,#REF!,)</xm:f>
            <x14:dxf/>
          </x14:cfRule>
          <xm:sqref>J10:ABJ10</xm:sqref>
        </x14:conditionalFormatting>
      </x14:conditionalFormattings>
    </ext>
  </extLst>
</worksheet>
</file>

<file path=xl/worksheets/sheet1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tabColor theme="4" tint="-0.499984740745262"/>
  </sheetPr>
  <dimension ref="A1:L42"/>
  <sheetViews>
    <sheetView zoomScale="110" zoomScaleNormal="110" workbookViewId="0">
      <selection activeCell="H16" sqref="H16"/>
    </sheetView>
  </sheetViews>
  <sheetFormatPr defaultColWidth="8.81640625" defaultRowHeight="14.5" x14ac:dyDescent="0.35"/>
  <cols>
    <col min="1" max="1" width="28.453125" style="106" customWidth="1"/>
    <col min="2" max="2" width="12.453125" style="91" customWidth="1"/>
    <col min="3" max="4" width="11.81640625" style="91" customWidth="1"/>
    <col min="5" max="5" width="11" style="91" customWidth="1"/>
    <col min="6" max="6" width="11.453125" style="91" bestFit="1" customWidth="1"/>
    <col min="7" max="7" width="11.453125" style="91" customWidth="1"/>
    <col min="8" max="8" width="20.453125" style="91" customWidth="1"/>
    <col min="9" max="9" width="12.1796875" style="91" customWidth="1"/>
    <col min="10" max="10" width="7.453125" style="91" hidden="1" customWidth="1"/>
    <col min="11" max="11" width="13.453125" style="91" customWidth="1"/>
    <col min="12" max="12" width="22.453125" style="91" customWidth="1"/>
    <col min="13" max="16384" width="8.81640625" style="91"/>
  </cols>
  <sheetData>
    <row r="1" spans="1:12" s="463" customFormat="1" ht="18.5" x14ac:dyDescent="0.45">
      <c r="A1" s="27" t="s">
        <v>74</v>
      </c>
      <c r="B1" s="609" t="s">
        <v>1333</v>
      </c>
      <c r="C1" s="610"/>
      <c r="D1" s="610"/>
      <c r="E1" s="610"/>
      <c r="F1" s="610"/>
      <c r="G1" s="610"/>
      <c r="H1" s="610"/>
      <c r="I1" s="165" t="s">
        <v>178</v>
      </c>
    </row>
    <row r="2" spans="1:12" s="463" customFormat="1" ht="15" customHeight="1" x14ac:dyDescent="0.45">
      <c r="A2" s="3" t="s">
        <v>204</v>
      </c>
      <c r="B2" s="611" t="s">
        <v>1334</v>
      </c>
      <c r="C2" s="611"/>
      <c r="D2" s="611"/>
      <c r="E2" s="611"/>
      <c r="F2" s="611"/>
      <c r="G2" s="611"/>
      <c r="H2" s="611"/>
      <c r="I2" s="464"/>
    </row>
    <row r="3" spans="1:12" s="463" customFormat="1" ht="15" customHeight="1" x14ac:dyDescent="0.45">
      <c r="A3" s="3" t="s">
        <v>5</v>
      </c>
      <c r="B3" s="612" t="s">
        <v>1077</v>
      </c>
      <c r="C3" s="612"/>
      <c r="D3" s="612"/>
      <c r="E3" s="612"/>
      <c r="F3" s="612"/>
      <c r="G3" s="612"/>
      <c r="H3" s="612"/>
      <c r="I3" s="464"/>
    </row>
    <row r="4" spans="1:12" s="463" customFormat="1" ht="120.65" customHeight="1" x14ac:dyDescent="0.45">
      <c r="A4" s="3" t="s">
        <v>207</v>
      </c>
      <c r="B4" s="600" t="s">
        <v>1426</v>
      </c>
      <c r="C4" s="600"/>
      <c r="D4" s="600"/>
      <c r="E4" s="600"/>
      <c r="F4" s="600"/>
      <c r="G4" s="600"/>
      <c r="H4" s="600"/>
      <c r="I4" s="464"/>
    </row>
    <row r="5" spans="1:12" x14ac:dyDescent="0.35">
      <c r="A5" s="5" t="s">
        <v>209</v>
      </c>
      <c r="B5" s="600" t="s">
        <v>1369</v>
      </c>
      <c r="C5" s="600"/>
      <c r="D5" s="600"/>
      <c r="E5" s="600"/>
      <c r="F5" s="600"/>
      <c r="G5" s="600"/>
      <c r="H5" s="600"/>
      <c r="I5" s="459"/>
    </row>
    <row r="6" spans="1:12" x14ac:dyDescent="0.35">
      <c r="A6" s="5" t="s">
        <v>210</v>
      </c>
      <c r="B6" s="613">
        <f ca="1">NOW()+365</f>
        <v>46128.401889120367</v>
      </c>
      <c r="C6" s="613"/>
      <c r="D6" s="613"/>
      <c r="E6" s="613"/>
      <c r="F6" s="613"/>
      <c r="G6" s="293">
        <f ca="1">IF(ISBLANK($B$6)=FALSE,ROUNDDOWN(_xlfn.DAYS($B$6,NOW())/30,0),"N/A")</f>
        <v>12</v>
      </c>
      <c r="H6" s="277" t="s">
        <v>919</v>
      </c>
      <c r="I6" s="459"/>
    </row>
    <row r="7" spans="1:12" ht="63" customHeight="1" x14ac:dyDescent="0.35">
      <c r="A7" s="261" t="s">
        <v>211</v>
      </c>
      <c r="B7" s="599" t="s">
        <v>1017</v>
      </c>
      <c r="C7" s="599"/>
      <c r="D7" s="459"/>
      <c r="E7" s="4" t="s">
        <v>954</v>
      </c>
      <c r="F7" s="459">
        <v>3</v>
      </c>
      <c r="G7" s="4" t="s">
        <v>955</v>
      </c>
      <c r="H7" s="460">
        <v>0</v>
      </c>
      <c r="I7" s="459"/>
    </row>
    <row r="8" spans="1:12" x14ac:dyDescent="0.35">
      <c r="A8" s="5" t="s">
        <v>955</v>
      </c>
      <c r="B8" s="599" t="s">
        <v>191</v>
      </c>
      <c r="C8" s="599"/>
      <c r="D8" s="599"/>
      <c r="E8" s="599"/>
      <c r="F8" s="599"/>
      <c r="G8" s="599"/>
      <c r="H8" s="599"/>
      <c r="I8" s="459"/>
    </row>
    <row r="9" spans="1:12" ht="33.75" customHeight="1" x14ac:dyDescent="0.35">
      <c r="A9" s="3" t="s">
        <v>217</v>
      </c>
      <c r="B9" s="460">
        <v>0</v>
      </c>
      <c r="C9" s="600" t="s">
        <v>1227</v>
      </c>
      <c r="D9" s="600"/>
      <c r="E9" s="600"/>
      <c r="F9" s="600"/>
      <c r="G9" s="600"/>
      <c r="H9" s="600"/>
      <c r="I9" s="459"/>
    </row>
    <row r="10" spans="1:12" x14ac:dyDescent="0.35">
      <c r="A10" s="5" t="s">
        <v>955</v>
      </c>
      <c r="B10" s="460" t="s">
        <v>191</v>
      </c>
      <c r="C10" s="599"/>
      <c r="D10" s="599"/>
      <c r="E10" s="599"/>
      <c r="F10" s="599"/>
      <c r="G10" s="599"/>
      <c r="H10" s="599"/>
      <c r="I10" s="459"/>
    </row>
    <row r="11" spans="1:12" x14ac:dyDescent="0.35">
      <c r="A11" s="5" t="s">
        <v>955</v>
      </c>
      <c r="B11" s="600" t="s">
        <v>191</v>
      </c>
      <c r="C11" s="600"/>
      <c r="D11" s="600"/>
      <c r="E11" s="600"/>
      <c r="F11" s="600"/>
      <c r="G11" s="600"/>
      <c r="H11" s="600"/>
      <c r="I11" s="451"/>
      <c r="L11" s="468"/>
    </row>
    <row r="12" spans="1:12" ht="14.9" customHeight="1" x14ac:dyDescent="0.35">
      <c r="A12" s="3" t="s">
        <v>222</v>
      </c>
      <c r="B12" s="673" t="s">
        <v>1430</v>
      </c>
      <c r="C12" s="673"/>
      <c r="D12" s="673"/>
      <c r="E12" s="673"/>
      <c r="F12" s="673"/>
      <c r="G12" s="673"/>
      <c r="H12" s="673"/>
      <c r="I12" s="451"/>
    </row>
    <row r="13" spans="1:12" x14ac:dyDescent="0.35">
      <c r="A13" s="3" t="s">
        <v>223</v>
      </c>
      <c r="B13" s="673" t="s">
        <v>1388</v>
      </c>
      <c r="C13" s="673"/>
      <c r="D13" s="673"/>
      <c r="E13" s="673"/>
      <c r="F13" s="673"/>
      <c r="G13" s="673"/>
      <c r="H13" s="673"/>
      <c r="I13" s="451"/>
    </row>
    <row r="14" spans="1:12" ht="30.25" customHeight="1" x14ac:dyDescent="0.35">
      <c r="A14" s="3" t="s">
        <v>224</v>
      </c>
      <c r="B14" s="460">
        <v>3</v>
      </c>
      <c r="C14" s="600" t="s">
        <v>1335</v>
      </c>
      <c r="D14" s="600"/>
      <c r="E14" s="600"/>
      <c r="F14" s="600"/>
      <c r="G14" s="600"/>
      <c r="H14" s="600"/>
      <c r="I14" s="459"/>
    </row>
    <row r="15" spans="1:12" x14ac:dyDescent="0.35">
      <c r="A15" s="3" t="s">
        <v>226</v>
      </c>
      <c r="B15" s="239">
        <v>45447</v>
      </c>
      <c r="C15" s="459"/>
      <c r="D15" s="459"/>
      <c r="E15" s="459"/>
      <c r="F15" s="459"/>
      <c r="G15" s="459"/>
      <c r="H15" s="459"/>
      <c r="I15" s="459"/>
    </row>
    <row r="16" spans="1:12" x14ac:dyDescent="0.35">
      <c r="A16" s="3"/>
      <c r="B16" s="451"/>
      <c r="C16" s="459"/>
      <c r="D16" s="459"/>
      <c r="E16" s="459"/>
      <c r="F16" s="459"/>
      <c r="G16" s="459"/>
      <c r="H16" s="459"/>
      <c r="I16" s="459"/>
    </row>
    <row r="17" spans="1:12" ht="15" thickBot="1" x14ac:dyDescent="0.4">
      <c r="A17" s="5"/>
      <c r="B17" s="459"/>
      <c r="C17" s="459"/>
      <c r="D17" s="459"/>
      <c r="E17" s="459"/>
      <c r="F17" s="459"/>
      <c r="G17" s="459"/>
      <c r="H17" s="459"/>
      <c r="I17" s="459"/>
    </row>
    <row r="18" spans="1:12" ht="58.75" customHeight="1" thickBot="1" x14ac:dyDescent="0.4">
      <c r="A18" s="46" t="s">
        <v>195</v>
      </c>
      <c r="B18" s="48" t="s">
        <v>196</v>
      </c>
      <c r="C18" s="46" t="s">
        <v>197</v>
      </c>
      <c r="D18" s="46" t="s">
        <v>1436</v>
      </c>
      <c r="E18" s="48" t="s">
        <v>1225</v>
      </c>
      <c r="F18" s="46" t="s">
        <v>1226</v>
      </c>
      <c r="G18" s="48" t="s">
        <v>922</v>
      </c>
      <c r="H18" s="46" t="s">
        <v>1228</v>
      </c>
      <c r="I18" s="46" t="s">
        <v>924</v>
      </c>
      <c r="J18" s="469" t="s">
        <v>24</v>
      </c>
      <c r="K18" s="469"/>
      <c r="L18" s="469"/>
    </row>
    <row r="19" spans="1:12" ht="15" thickBot="1" x14ac:dyDescent="0.4">
      <c r="A19" s="71" t="s">
        <v>1239</v>
      </c>
      <c r="B19" s="457"/>
      <c r="C19" s="457"/>
      <c r="D19" s="452"/>
      <c r="E19" s="452"/>
      <c r="F19" s="453"/>
      <c r="G19" s="369" t="str">
        <f>IF(ISBLANK(E19)=FALSE,IF(E19-B19&gt;DATE(2007,1,1),0,E19-B19),"")</f>
        <v/>
      </c>
      <c r="H19" s="110" t="s">
        <v>191</v>
      </c>
      <c r="I19" s="111">
        <f>VLOOKUP(H19,'Lookup Lists'!E$3:F$39,2,FALSE)</f>
        <v>0</v>
      </c>
      <c r="J19" s="470">
        <v>1</v>
      </c>
    </row>
    <row r="20" spans="1:12" x14ac:dyDescent="0.35">
      <c r="A20" s="71" t="s">
        <v>1240</v>
      </c>
      <c r="B20" s="75"/>
      <c r="C20" s="83"/>
      <c r="D20" s="452"/>
      <c r="E20" s="452"/>
      <c r="F20" s="453"/>
      <c r="G20" s="42" t="str">
        <f t="shared" ref="G20:G35" si="0">IF(ISBLANK(E20)=FALSE,IF(E20-B20&gt;DATE(2007,1,1),0,E20-B20),"")</f>
        <v/>
      </c>
      <c r="H20" s="442" t="s">
        <v>191</v>
      </c>
      <c r="I20" s="443">
        <f>VLOOKUP(H20,'Lookup Lists'!E$3:F$39,2,FALSE)</f>
        <v>0</v>
      </c>
      <c r="J20" s="460">
        <v>2</v>
      </c>
    </row>
    <row r="21" spans="1:12" x14ac:dyDescent="0.35">
      <c r="A21" s="133" t="str">
        <f>'Lookup Lists'!C9</f>
        <v>QR - Quality Review</v>
      </c>
      <c r="B21" s="429"/>
      <c r="C21" s="429"/>
      <c r="D21" s="452"/>
      <c r="E21" s="452"/>
      <c r="F21" s="453"/>
      <c r="G21" s="42" t="str">
        <f t="shared" si="0"/>
        <v/>
      </c>
      <c r="H21" s="442" t="s">
        <v>191</v>
      </c>
      <c r="I21" s="443">
        <f>VLOOKUP(H21,'Lookup Lists'!E$3:F$39,2,FALSE)</f>
        <v>0</v>
      </c>
      <c r="J21" s="470">
        <v>3</v>
      </c>
    </row>
    <row r="22" spans="1:12" x14ac:dyDescent="0.35">
      <c r="A22" s="29" t="s">
        <v>925</v>
      </c>
      <c r="B22" s="347">
        <v>45022</v>
      </c>
      <c r="C22" s="83">
        <v>45051</v>
      </c>
      <c r="D22" s="452"/>
      <c r="E22" s="347">
        <v>45022</v>
      </c>
      <c r="F22" s="83">
        <v>45051</v>
      </c>
      <c r="G22" s="42">
        <f t="shared" si="0"/>
        <v>0</v>
      </c>
      <c r="H22" s="442" t="s">
        <v>191</v>
      </c>
      <c r="I22" s="443">
        <f>VLOOKUP(H22,'Lookup Lists'!E$3:F$39,2,FALSE)</f>
        <v>0</v>
      </c>
      <c r="J22" s="460">
        <v>4</v>
      </c>
    </row>
    <row r="23" spans="1:12" x14ac:dyDescent="0.35">
      <c r="A23" s="29" t="s">
        <v>1417</v>
      </c>
      <c r="B23" s="347"/>
      <c r="C23" s="83"/>
      <c r="D23" s="452"/>
      <c r="E23" s="75">
        <f>F22+60</f>
        <v>45111</v>
      </c>
      <c r="F23" s="8">
        <f>E23+60</f>
        <v>45171</v>
      </c>
      <c r="G23" s="42"/>
      <c r="H23" s="442" t="s">
        <v>191</v>
      </c>
      <c r="I23" s="443"/>
      <c r="J23" s="470">
        <v>5</v>
      </c>
    </row>
    <row r="24" spans="1:12" x14ac:dyDescent="0.35">
      <c r="A24" s="345" t="s">
        <v>928</v>
      </c>
      <c r="B24" s="75">
        <v>45169</v>
      </c>
      <c r="C24" s="83">
        <v>45411</v>
      </c>
      <c r="D24" s="452"/>
      <c r="E24" s="454">
        <v>45169</v>
      </c>
      <c r="F24" s="454">
        <v>45411</v>
      </c>
      <c r="G24" s="42">
        <f t="shared" si="0"/>
        <v>0</v>
      </c>
      <c r="H24" s="442" t="s">
        <v>191</v>
      </c>
      <c r="I24" s="443">
        <f>VLOOKUP(H24,'Lookup Lists'!E$3:F$39,2,FALSE)</f>
        <v>0</v>
      </c>
      <c r="J24" s="460">
        <v>6</v>
      </c>
    </row>
    <row r="25" spans="1:12" x14ac:dyDescent="0.35">
      <c r="A25" s="32" t="s">
        <v>929</v>
      </c>
      <c r="B25" s="75"/>
      <c r="C25" s="75"/>
      <c r="D25" s="452"/>
      <c r="E25" s="452"/>
      <c r="F25" s="453"/>
      <c r="G25" s="42" t="str">
        <f t="shared" si="0"/>
        <v/>
      </c>
      <c r="H25" s="442" t="s">
        <v>191</v>
      </c>
      <c r="I25" s="443">
        <f>VLOOKUP(H25,'Lookup Lists'!E$3:F$39,2,FALSE)</f>
        <v>0</v>
      </c>
      <c r="J25" s="470">
        <v>7</v>
      </c>
    </row>
    <row r="26" spans="1:12" x14ac:dyDescent="0.35">
      <c r="A26" s="32" t="s">
        <v>930</v>
      </c>
      <c r="B26" s="75"/>
      <c r="C26" s="75"/>
      <c r="D26" s="452"/>
      <c r="E26" s="452"/>
      <c r="F26" s="453"/>
      <c r="G26" s="42" t="str">
        <f t="shared" si="0"/>
        <v/>
      </c>
      <c r="H26" s="442" t="s">
        <v>191</v>
      </c>
      <c r="I26" s="443">
        <f>VLOOKUP(H26,'Lookup Lists'!E$3:F$39,2,FALSE)</f>
        <v>0</v>
      </c>
      <c r="J26" s="460">
        <v>8</v>
      </c>
    </row>
    <row r="27" spans="1:12" x14ac:dyDescent="0.35">
      <c r="A27" s="34" t="s">
        <v>931</v>
      </c>
      <c r="B27" s="75">
        <v>45201</v>
      </c>
      <c r="C27" s="83">
        <f>+B27+45</f>
        <v>45246</v>
      </c>
      <c r="D27" s="576" t="s">
        <v>1437</v>
      </c>
      <c r="E27" s="10">
        <v>45201</v>
      </c>
      <c r="F27" s="8">
        <f>+E27+45</f>
        <v>45246</v>
      </c>
      <c r="G27" s="42">
        <f t="shared" si="0"/>
        <v>0</v>
      </c>
      <c r="H27" s="442" t="s">
        <v>191</v>
      </c>
      <c r="I27" s="443">
        <f>VLOOKUP(H27,'Lookup Lists'!E$3:F$39,2,FALSE)</f>
        <v>0</v>
      </c>
      <c r="J27" s="470">
        <v>9</v>
      </c>
    </row>
    <row r="28" spans="1:12" x14ac:dyDescent="0.35">
      <c r="A28" s="34" t="s">
        <v>932</v>
      </c>
      <c r="B28" s="75">
        <v>45299</v>
      </c>
      <c r="C28" s="75">
        <f>+B28+45</f>
        <v>45344</v>
      </c>
      <c r="D28" s="576" t="s">
        <v>1437</v>
      </c>
      <c r="E28" s="10">
        <v>45299</v>
      </c>
      <c r="F28" s="8">
        <f t="shared" ref="F28" si="1">+E28+45</f>
        <v>45344</v>
      </c>
      <c r="G28" s="42">
        <f t="shared" si="0"/>
        <v>0</v>
      </c>
      <c r="H28" s="442" t="s">
        <v>191</v>
      </c>
      <c r="I28" s="443">
        <f>VLOOKUP(H28,'Lookup Lists'!E$3:F$39,2,FALSE)</f>
        <v>0</v>
      </c>
      <c r="J28" s="460">
        <v>10</v>
      </c>
    </row>
    <row r="29" spans="1:12" x14ac:dyDescent="0.35">
      <c r="A29" s="34" t="s">
        <v>933</v>
      </c>
      <c r="B29" s="75">
        <v>45387</v>
      </c>
      <c r="C29" s="75">
        <v>45399</v>
      </c>
      <c r="D29" s="576">
        <v>0.76780000000000004</v>
      </c>
      <c r="E29" s="452"/>
      <c r="F29" s="453"/>
      <c r="G29" s="42" t="str">
        <f t="shared" si="0"/>
        <v/>
      </c>
      <c r="H29" s="442" t="s">
        <v>191</v>
      </c>
      <c r="I29" s="443">
        <f>VLOOKUP(H29,'Lookup Lists'!E$3:F$39,2,FALSE)</f>
        <v>0</v>
      </c>
      <c r="J29" s="470">
        <v>11</v>
      </c>
    </row>
    <row r="30" spans="1:12" x14ac:dyDescent="0.35">
      <c r="A30" s="34" t="s">
        <v>934</v>
      </c>
      <c r="B30" s="75"/>
      <c r="C30" s="75"/>
      <c r="D30" s="576" t="s">
        <v>1437</v>
      </c>
      <c r="E30" s="452"/>
      <c r="F30" s="453"/>
      <c r="G30" s="42" t="str">
        <f t="shared" si="0"/>
        <v/>
      </c>
      <c r="H30" s="442" t="s">
        <v>191</v>
      </c>
      <c r="I30" s="443">
        <f>VLOOKUP(H30,'Lookup Lists'!E$3:F$39,2,FALSE)</f>
        <v>0</v>
      </c>
      <c r="J30" s="460">
        <v>12</v>
      </c>
    </row>
    <row r="31" spans="1:12" x14ac:dyDescent="0.35">
      <c r="A31" s="34" t="s">
        <v>935</v>
      </c>
      <c r="B31" s="75"/>
      <c r="C31" s="75"/>
      <c r="D31" s="576" t="s">
        <v>1437</v>
      </c>
      <c r="E31" s="452"/>
      <c r="F31" s="453"/>
      <c r="G31" s="42" t="str">
        <f t="shared" si="0"/>
        <v/>
      </c>
      <c r="H31" s="442" t="s">
        <v>191</v>
      </c>
      <c r="I31" s="443">
        <f>VLOOKUP(H31,'Lookup Lists'!E$3:F$39,2,FALSE)</f>
        <v>0</v>
      </c>
      <c r="J31" s="470">
        <v>13</v>
      </c>
    </row>
    <row r="32" spans="1:12" x14ac:dyDescent="0.35">
      <c r="A32" s="35" t="s">
        <v>936</v>
      </c>
      <c r="B32" s="75">
        <v>45401</v>
      </c>
      <c r="C32" s="83">
        <v>45411</v>
      </c>
      <c r="D32" s="576">
        <v>0.76570000000000005</v>
      </c>
      <c r="E32" s="10">
        <v>45401</v>
      </c>
      <c r="F32" s="8">
        <f>+E32+10</f>
        <v>45411</v>
      </c>
      <c r="G32" s="42">
        <f t="shared" si="0"/>
        <v>0</v>
      </c>
      <c r="H32" s="442" t="s">
        <v>191</v>
      </c>
      <c r="I32" s="443">
        <f>VLOOKUP(H32,'Lookup Lists'!E$3:F$39,2,FALSE)</f>
        <v>0</v>
      </c>
      <c r="J32" s="460">
        <v>14</v>
      </c>
    </row>
    <row r="33" spans="1:10" x14ac:dyDescent="0.35">
      <c r="A33" s="36" t="s">
        <v>937</v>
      </c>
      <c r="B33" s="75"/>
      <c r="C33" s="75"/>
      <c r="D33" s="452"/>
      <c r="E33" s="452"/>
      <c r="F33" s="453"/>
      <c r="G33" s="42" t="str">
        <f t="shared" si="0"/>
        <v/>
      </c>
      <c r="H33" s="442" t="s">
        <v>191</v>
      </c>
      <c r="I33" s="443">
        <f>VLOOKUP(H33,'Lookup Lists'!E$3:F$39,2,FALSE)</f>
        <v>0</v>
      </c>
      <c r="J33" s="470">
        <v>15</v>
      </c>
    </row>
    <row r="34" spans="1:10" x14ac:dyDescent="0.35">
      <c r="A34" s="37" t="s">
        <v>938</v>
      </c>
      <c r="B34" s="75"/>
      <c r="C34" s="75"/>
      <c r="D34" s="452"/>
      <c r="E34" s="452"/>
      <c r="F34" s="453"/>
      <c r="G34" s="42" t="str">
        <f t="shared" si="0"/>
        <v/>
      </c>
      <c r="H34" s="442" t="s">
        <v>191</v>
      </c>
      <c r="I34" s="443">
        <f>VLOOKUP(H34,'Lookup Lists'!E$3:F$39,2,FALSE)</f>
        <v>0</v>
      </c>
      <c r="J34" s="460">
        <v>16</v>
      </c>
    </row>
    <row r="35" spans="1:10" ht="15" thickBot="1" x14ac:dyDescent="0.4">
      <c r="A35" s="38"/>
      <c r="B35" s="76"/>
      <c r="C35" s="76"/>
      <c r="D35" s="452"/>
      <c r="E35" s="455"/>
      <c r="F35" s="456"/>
      <c r="G35" s="41" t="str">
        <f t="shared" si="0"/>
        <v/>
      </c>
      <c r="H35" s="82" t="s">
        <v>191</v>
      </c>
      <c r="I35" s="88">
        <f>VLOOKUP(H35,'Lookup Lists'!E$3:F$39,2,FALSE)</f>
        <v>0</v>
      </c>
    </row>
    <row r="36" spans="1:10" ht="15" thickBot="1" x14ac:dyDescent="0.4">
      <c r="A36" s="607" t="s">
        <v>940</v>
      </c>
      <c r="B36" s="608"/>
      <c r="C36" s="608"/>
      <c r="D36" s="608"/>
      <c r="E36" s="608"/>
      <c r="F36" s="608"/>
      <c r="G36" s="370">
        <f>IF(ISBLANK(C32)=FALSE,I36-C32,"Need FB Date")</f>
        <v>0</v>
      </c>
      <c r="H36" s="371" t="s">
        <v>941</v>
      </c>
      <c r="I36" s="372">
        <f>E22+(F32-E22)+SUM(I19:I35)</f>
        <v>45411</v>
      </c>
    </row>
    <row r="37" spans="1:10" ht="15" thickBot="1" x14ac:dyDescent="0.4">
      <c r="A37" s="26" t="s">
        <v>155</v>
      </c>
      <c r="B37"/>
      <c r="C37"/>
      <c r="D37"/>
      <c r="E37"/>
      <c r="F37"/>
      <c r="G37" s="259"/>
      <c r="H37" s="259"/>
      <c r="I37" s="259"/>
    </row>
    <row r="38" spans="1:10" ht="15" thickBot="1" x14ac:dyDescent="0.4">
      <c r="A38" s="25" t="s">
        <v>156</v>
      </c>
      <c r="B38" s="422" t="s">
        <v>157</v>
      </c>
      <c r="C38" s="601" t="s">
        <v>158</v>
      </c>
      <c r="D38" s="601"/>
      <c r="E38" s="601"/>
      <c r="F38" s="601"/>
      <c r="G38" s="601"/>
      <c r="H38" s="601"/>
      <c r="I38" s="602"/>
    </row>
    <row r="39" spans="1:10" x14ac:dyDescent="0.35">
      <c r="A39" s="100" t="s">
        <v>566</v>
      </c>
      <c r="B39" s="93"/>
      <c r="C39" s="603" t="s">
        <v>1232</v>
      </c>
      <c r="D39" s="603"/>
      <c r="E39" s="603"/>
      <c r="F39" s="603"/>
      <c r="G39" s="603"/>
      <c r="H39" s="603"/>
      <c r="I39" s="604"/>
    </row>
    <row r="40" spans="1:10" x14ac:dyDescent="0.35">
      <c r="A40" s="101"/>
      <c r="B40" s="99"/>
      <c r="C40" s="605"/>
      <c r="D40" s="605"/>
      <c r="E40" s="605"/>
      <c r="F40" s="605"/>
      <c r="G40" s="605"/>
      <c r="H40" s="605"/>
      <c r="I40" s="606"/>
    </row>
    <row r="41" spans="1:10" x14ac:dyDescent="0.35">
      <c r="A41" s="101"/>
      <c r="B41" s="429"/>
      <c r="C41" s="605"/>
      <c r="D41" s="605"/>
      <c r="E41" s="605"/>
      <c r="F41" s="605"/>
      <c r="G41" s="605"/>
      <c r="H41" s="605"/>
      <c r="I41" s="606"/>
    </row>
    <row r="42" spans="1:10" ht="15" thickBot="1" x14ac:dyDescent="0.4">
      <c r="A42" s="102"/>
      <c r="B42" s="428"/>
      <c r="C42" s="597"/>
      <c r="D42" s="597"/>
      <c r="E42" s="597"/>
      <c r="F42" s="597"/>
      <c r="G42" s="597"/>
      <c r="H42" s="597"/>
      <c r="I42" s="598"/>
    </row>
  </sheetData>
  <mergeCells count="20">
    <mergeCell ref="B12:H12"/>
    <mergeCell ref="B1:H1"/>
    <mergeCell ref="B2:H2"/>
    <mergeCell ref="B3:H3"/>
    <mergeCell ref="B4:H4"/>
    <mergeCell ref="B5:H5"/>
    <mergeCell ref="B6:F6"/>
    <mergeCell ref="B7:C7"/>
    <mergeCell ref="B8:H8"/>
    <mergeCell ref="C9:H9"/>
    <mergeCell ref="C10:H10"/>
    <mergeCell ref="B11:H11"/>
    <mergeCell ref="C41:I41"/>
    <mergeCell ref="C42:I42"/>
    <mergeCell ref="B13:H13"/>
    <mergeCell ref="C14:H14"/>
    <mergeCell ref="A36:F36"/>
    <mergeCell ref="C38:I38"/>
    <mergeCell ref="C39:I39"/>
    <mergeCell ref="C40:I40"/>
  </mergeCells>
  <conditionalFormatting sqref="B26:C26 B27 B28:C31 B33:C35">
    <cfRule type="expression" dxfId="163" priority="23">
      <formula>AND($B25&lt;=NOW(),$C25&gt;=NOW())</formula>
    </cfRule>
  </conditionalFormatting>
  <conditionalFormatting sqref="B32:C32">
    <cfRule type="expression" dxfId="162" priority="9">
      <formula>AND($E32&lt;=NOW(),$F32&gt;=NOW())</formula>
    </cfRule>
  </conditionalFormatting>
  <conditionalFormatting sqref="B20:D20">
    <cfRule type="expression" dxfId="161" priority="5">
      <formula>AND($B22&lt;=NOW(),$C22&gt;=NOW())</formula>
    </cfRule>
  </conditionalFormatting>
  <conditionalFormatting sqref="B22:D24">
    <cfRule type="expression" dxfId="160" priority="4">
      <formula>AND($B18&lt;=NOW(),$C18&gt;=NOW())</formula>
    </cfRule>
  </conditionalFormatting>
  <conditionalFormatting sqref="B25:D25">
    <cfRule type="expression" dxfId="159" priority="6">
      <formula>AND(#REF!&lt;=NOW(),#REF!&gt;=NOW())</formula>
    </cfRule>
  </conditionalFormatting>
  <conditionalFormatting sqref="C27">
    <cfRule type="expression" dxfId="158" priority="8">
      <formula>AND($E27&lt;=NOW(),$F27&gt;=NOW())</formula>
    </cfRule>
  </conditionalFormatting>
  <conditionalFormatting sqref="D19:D26 D33:D35">
    <cfRule type="expression" dxfId="157" priority="3">
      <formula>AND($F19&lt;=NOW(),$G19&gt;=NOW())</formula>
    </cfRule>
  </conditionalFormatting>
  <conditionalFormatting sqref="D27:D32">
    <cfRule type="cellIs" dxfId="156" priority="1" operator="between">
      <formula>0.6667</formula>
      <formula>1</formula>
    </cfRule>
    <cfRule type="cellIs" dxfId="155" priority="2" operator="between">
      <formula>0.6666</formula>
      <formula>0</formula>
    </cfRule>
  </conditionalFormatting>
  <conditionalFormatting sqref="E19:F21">
    <cfRule type="expression" dxfId="154" priority="15">
      <formula>AND($E19&lt;=NOW(),$F19&gt;=NOW())</formula>
    </cfRule>
  </conditionalFormatting>
  <conditionalFormatting sqref="E22:F22">
    <cfRule type="expression" dxfId="153" priority="7">
      <formula>AND($B18&lt;=NOW(),$C18&gt;=NOW())</formula>
    </cfRule>
  </conditionalFormatting>
  <conditionalFormatting sqref="E23:F35">
    <cfRule type="expression" dxfId="152" priority="16">
      <formula>AND($E23&lt;=NOW(),$F23&gt;=NOW())</formula>
    </cfRule>
  </conditionalFormatting>
  <conditionalFormatting sqref="G19:G35">
    <cfRule type="cellIs" dxfId="151" priority="20" operator="greaterThan">
      <formula>-45</formula>
    </cfRule>
  </conditionalFormatting>
  <conditionalFormatting sqref="G19:G36">
    <cfRule type="cellIs" dxfId="150" priority="11" operator="lessThan">
      <formula>-90</formula>
    </cfRule>
    <cfRule type="cellIs" dxfId="149" priority="12" operator="lessThan">
      <formula>-45</formula>
    </cfRule>
  </conditionalFormatting>
  <conditionalFormatting sqref="G36">
    <cfRule type="cellIs" dxfId="148" priority="10" operator="between">
      <formula>-45</formula>
      <formula>45</formula>
    </cfRule>
    <cfRule type="cellIs" dxfId="147" priority="13" operator="greaterThan">
      <formula>45</formula>
    </cfRule>
    <cfRule type="cellIs" dxfId="146" priority="14" operator="greaterThan">
      <formula>90</formula>
    </cfRule>
  </conditionalFormatting>
  <dataValidations count="2">
    <dataValidation type="list" allowBlank="1" showInputMessage="1" showErrorMessage="1" sqref="B3:H3" xr:uid="{00000000-0002-0000-9200-000000000000}">
      <formula1>Status</formula1>
    </dataValidation>
    <dataValidation type="list" allowBlank="1" showInputMessage="1" showErrorMessage="1" sqref="H19:H35" xr:uid="{00000000-0002-0000-9200-000001000000}">
      <formula1>Complexity_Factor</formula1>
    </dataValidation>
  </dataValidations>
  <hyperlinks>
    <hyperlink ref="B2" r:id="rId1" display="Phase 2 System Protection Coordination" xr:uid="{00000000-0004-0000-9200-000000000000}"/>
    <hyperlink ref="I1" location="Home!A1" display="Return to Home" xr:uid="{00000000-0004-0000-9200-000001000000}"/>
    <hyperlink ref="B2:H2" r:id="rId2" display="Internal Network Security Monitoring (INSM)" xr:uid="{00000000-0004-0000-9200-000002000000}"/>
    <hyperlink ref="A7" location="Footnotes!A1" display="Priority in RSDP, click to see applicable Footnote" xr:uid="{00000000-0004-0000-9200-000003000000}"/>
    <hyperlink ref="B12:H12" r:id="rId3" display="Laura Anderson (Primary), Josh Blume (Backup)" xr:uid="{00000000-0004-0000-9200-000004000000}"/>
    <hyperlink ref="B13:H13" r:id="rId4" display="Ruida Shu (Primary), Ron Sporseen (Backup)" xr:uid="{00000000-0004-0000-9200-000005000000}"/>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25" id="{9369540A-8447-4FF7-A154-6725A460ABC9}">
            <xm:f>IF($B$20=Home!$I$5,#REF!,)</xm:f>
            <x14:dxf/>
          </x14:cfRule>
          <xm:sqref>J10:ABJ10</xm:sqref>
        </x14:conditionalFormatting>
      </x14:conditionalFormattings>
    </ext>
  </extLst>
</worksheet>
</file>

<file path=xl/worksheets/sheet1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tabColor rgb="FFFF0000"/>
  </sheetPr>
  <dimension ref="A1:L42"/>
  <sheetViews>
    <sheetView zoomScaleNormal="100" workbookViewId="0">
      <selection activeCell="B3" sqref="B3:H3"/>
    </sheetView>
  </sheetViews>
  <sheetFormatPr defaultColWidth="8.81640625" defaultRowHeight="14.5" x14ac:dyDescent="0.35"/>
  <cols>
    <col min="1" max="1" width="28.453125" style="106" customWidth="1"/>
    <col min="2" max="2" width="12.453125" style="91" customWidth="1"/>
    <col min="3" max="4" width="11.81640625" style="91" customWidth="1"/>
    <col min="5" max="5" width="11" style="91" customWidth="1"/>
    <col min="6" max="6" width="11.453125" style="91" bestFit="1" customWidth="1"/>
    <col min="7" max="7" width="11.453125" style="91" customWidth="1"/>
    <col min="8" max="8" width="20.453125" style="91" customWidth="1"/>
    <col min="9" max="9" width="12.1796875" style="91" customWidth="1"/>
    <col min="10" max="10" width="7.453125" style="91" hidden="1" customWidth="1"/>
    <col min="11" max="11" width="13.453125" style="91" customWidth="1"/>
    <col min="12" max="12" width="22.453125" style="91" customWidth="1"/>
    <col min="13" max="16384" width="8.81640625" style="91"/>
  </cols>
  <sheetData>
    <row r="1" spans="1:12" s="463" customFormat="1" ht="18.5" x14ac:dyDescent="0.45">
      <c r="A1" s="27" t="s">
        <v>74</v>
      </c>
      <c r="B1" s="609" t="s">
        <v>1337</v>
      </c>
      <c r="C1" s="610"/>
      <c r="D1" s="610"/>
      <c r="E1" s="610"/>
      <c r="F1" s="610"/>
      <c r="G1" s="610"/>
      <c r="H1" s="610"/>
      <c r="I1" s="165" t="s">
        <v>178</v>
      </c>
    </row>
    <row r="2" spans="1:12" s="463" customFormat="1" ht="15" customHeight="1" x14ac:dyDescent="0.45">
      <c r="A2" s="3" t="s">
        <v>204</v>
      </c>
      <c r="B2" s="611" t="s">
        <v>1336</v>
      </c>
      <c r="C2" s="611"/>
      <c r="D2" s="611"/>
      <c r="E2" s="611"/>
      <c r="F2" s="611"/>
      <c r="G2" s="611"/>
      <c r="H2" s="611"/>
      <c r="I2" s="464"/>
    </row>
    <row r="3" spans="1:12" s="463" customFormat="1" ht="15" customHeight="1" x14ac:dyDescent="0.45">
      <c r="A3" s="3" t="s">
        <v>5</v>
      </c>
      <c r="B3" s="612" t="s">
        <v>328</v>
      </c>
      <c r="C3" s="612"/>
      <c r="D3" s="612"/>
      <c r="E3" s="612"/>
      <c r="F3" s="612"/>
      <c r="G3" s="612"/>
      <c r="H3" s="612"/>
      <c r="I3" s="464"/>
    </row>
    <row r="4" spans="1:12" s="463" customFormat="1" ht="105.65" customHeight="1" x14ac:dyDescent="0.45">
      <c r="A4" s="3" t="s">
        <v>207</v>
      </c>
      <c r="B4" s="600" t="s">
        <v>1489</v>
      </c>
      <c r="C4" s="600"/>
      <c r="D4" s="600"/>
      <c r="E4" s="600"/>
      <c r="F4" s="600"/>
      <c r="G4" s="600"/>
      <c r="H4" s="600"/>
      <c r="I4" s="464"/>
    </row>
    <row r="5" spans="1:12" x14ac:dyDescent="0.35">
      <c r="A5" s="5" t="s">
        <v>209</v>
      </c>
      <c r="B5" s="600" t="s">
        <v>1371</v>
      </c>
      <c r="C5" s="600"/>
      <c r="D5" s="600"/>
      <c r="E5" s="600"/>
      <c r="F5" s="600"/>
      <c r="G5" s="600"/>
      <c r="H5" s="600"/>
      <c r="I5" s="459"/>
    </row>
    <row r="6" spans="1:12" x14ac:dyDescent="0.35">
      <c r="A6" s="5" t="s">
        <v>210</v>
      </c>
      <c r="B6" s="613">
        <v>45657</v>
      </c>
      <c r="C6" s="613"/>
      <c r="D6" s="613"/>
      <c r="E6" s="613"/>
      <c r="F6" s="613"/>
      <c r="G6" s="293">
        <f ca="1">IF(ISBLANK($B$6)=FALSE,ROUNDDOWN(_xlfn.DAYS($B$6,NOW())/30,0),"N/A")</f>
        <v>-3</v>
      </c>
      <c r="H6" s="277" t="s">
        <v>919</v>
      </c>
      <c r="I6" s="459"/>
    </row>
    <row r="7" spans="1:12" ht="63" customHeight="1" x14ac:dyDescent="0.35">
      <c r="A7" s="261" t="s">
        <v>211</v>
      </c>
      <c r="B7" s="599" t="s">
        <v>1017</v>
      </c>
      <c r="C7" s="599"/>
      <c r="D7" s="459"/>
      <c r="E7" s="4" t="s">
        <v>954</v>
      </c>
      <c r="F7" s="459">
        <v>3</v>
      </c>
      <c r="G7" s="4" t="s">
        <v>955</v>
      </c>
      <c r="H7" s="460">
        <v>0</v>
      </c>
      <c r="I7" s="459"/>
    </row>
    <row r="8" spans="1:12" x14ac:dyDescent="0.35">
      <c r="A8" s="5" t="s">
        <v>955</v>
      </c>
      <c r="B8" s="599" t="s">
        <v>191</v>
      </c>
      <c r="C8" s="599"/>
      <c r="D8" s="599"/>
      <c r="E8" s="599"/>
      <c r="F8" s="599"/>
      <c r="G8" s="599"/>
      <c r="H8" s="599"/>
      <c r="I8" s="459"/>
    </row>
    <row r="9" spans="1:12" ht="33.75" customHeight="1" x14ac:dyDescent="0.35">
      <c r="A9" s="3" t="s">
        <v>217</v>
      </c>
      <c r="B9" s="460">
        <v>0</v>
      </c>
      <c r="C9" s="600" t="s">
        <v>1227</v>
      </c>
      <c r="D9" s="600"/>
      <c r="E9" s="600"/>
      <c r="F9" s="600"/>
      <c r="G9" s="600"/>
      <c r="H9" s="600"/>
      <c r="I9" s="459"/>
    </row>
    <row r="10" spans="1:12" x14ac:dyDescent="0.35">
      <c r="A10" s="5" t="s">
        <v>955</v>
      </c>
      <c r="B10" s="460" t="s">
        <v>191</v>
      </c>
      <c r="C10" s="599"/>
      <c r="D10" s="599"/>
      <c r="E10" s="599"/>
      <c r="F10" s="599"/>
      <c r="G10" s="599"/>
      <c r="H10" s="599"/>
      <c r="I10" s="459"/>
    </row>
    <row r="11" spans="1:12" x14ac:dyDescent="0.35">
      <c r="A11" s="5" t="s">
        <v>955</v>
      </c>
      <c r="B11" s="600" t="s">
        <v>191</v>
      </c>
      <c r="C11" s="600"/>
      <c r="D11" s="600"/>
      <c r="E11" s="600"/>
      <c r="F11" s="600"/>
      <c r="G11" s="600"/>
      <c r="H11" s="600"/>
      <c r="I11" s="451"/>
      <c r="L11" s="468"/>
    </row>
    <row r="12" spans="1:12" ht="14.9" customHeight="1" x14ac:dyDescent="0.35">
      <c r="A12" s="3" t="s">
        <v>222</v>
      </c>
      <c r="B12" s="673" t="s">
        <v>1432</v>
      </c>
      <c r="C12" s="673"/>
      <c r="D12" s="673"/>
      <c r="E12" s="673"/>
      <c r="F12" s="673"/>
      <c r="G12" s="673"/>
      <c r="H12" s="673"/>
      <c r="I12" s="451"/>
    </row>
    <row r="13" spans="1:12" x14ac:dyDescent="0.35">
      <c r="A13" s="3" t="s">
        <v>223</v>
      </c>
      <c r="B13" s="843" t="s">
        <v>1389</v>
      </c>
      <c r="C13" s="843"/>
      <c r="D13" s="843"/>
      <c r="E13" s="843"/>
      <c r="F13" s="843"/>
      <c r="G13" s="843"/>
      <c r="H13" s="843"/>
      <c r="I13" s="451"/>
    </row>
    <row r="14" spans="1:12" ht="30.25" customHeight="1" x14ac:dyDescent="0.35">
      <c r="A14" s="3" t="s">
        <v>224</v>
      </c>
      <c r="B14" s="460">
        <v>1</v>
      </c>
      <c r="C14" s="600" t="s">
        <v>1338</v>
      </c>
      <c r="D14" s="600"/>
      <c r="E14" s="600"/>
      <c r="F14" s="600"/>
      <c r="G14" s="600"/>
      <c r="H14" s="600"/>
      <c r="I14" s="459"/>
    </row>
    <row r="15" spans="1:12" x14ac:dyDescent="0.35">
      <c r="A15" s="3" t="s">
        <v>226</v>
      </c>
      <c r="B15" s="239">
        <v>45603</v>
      </c>
      <c r="C15" s="459"/>
      <c r="D15" s="459"/>
      <c r="E15" s="459"/>
      <c r="F15" s="459"/>
      <c r="G15" s="459"/>
      <c r="H15" s="459"/>
      <c r="I15" s="459"/>
    </row>
    <row r="16" spans="1:12" x14ac:dyDescent="0.35">
      <c r="A16" s="3"/>
      <c r="B16" s="451"/>
      <c r="C16" s="459"/>
      <c r="D16" s="459"/>
      <c r="E16" s="239"/>
      <c r="F16" s="459"/>
      <c r="G16" s="459"/>
      <c r="H16" s="459"/>
      <c r="I16" s="459"/>
    </row>
    <row r="17" spans="1:12" ht="15" thickBot="1" x14ac:dyDescent="0.4">
      <c r="A17" s="5"/>
      <c r="B17" s="459"/>
      <c r="C17" s="459"/>
      <c r="D17" s="459"/>
      <c r="E17" s="459"/>
      <c r="F17" s="459"/>
      <c r="G17" s="459"/>
      <c r="H17" s="459"/>
      <c r="I17" s="459"/>
    </row>
    <row r="18" spans="1:12" ht="58.75" customHeight="1" thickBot="1" x14ac:dyDescent="0.4">
      <c r="A18" s="46" t="s">
        <v>195</v>
      </c>
      <c r="B18" s="48" t="s">
        <v>196</v>
      </c>
      <c r="C18" s="46" t="s">
        <v>197</v>
      </c>
      <c r="D18" s="46" t="s">
        <v>1436</v>
      </c>
      <c r="E18" s="48" t="s">
        <v>1225</v>
      </c>
      <c r="F18" s="46" t="s">
        <v>1226</v>
      </c>
      <c r="G18" s="48" t="s">
        <v>922</v>
      </c>
      <c r="H18" s="46" t="s">
        <v>1228</v>
      </c>
      <c r="I18" s="46" t="s">
        <v>924</v>
      </c>
      <c r="J18" s="469" t="s">
        <v>24</v>
      </c>
      <c r="K18" s="469"/>
      <c r="L18" s="469"/>
    </row>
    <row r="19" spans="1:12" ht="15" thickBot="1" x14ac:dyDescent="0.4">
      <c r="A19" s="71" t="s">
        <v>1239</v>
      </c>
      <c r="B19" s="457"/>
      <c r="C19" s="457"/>
      <c r="D19" s="452"/>
      <c r="E19" s="452"/>
      <c r="F19" s="453"/>
      <c r="G19" s="369" t="str">
        <f>IF(ISBLANK(E19)=FALSE,IF(E19-B19&gt;DATE(2007,1,1),0,E19-B19),"")</f>
        <v/>
      </c>
      <c r="H19" s="110" t="s">
        <v>1064</v>
      </c>
      <c r="I19" s="111">
        <f>VLOOKUP(H19,'Lookup Lists'!E$3:F$39,2,FALSE)</f>
        <v>30</v>
      </c>
      <c r="J19" s="470">
        <v>1</v>
      </c>
    </row>
    <row r="20" spans="1:12" x14ac:dyDescent="0.35">
      <c r="A20" s="71" t="s">
        <v>1240</v>
      </c>
      <c r="B20" s="75"/>
      <c r="C20" s="83"/>
      <c r="D20" s="452"/>
      <c r="E20" s="452"/>
      <c r="F20" s="453"/>
      <c r="G20" s="42" t="str">
        <f t="shared" ref="G20:G35" si="0">IF(ISBLANK(E20)=FALSE,IF(E20-B20&gt;DATE(2007,1,1),0,E20-B20),"")</f>
        <v/>
      </c>
      <c r="H20" s="442" t="s">
        <v>191</v>
      </c>
      <c r="I20" s="443">
        <f>VLOOKUP(H20,'Lookup Lists'!E$3:F$39,2,FALSE)</f>
        <v>0</v>
      </c>
      <c r="J20" s="460">
        <v>2</v>
      </c>
    </row>
    <row r="21" spans="1:12" x14ac:dyDescent="0.35">
      <c r="A21" s="133" t="str">
        <f>'Lookup Lists'!C9</f>
        <v>QR - Quality Review</v>
      </c>
      <c r="B21" s="429"/>
      <c r="C21" s="429"/>
      <c r="D21" s="452"/>
      <c r="E21" s="452"/>
      <c r="F21" s="453"/>
      <c r="G21" s="42" t="str">
        <f t="shared" si="0"/>
        <v/>
      </c>
      <c r="H21" s="442" t="s">
        <v>191</v>
      </c>
      <c r="I21" s="443">
        <f>VLOOKUP(H21,'Lookup Lists'!E$3:F$39,2,FALSE)</f>
        <v>0</v>
      </c>
      <c r="J21" s="470">
        <v>3</v>
      </c>
    </row>
    <row r="22" spans="1:12" x14ac:dyDescent="0.35">
      <c r="A22" s="29" t="s">
        <v>925</v>
      </c>
      <c r="B22" s="347">
        <v>45016</v>
      </c>
      <c r="C22" s="83">
        <v>45061</v>
      </c>
      <c r="D22" s="452"/>
      <c r="E22" s="347">
        <v>45016</v>
      </c>
      <c r="F22" s="83">
        <v>45061</v>
      </c>
      <c r="G22" s="42">
        <f t="shared" si="0"/>
        <v>0</v>
      </c>
      <c r="H22" s="442" t="s">
        <v>191</v>
      </c>
      <c r="I22" s="443">
        <f>VLOOKUP(H22,'Lookup Lists'!E$3:F$39,2,FALSE)</f>
        <v>0</v>
      </c>
      <c r="J22" s="460">
        <v>4</v>
      </c>
    </row>
    <row r="23" spans="1:12" x14ac:dyDescent="0.35">
      <c r="A23" s="29" t="s">
        <v>1329</v>
      </c>
      <c r="B23" s="347">
        <v>45121</v>
      </c>
      <c r="C23" s="83">
        <v>45161</v>
      </c>
      <c r="D23" s="452"/>
      <c r="E23" s="75">
        <f>F22+60</f>
        <v>45121</v>
      </c>
      <c r="F23" s="8">
        <f>E23+60</f>
        <v>45181</v>
      </c>
      <c r="G23" s="42"/>
      <c r="H23" s="442" t="s">
        <v>191</v>
      </c>
      <c r="I23" s="443"/>
      <c r="J23" s="470">
        <v>5</v>
      </c>
    </row>
    <row r="24" spans="1:12" x14ac:dyDescent="0.35">
      <c r="A24" s="345" t="s">
        <v>928</v>
      </c>
      <c r="B24" s="75">
        <f>+E24</f>
        <v>45211</v>
      </c>
      <c r="C24" s="83">
        <f>+F24</f>
        <v>45301</v>
      </c>
      <c r="D24" s="452"/>
      <c r="E24" s="454">
        <f>+F23+30</f>
        <v>45211</v>
      </c>
      <c r="F24" s="454">
        <f>+E24+($B$9*30)+($B$14*60)+30</f>
        <v>45301</v>
      </c>
      <c r="G24" s="42">
        <f t="shared" si="0"/>
        <v>0</v>
      </c>
      <c r="H24" s="442" t="s">
        <v>191</v>
      </c>
      <c r="I24" s="443">
        <f>VLOOKUP(H24,'Lookup Lists'!E$3:F$39,2,FALSE)</f>
        <v>0</v>
      </c>
      <c r="J24" s="460">
        <v>6</v>
      </c>
    </row>
    <row r="25" spans="1:12" x14ac:dyDescent="0.35">
      <c r="A25" s="32" t="s">
        <v>929</v>
      </c>
      <c r="B25" s="75"/>
      <c r="C25" s="75"/>
      <c r="D25" s="452"/>
      <c r="E25" s="452"/>
      <c r="F25" s="453"/>
      <c r="G25" s="42" t="str">
        <f t="shared" si="0"/>
        <v/>
      </c>
      <c r="H25" s="442" t="s">
        <v>191</v>
      </c>
      <c r="I25" s="443">
        <f>VLOOKUP(H25,'Lookup Lists'!E$3:F$39,2,FALSE)</f>
        <v>0</v>
      </c>
      <c r="J25" s="470">
        <v>7</v>
      </c>
    </row>
    <row r="26" spans="1:12" x14ac:dyDescent="0.35">
      <c r="A26" s="32" t="s">
        <v>930</v>
      </c>
      <c r="B26" s="75"/>
      <c r="C26" s="75"/>
      <c r="D26" s="452"/>
      <c r="E26" s="452"/>
      <c r="F26" s="453"/>
      <c r="G26" s="42" t="str">
        <f t="shared" si="0"/>
        <v/>
      </c>
      <c r="H26" s="442" t="s">
        <v>191</v>
      </c>
      <c r="I26" s="443">
        <f>VLOOKUP(H26,'Lookup Lists'!E$3:F$39,2,FALSE)</f>
        <v>0</v>
      </c>
      <c r="J26" s="460">
        <v>8</v>
      </c>
    </row>
    <row r="27" spans="1:12" x14ac:dyDescent="0.35">
      <c r="A27" s="34" t="s">
        <v>931</v>
      </c>
      <c r="B27" s="75">
        <v>45222</v>
      </c>
      <c r="C27" s="83">
        <f>+B27+45</f>
        <v>45267</v>
      </c>
      <c r="D27" s="576" t="s">
        <v>1437</v>
      </c>
      <c r="E27" s="10">
        <f>+F24+45</f>
        <v>45346</v>
      </c>
      <c r="F27" s="8">
        <f>+E27+45</f>
        <v>45391</v>
      </c>
      <c r="G27" s="42">
        <f t="shared" si="0"/>
        <v>124</v>
      </c>
      <c r="H27" s="442" t="s">
        <v>191</v>
      </c>
      <c r="I27" s="443">
        <f>VLOOKUP(H27,'Lookup Lists'!E$3:F$39,2,FALSE)</f>
        <v>0</v>
      </c>
      <c r="J27" s="470">
        <v>9</v>
      </c>
    </row>
    <row r="28" spans="1:12" x14ac:dyDescent="0.35">
      <c r="A28" s="34" t="s">
        <v>932</v>
      </c>
      <c r="B28" s="75">
        <v>45321</v>
      </c>
      <c r="C28" s="75">
        <f>+B28+45</f>
        <v>45366</v>
      </c>
      <c r="D28" s="576">
        <v>0.60340000000000005</v>
      </c>
      <c r="E28" s="10">
        <f>+F27+90</f>
        <v>45481</v>
      </c>
      <c r="F28" s="8">
        <f t="shared" ref="F28" si="1">+E28+45</f>
        <v>45526</v>
      </c>
      <c r="G28" s="42">
        <f t="shared" si="0"/>
        <v>160</v>
      </c>
      <c r="H28" s="442" t="s">
        <v>191</v>
      </c>
      <c r="I28" s="443">
        <f>VLOOKUP(H28,'Lookup Lists'!E$3:F$39,2,FALSE)</f>
        <v>0</v>
      </c>
      <c r="J28" s="460">
        <v>10</v>
      </c>
    </row>
    <row r="29" spans="1:12" x14ac:dyDescent="0.35">
      <c r="A29" s="34" t="s">
        <v>933</v>
      </c>
      <c r="B29" s="75">
        <v>45454</v>
      </c>
      <c r="C29" s="75">
        <f>B29+30</f>
        <v>45484</v>
      </c>
      <c r="D29" s="576">
        <v>0.79110000000000003</v>
      </c>
      <c r="E29" s="452"/>
      <c r="F29" s="453"/>
      <c r="G29" s="42" t="str">
        <f t="shared" si="0"/>
        <v/>
      </c>
      <c r="H29" s="442" t="s">
        <v>191</v>
      </c>
      <c r="I29" s="443">
        <f>VLOOKUP(H29,'Lookup Lists'!E$3:F$39,2,FALSE)</f>
        <v>0</v>
      </c>
      <c r="J29" s="470">
        <v>11</v>
      </c>
    </row>
    <row r="30" spans="1:12" x14ac:dyDescent="0.35">
      <c r="A30" s="34" t="s">
        <v>934</v>
      </c>
      <c r="B30" s="75">
        <v>45546</v>
      </c>
      <c r="C30" s="75">
        <v>45575</v>
      </c>
      <c r="D30" s="576">
        <v>0.93889999999999996</v>
      </c>
      <c r="E30" s="452"/>
      <c r="F30" s="453"/>
      <c r="G30" s="42" t="str">
        <f t="shared" si="0"/>
        <v/>
      </c>
      <c r="H30" s="442" t="s">
        <v>191</v>
      </c>
      <c r="I30" s="443">
        <f>VLOOKUP(H30,'Lookup Lists'!E$3:F$39,2,FALSE)</f>
        <v>0</v>
      </c>
      <c r="J30" s="460">
        <v>12</v>
      </c>
    </row>
    <row r="31" spans="1:12" x14ac:dyDescent="0.35">
      <c r="A31" s="34" t="s">
        <v>935</v>
      </c>
      <c r="B31" s="75"/>
      <c r="C31" s="75"/>
      <c r="D31" s="576" t="s">
        <v>1437</v>
      </c>
      <c r="E31" s="452"/>
      <c r="F31" s="453"/>
      <c r="G31" s="42" t="str">
        <f t="shared" si="0"/>
        <v/>
      </c>
      <c r="H31" s="442" t="s">
        <v>191</v>
      </c>
      <c r="I31" s="443">
        <f>VLOOKUP(H31,'Lookup Lists'!E$3:F$39,2,FALSE)</f>
        <v>0</v>
      </c>
      <c r="J31" s="470">
        <v>13</v>
      </c>
    </row>
    <row r="32" spans="1:12" x14ac:dyDescent="0.35">
      <c r="A32" s="35" t="s">
        <v>936</v>
      </c>
      <c r="B32" s="75"/>
      <c r="C32" s="83"/>
      <c r="D32" s="576" t="s">
        <v>1437</v>
      </c>
      <c r="E32" s="10">
        <f>+F28+30</f>
        <v>45556</v>
      </c>
      <c r="F32" s="8">
        <f>+E32+10</f>
        <v>45566</v>
      </c>
      <c r="G32" s="42">
        <f t="shared" si="0"/>
        <v>0</v>
      </c>
      <c r="H32" s="442" t="s">
        <v>191</v>
      </c>
      <c r="I32" s="443">
        <f>VLOOKUP(H32,'Lookup Lists'!E$3:F$39,2,FALSE)</f>
        <v>0</v>
      </c>
      <c r="J32" s="460">
        <v>14</v>
      </c>
    </row>
    <row r="33" spans="1:10" x14ac:dyDescent="0.35">
      <c r="A33" s="36" t="s">
        <v>937</v>
      </c>
      <c r="B33" s="75">
        <v>45636</v>
      </c>
      <c r="C33" s="75">
        <v>45519</v>
      </c>
      <c r="D33" s="452"/>
      <c r="E33" s="452"/>
      <c r="F33" s="453"/>
      <c r="G33" s="42" t="str">
        <f t="shared" si="0"/>
        <v/>
      </c>
      <c r="H33" s="442" t="s">
        <v>191</v>
      </c>
      <c r="I33" s="443">
        <f>VLOOKUP(H33,'Lookup Lists'!E$3:F$39,2,FALSE)</f>
        <v>0</v>
      </c>
      <c r="J33" s="470">
        <v>15</v>
      </c>
    </row>
    <row r="34" spans="1:10" x14ac:dyDescent="0.35">
      <c r="A34" s="37" t="s">
        <v>938</v>
      </c>
      <c r="B34" s="75"/>
      <c r="C34" s="75"/>
      <c r="D34" s="452"/>
      <c r="E34" s="452"/>
      <c r="F34" s="453"/>
      <c r="G34" s="42" t="str">
        <f t="shared" si="0"/>
        <v/>
      </c>
      <c r="H34" s="442" t="s">
        <v>191</v>
      </c>
      <c r="I34" s="443">
        <f>VLOOKUP(H34,'Lookup Lists'!E$3:F$39,2,FALSE)</f>
        <v>0</v>
      </c>
      <c r="J34" s="460">
        <v>16</v>
      </c>
    </row>
    <row r="35" spans="1:10" ht="15" thickBot="1" x14ac:dyDescent="0.4">
      <c r="A35" s="38"/>
      <c r="B35" s="76"/>
      <c r="C35" s="76"/>
      <c r="D35" s="452"/>
      <c r="E35" s="455"/>
      <c r="F35" s="456"/>
      <c r="G35" s="41" t="str">
        <f t="shared" si="0"/>
        <v/>
      </c>
      <c r="H35" s="82" t="s">
        <v>191</v>
      </c>
      <c r="I35" s="88">
        <f>VLOOKUP(H35,'Lookup Lists'!E$3:F$39,2,FALSE)</f>
        <v>0</v>
      </c>
    </row>
    <row r="36" spans="1:10" ht="15" thickBot="1" x14ac:dyDescent="0.4">
      <c r="A36" s="607" t="s">
        <v>940</v>
      </c>
      <c r="B36" s="608"/>
      <c r="C36" s="608"/>
      <c r="D36" s="608"/>
      <c r="E36" s="608"/>
      <c r="F36" s="608"/>
      <c r="G36" s="370" t="str">
        <f>IF(ISBLANK(C32)=FALSE,I36-C32,"Need FB Date")</f>
        <v>Need FB Date</v>
      </c>
      <c r="H36" s="371" t="s">
        <v>941</v>
      </c>
      <c r="I36" s="372">
        <f>E22+(F32-E22)+SUM(I19:I35)</f>
        <v>45596</v>
      </c>
    </row>
    <row r="37" spans="1:10" ht="15" thickBot="1" x14ac:dyDescent="0.4">
      <c r="A37" s="26" t="s">
        <v>155</v>
      </c>
      <c r="B37"/>
      <c r="C37"/>
      <c r="D37"/>
      <c r="E37"/>
      <c r="F37"/>
      <c r="G37" s="259"/>
      <c r="H37" s="259"/>
      <c r="I37" s="259"/>
    </row>
    <row r="38" spans="1:10" ht="15" thickBot="1" x14ac:dyDescent="0.4">
      <c r="A38" s="25" t="s">
        <v>156</v>
      </c>
      <c r="B38" s="422" t="s">
        <v>157</v>
      </c>
      <c r="C38" s="601" t="s">
        <v>158</v>
      </c>
      <c r="D38" s="601"/>
      <c r="E38" s="601"/>
      <c r="F38" s="601"/>
      <c r="G38" s="601"/>
      <c r="H38" s="601"/>
      <c r="I38" s="602"/>
    </row>
    <row r="39" spans="1:10" x14ac:dyDescent="0.35">
      <c r="A39" s="100" t="s">
        <v>566</v>
      </c>
      <c r="B39" s="93"/>
      <c r="C39" s="603" t="s">
        <v>1232</v>
      </c>
      <c r="D39" s="603"/>
      <c r="E39" s="603"/>
      <c r="F39" s="603"/>
      <c r="G39" s="603"/>
      <c r="H39" s="603"/>
      <c r="I39" s="604"/>
    </row>
    <row r="40" spans="1:10" x14ac:dyDescent="0.35">
      <c r="A40" s="100" t="s">
        <v>566</v>
      </c>
      <c r="B40" s="99">
        <v>45098</v>
      </c>
      <c r="C40" s="605" t="s">
        <v>1340</v>
      </c>
      <c r="D40" s="605"/>
      <c r="E40" s="605"/>
      <c r="F40" s="605"/>
      <c r="G40" s="605"/>
      <c r="H40" s="605"/>
      <c r="I40" s="606"/>
    </row>
    <row r="41" spans="1:10" x14ac:dyDescent="0.35">
      <c r="A41" s="100" t="s">
        <v>566</v>
      </c>
      <c r="B41" s="99">
        <v>45134</v>
      </c>
      <c r="C41" s="605" t="s">
        <v>1360</v>
      </c>
      <c r="D41" s="605"/>
      <c r="E41" s="605"/>
      <c r="F41" s="605"/>
      <c r="G41" s="605"/>
      <c r="H41" s="605"/>
      <c r="I41" s="606"/>
    </row>
    <row r="42" spans="1:10" ht="15" thickBot="1" x14ac:dyDescent="0.4">
      <c r="A42" s="102"/>
      <c r="B42" s="428"/>
      <c r="C42" s="597"/>
      <c r="D42" s="597"/>
      <c r="E42" s="597"/>
      <c r="F42" s="597"/>
      <c r="G42" s="597"/>
      <c r="H42" s="597"/>
      <c r="I42" s="598"/>
    </row>
  </sheetData>
  <mergeCells count="20">
    <mergeCell ref="B12:H12"/>
    <mergeCell ref="B1:H1"/>
    <mergeCell ref="B2:H2"/>
    <mergeCell ref="B3:H3"/>
    <mergeCell ref="B4:H4"/>
    <mergeCell ref="B5:H5"/>
    <mergeCell ref="B6:F6"/>
    <mergeCell ref="B7:C7"/>
    <mergeCell ref="B8:H8"/>
    <mergeCell ref="C9:H9"/>
    <mergeCell ref="C10:H10"/>
    <mergeCell ref="B11:H11"/>
    <mergeCell ref="C41:I41"/>
    <mergeCell ref="C42:I42"/>
    <mergeCell ref="B13:H13"/>
    <mergeCell ref="C14:H14"/>
    <mergeCell ref="A36:F36"/>
    <mergeCell ref="C38:I38"/>
    <mergeCell ref="C39:I39"/>
    <mergeCell ref="C40:I40"/>
  </mergeCells>
  <conditionalFormatting sqref="B26:C26 B27 B28:C31 B33:C35">
    <cfRule type="expression" dxfId="145" priority="23">
      <formula>AND($B25&lt;=NOW(),$C25&gt;=NOW())</formula>
    </cfRule>
  </conditionalFormatting>
  <conditionalFormatting sqref="B32:C32">
    <cfRule type="expression" dxfId="144" priority="9">
      <formula>AND($E32&lt;=NOW(),$F32&gt;=NOW())</formula>
    </cfRule>
  </conditionalFormatting>
  <conditionalFormatting sqref="B20:D20">
    <cfRule type="expression" dxfId="143" priority="5">
      <formula>AND($B22&lt;=NOW(),$C22&gt;=NOW())</formula>
    </cfRule>
  </conditionalFormatting>
  <conditionalFormatting sqref="B22:D24">
    <cfRule type="expression" dxfId="142" priority="4">
      <formula>AND($B18&lt;=NOW(),$C18&gt;=NOW())</formula>
    </cfRule>
  </conditionalFormatting>
  <conditionalFormatting sqref="B25:D25">
    <cfRule type="expression" dxfId="141" priority="6">
      <formula>AND(#REF!&lt;=NOW(),#REF!&gt;=NOW())</formula>
    </cfRule>
  </conditionalFormatting>
  <conditionalFormatting sqref="C27">
    <cfRule type="expression" dxfId="140" priority="8">
      <formula>AND($E27&lt;=NOW(),$F27&gt;=NOW())</formula>
    </cfRule>
  </conditionalFormatting>
  <conditionalFormatting sqref="D19:D26 D33:D35">
    <cfRule type="expression" dxfId="139" priority="3">
      <formula>AND($F19&lt;=NOW(),$G19&gt;=NOW())</formula>
    </cfRule>
  </conditionalFormatting>
  <conditionalFormatting sqref="D27:D32">
    <cfRule type="cellIs" dxfId="138" priority="1" operator="between">
      <formula>0.6667</formula>
      <formula>1</formula>
    </cfRule>
    <cfRule type="cellIs" dxfId="137" priority="2" operator="between">
      <formula>0.6666</formula>
      <formula>0</formula>
    </cfRule>
  </conditionalFormatting>
  <conditionalFormatting sqref="E19:F21">
    <cfRule type="expression" dxfId="136" priority="15">
      <formula>AND($E19&lt;=NOW(),$F19&gt;=NOW())</formula>
    </cfRule>
  </conditionalFormatting>
  <conditionalFormatting sqref="E22:F22">
    <cfRule type="expression" dxfId="135" priority="7">
      <formula>AND($B18&lt;=NOW(),$C18&gt;=NOW())</formula>
    </cfRule>
  </conditionalFormatting>
  <conditionalFormatting sqref="E23:F35">
    <cfRule type="expression" dxfId="134" priority="16">
      <formula>AND($E23&lt;=NOW(),$F23&gt;=NOW())</formula>
    </cfRule>
  </conditionalFormatting>
  <conditionalFormatting sqref="G19:G35">
    <cfRule type="cellIs" dxfId="133" priority="20" operator="greaterThan">
      <formula>-45</formula>
    </cfRule>
  </conditionalFormatting>
  <conditionalFormatting sqref="G19:G36">
    <cfRule type="cellIs" dxfId="132" priority="11" operator="lessThan">
      <formula>-90</formula>
    </cfRule>
    <cfRule type="cellIs" dxfId="131" priority="12" operator="lessThan">
      <formula>-45</formula>
    </cfRule>
  </conditionalFormatting>
  <conditionalFormatting sqref="G36">
    <cfRule type="cellIs" dxfId="130" priority="10" operator="between">
      <formula>-45</formula>
      <formula>45</formula>
    </cfRule>
    <cfRule type="cellIs" dxfId="129" priority="13" operator="greaterThan">
      <formula>45</formula>
    </cfRule>
    <cfRule type="cellIs" dxfId="128" priority="14" operator="greaterThan">
      <formula>90</formula>
    </cfRule>
  </conditionalFormatting>
  <dataValidations count="2">
    <dataValidation type="list" allowBlank="1" showInputMessage="1" showErrorMessage="1" sqref="B3:H3" xr:uid="{00000000-0002-0000-9300-000000000000}">
      <formula1>Status</formula1>
    </dataValidation>
    <dataValidation type="list" allowBlank="1" showInputMessage="1" showErrorMessage="1" sqref="H19:H35" xr:uid="{00000000-0002-0000-9300-000001000000}">
      <formula1>Complexity_Factor</formula1>
    </dataValidation>
  </dataValidations>
  <hyperlinks>
    <hyperlink ref="B2" r:id="rId1" display="Phase 2 System Protection Coordination" xr:uid="{00000000-0004-0000-9300-000000000000}"/>
    <hyperlink ref="I1" location="Home!A1" display="Return to Home" xr:uid="{00000000-0004-0000-9300-000001000000}"/>
    <hyperlink ref="B2:H2" r:id="rId2" display="Modifications to CIP-003" xr:uid="{00000000-0004-0000-9300-000002000000}"/>
    <hyperlink ref="A7" location="Footnotes!A1" display="Priority in RSDP, click to see applicable Footnote" xr:uid="{00000000-0004-0000-9300-000003000000}"/>
    <hyperlink ref="B12:H12" r:id="rId3" display="Aliso Oswald (Primary), Laura Anderson (Backup)" xr:uid="{00000000-0004-0000-9300-000004000000}"/>
    <hyperlink ref="B13:H13" r:id="rId4" display="Kirk Rosener (primary), Ron Sporseen (Backup)" xr:uid="{00000000-0004-0000-9300-000005000000}"/>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25" id="{951F09E1-4338-4763-9EAE-11303F5F81A7}">
            <xm:f>IF($B$20=Home!$I$5,#REF!,)</xm:f>
            <x14:dxf/>
          </x14:cfRule>
          <xm:sqref>J10:ABJ10</xm:sqref>
        </x14:conditionalFormatting>
      </x14:conditionalFormattings>
    </ext>
  </extLst>
</worksheet>
</file>

<file path=xl/worksheets/sheet1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tabColor rgb="FF0070C0"/>
  </sheetPr>
  <dimension ref="A1:L42"/>
  <sheetViews>
    <sheetView zoomScale="110" zoomScaleNormal="110" workbookViewId="0">
      <selection activeCell="D15" sqref="D15"/>
    </sheetView>
  </sheetViews>
  <sheetFormatPr defaultColWidth="8.81640625" defaultRowHeight="14.5" x14ac:dyDescent="0.35"/>
  <cols>
    <col min="1" max="1" width="28.453125" style="106" customWidth="1"/>
    <col min="2" max="2" width="12.453125" style="91" customWidth="1"/>
    <col min="3" max="4" width="11.81640625" style="91" customWidth="1"/>
    <col min="5" max="5" width="11" style="91" customWidth="1"/>
    <col min="6" max="6" width="11.453125" style="91" bestFit="1" customWidth="1"/>
    <col min="7" max="7" width="11.453125" style="91" customWidth="1"/>
    <col min="8" max="8" width="20.453125" style="91" customWidth="1"/>
    <col min="9" max="9" width="12.1796875" style="91" customWidth="1"/>
    <col min="10" max="10" width="7.453125" style="91" hidden="1" customWidth="1"/>
    <col min="11" max="11" width="13.453125" style="91" customWidth="1"/>
    <col min="12" max="12" width="22.453125" style="91" customWidth="1"/>
    <col min="13" max="16384" width="8.81640625" style="91"/>
  </cols>
  <sheetData>
    <row r="1" spans="1:12" s="463" customFormat="1" ht="18.5" x14ac:dyDescent="0.45">
      <c r="A1" s="27" t="s">
        <v>74</v>
      </c>
      <c r="B1" s="609" t="s">
        <v>1344</v>
      </c>
      <c r="C1" s="610"/>
      <c r="D1" s="610"/>
      <c r="E1" s="610"/>
      <c r="F1" s="610"/>
      <c r="G1" s="610"/>
      <c r="H1" s="610"/>
      <c r="I1" s="165" t="s">
        <v>178</v>
      </c>
    </row>
    <row r="2" spans="1:12" s="463" customFormat="1" ht="15" customHeight="1" x14ac:dyDescent="0.45">
      <c r="A2" s="3" t="s">
        <v>204</v>
      </c>
      <c r="B2" s="611" t="s">
        <v>1345</v>
      </c>
      <c r="C2" s="611"/>
      <c r="D2" s="611"/>
      <c r="E2" s="611"/>
      <c r="F2" s="611"/>
      <c r="G2" s="611"/>
      <c r="H2" s="611"/>
      <c r="I2" s="464"/>
    </row>
    <row r="3" spans="1:12" s="463" customFormat="1" ht="15" customHeight="1" x14ac:dyDescent="0.45">
      <c r="A3" s="3" t="s">
        <v>5</v>
      </c>
      <c r="B3" s="612" t="s">
        <v>1087</v>
      </c>
      <c r="C3" s="612"/>
      <c r="D3" s="612"/>
      <c r="E3" s="612"/>
      <c r="F3" s="612"/>
      <c r="G3" s="612"/>
      <c r="H3" s="612"/>
      <c r="I3" s="464"/>
    </row>
    <row r="4" spans="1:12" s="463" customFormat="1" ht="44.15" customHeight="1" x14ac:dyDescent="0.45">
      <c r="A4" s="3" t="s">
        <v>207</v>
      </c>
      <c r="B4" s="600" t="s">
        <v>1413</v>
      </c>
      <c r="C4" s="600"/>
      <c r="D4" s="600"/>
      <c r="E4" s="600"/>
      <c r="F4" s="600"/>
      <c r="G4" s="600"/>
      <c r="H4" s="600"/>
      <c r="I4" s="464"/>
    </row>
    <row r="5" spans="1:12" x14ac:dyDescent="0.35">
      <c r="A5" s="5" t="s">
        <v>209</v>
      </c>
      <c r="B5" s="600" t="s">
        <v>1370</v>
      </c>
      <c r="C5" s="600"/>
      <c r="D5" s="600"/>
      <c r="E5" s="600"/>
      <c r="F5" s="600"/>
      <c r="G5" s="600"/>
      <c r="H5" s="600"/>
      <c r="I5" s="459"/>
    </row>
    <row r="6" spans="1:12" x14ac:dyDescent="0.35">
      <c r="A6" s="5" t="s">
        <v>210</v>
      </c>
      <c r="B6" s="613">
        <f ca="1">NOW()+365</f>
        <v>46128.401889120367</v>
      </c>
      <c r="C6" s="613"/>
      <c r="D6" s="613"/>
      <c r="E6" s="613"/>
      <c r="F6" s="613"/>
      <c r="G6" s="293">
        <f ca="1">IF(ISBLANK($B$6)=FALSE,ROUNDDOWN(_xlfn.DAYS($B$6,NOW())/30,0),"N/A")</f>
        <v>12</v>
      </c>
      <c r="H6" s="277" t="s">
        <v>919</v>
      </c>
      <c r="I6" s="459"/>
    </row>
    <row r="7" spans="1:12" ht="63" customHeight="1" x14ac:dyDescent="0.35">
      <c r="A7" s="261" t="s">
        <v>211</v>
      </c>
      <c r="B7" s="599" t="s">
        <v>508</v>
      </c>
      <c r="C7" s="599"/>
      <c r="D7" s="459"/>
      <c r="E7" s="4" t="s">
        <v>954</v>
      </c>
      <c r="F7" s="459">
        <v>1</v>
      </c>
      <c r="G7" s="4" t="s">
        <v>955</v>
      </c>
      <c r="H7" s="460">
        <v>0</v>
      </c>
      <c r="I7" s="459"/>
    </row>
    <row r="8" spans="1:12" x14ac:dyDescent="0.35">
      <c r="A8" s="5" t="s">
        <v>955</v>
      </c>
      <c r="B8" s="599" t="s">
        <v>191</v>
      </c>
      <c r="C8" s="599"/>
      <c r="D8" s="599"/>
      <c r="E8" s="599"/>
      <c r="F8" s="599"/>
      <c r="G8" s="599"/>
      <c r="H8" s="599"/>
      <c r="I8" s="459"/>
    </row>
    <row r="9" spans="1:12" ht="33.75" customHeight="1" x14ac:dyDescent="0.35">
      <c r="A9" s="3" t="s">
        <v>217</v>
      </c>
      <c r="B9" s="460">
        <v>0</v>
      </c>
      <c r="C9" s="600" t="s">
        <v>1227</v>
      </c>
      <c r="D9" s="600"/>
      <c r="E9" s="600"/>
      <c r="F9" s="600"/>
      <c r="G9" s="600"/>
      <c r="H9" s="600"/>
      <c r="I9" s="459"/>
    </row>
    <row r="10" spans="1:12" x14ac:dyDescent="0.35">
      <c r="A10" s="5" t="s">
        <v>955</v>
      </c>
      <c r="B10" s="460" t="s">
        <v>191</v>
      </c>
      <c r="C10" s="599"/>
      <c r="D10" s="599"/>
      <c r="E10" s="599"/>
      <c r="F10" s="599"/>
      <c r="G10" s="599"/>
      <c r="H10" s="599"/>
      <c r="I10" s="459"/>
    </row>
    <row r="11" spans="1:12" x14ac:dyDescent="0.35">
      <c r="A11" s="5" t="s">
        <v>955</v>
      </c>
      <c r="B11" s="600" t="s">
        <v>191</v>
      </c>
      <c r="C11" s="600"/>
      <c r="D11" s="600"/>
      <c r="E11" s="600"/>
      <c r="F11" s="600"/>
      <c r="G11" s="600"/>
      <c r="H11" s="600"/>
      <c r="I11" s="451"/>
      <c r="L11" s="468"/>
    </row>
    <row r="12" spans="1:12" x14ac:dyDescent="0.35">
      <c r="A12" s="3" t="s">
        <v>222</v>
      </c>
      <c r="B12" s="673" t="s">
        <v>1496</v>
      </c>
      <c r="C12" s="673"/>
      <c r="D12" s="673"/>
      <c r="E12" s="673"/>
      <c r="F12" s="673"/>
      <c r="G12" s="673"/>
      <c r="H12" s="673"/>
      <c r="I12" s="451"/>
    </row>
    <row r="13" spans="1:12" x14ac:dyDescent="0.35">
      <c r="A13" s="3" t="s">
        <v>223</v>
      </c>
      <c r="B13" s="673" t="s">
        <v>1384</v>
      </c>
      <c r="C13" s="673"/>
      <c r="D13" s="673"/>
      <c r="E13" s="673"/>
      <c r="F13" s="673"/>
      <c r="G13" s="673"/>
      <c r="H13" s="673"/>
      <c r="I13" s="451"/>
    </row>
    <row r="14" spans="1:12" ht="30.25" customHeight="1" x14ac:dyDescent="0.35">
      <c r="A14" s="3" t="s">
        <v>224</v>
      </c>
      <c r="B14" s="460">
        <v>2</v>
      </c>
      <c r="C14" s="600" t="s">
        <v>1346</v>
      </c>
      <c r="D14" s="600"/>
      <c r="E14" s="600"/>
      <c r="F14" s="600"/>
      <c r="G14" s="600"/>
      <c r="H14" s="600"/>
      <c r="I14" s="459"/>
    </row>
    <row r="15" spans="1:12" x14ac:dyDescent="0.35">
      <c r="A15" s="3" t="s">
        <v>226</v>
      </c>
      <c r="B15" s="239">
        <v>45762</v>
      </c>
      <c r="C15" s="459"/>
      <c r="D15" s="459"/>
      <c r="E15" s="459"/>
      <c r="F15" s="459"/>
      <c r="G15" s="459"/>
      <c r="H15" s="459"/>
      <c r="I15" s="459"/>
    </row>
    <row r="16" spans="1:12" x14ac:dyDescent="0.35">
      <c r="A16" s="3"/>
      <c r="B16" s="451"/>
      <c r="C16" s="459"/>
      <c r="D16" s="459"/>
      <c r="E16" s="459"/>
      <c r="F16" s="459"/>
      <c r="G16" s="459"/>
      <c r="H16" s="459"/>
      <c r="I16" s="459"/>
    </row>
    <row r="17" spans="1:12" ht="15" thickBot="1" x14ac:dyDescent="0.4">
      <c r="A17" s="5"/>
      <c r="B17" s="459"/>
      <c r="C17" s="459"/>
      <c r="D17" s="459"/>
      <c r="E17" s="459"/>
      <c r="F17" s="459"/>
      <c r="G17" s="459"/>
      <c r="H17" s="459"/>
      <c r="I17" s="459"/>
    </row>
    <row r="18" spans="1:12" ht="58.75" customHeight="1" thickBot="1" x14ac:dyDescent="0.4">
      <c r="A18" s="46" t="s">
        <v>195</v>
      </c>
      <c r="B18" s="48" t="s">
        <v>196</v>
      </c>
      <c r="C18" s="46" t="s">
        <v>197</v>
      </c>
      <c r="D18" s="46" t="s">
        <v>1436</v>
      </c>
      <c r="E18" s="48" t="s">
        <v>1225</v>
      </c>
      <c r="F18" s="46" t="s">
        <v>1226</v>
      </c>
      <c r="G18" s="48" t="s">
        <v>922</v>
      </c>
      <c r="H18" s="46" t="s">
        <v>1228</v>
      </c>
      <c r="I18" s="46" t="s">
        <v>924</v>
      </c>
      <c r="J18" s="469" t="s">
        <v>24</v>
      </c>
      <c r="K18" s="469"/>
      <c r="L18" s="469"/>
    </row>
    <row r="19" spans="1:12" ht="15" thickBot="1" x14ac:dyDescent="0.4">
      <c r="A19" s="71" t="s">
        <v>1239</v>
      </c>
      <c r="B19" s="457"/>
      <c r="C19" s="457"/>
      <c r="D19" s="452"/>
      <c r="E19" s="452"/>
      <c r="F19" s="453"/>
      <c r="G19" s="369" t="str">
        <f>IF(ISBLANK(E19)=FALSE,IF(E19-B19&gt;DATE(2007,1,1),0,E19-B19),"")</f>
        <v/>
      </c>
      <c r="H19" s="110" t="s">
        <v>1097</v>
      </c>
      <c r="I19" s="111">
        <f>VLOOKUP(H19,'Lookup Lists'!E$3:F$39,2,FALSE)</f>
        <v>30</v>
      </c>
      <c r="J19" s="470">
        <v>1</v>
      </c>
    </row>
    <row r="20" spans="1:12" x14ac:dyDescent="0.35">
      <c r="A20" s="71" t="s">
        <v>1240</v>
      </c>
      <c r="B20" s="75"/>
      <c r="C20" s="83"/>
      <c r="D20" s="452"/>
      <c r="E20" s="452"/>
      <c r="F20" s="453"/>
      <c r="G20" s="42" t="str">
        <f t="shared" ref="G20:G35" si="0">IF(ISBLANK(E20)=FALSE,IF(E20-B20&gt;DATE(2007,1,1),0,E20-B20),"")</f>
        <v/>
      </c>
      <c r="H20" s="442" t="s">
        <v>1086</v>
      </c>
      <c r="I20" s="443">
        <f>VLOOKUP(H20,'Lookup Lists'!E$3:F$39,2,FALSE)</f>
        <v>60</v>
      </c>
      <c r="J20" s="460">
        <v>2</v>
      </c>
    </row>
    <row r="21" spans="1:12" x14ac:dyDescent="0.35">
      <c r="A21" s="133" t="str">
        <f>'Lookup Lists'!C9</f>
        <v>QR - Quality Review</v>
      </c>
      <c r="B21" s="429"/>
      <c r="C21" s="429"/>
      <c r="D21" s="452"/>
      <c r="E21" s="452"/>
      <c r="F21" s="453"/>
      <c r="G21" s="42" t="str">
        <f t="shared" si="0"/>
        <v/>
      </c>
      <c r="H21" s="442" t="s">
        <v>191</v>
      </c>
      <c r="I21" s="443">
        <f>VLOOKUP(H21,'Lookup Lists'!E$3:F$39,2,FALSE)</f>
        <v>0</v>
      </c>
      <c r="J21" s="470">
        <v>3</v>
      </c>
    </row>
    <row r="22" spans="1:12" x14ac:dyDescent="0.35">
      <c r="A22" s="29" t="s">
        <v>925</v>
      </c>
      <c r="B22" s="347">
        <f ca="1">+E22</f>
        <v>45763.401889120367</v>
      </c>
      <c r="C22" s="83">
        <f ca="1">+B22+30</f>
        <v>45793.401889120367</v>
      </c>
      <c r="D22" s="452"/>
      <c r="E22" s="75">
        <f ca="1">NOW()</f>
        <v>45763.401889120367</v>
      </c>
      <c r="F22" s="8">
        <f ca="1">+E22+30</f>
        <v>45793.401889120367</v>
      </c>
      <c r="G22" s="42">
        <f t="shared" ca="1" si="0"/>
        <v>0</v>
      </c>
      <c r="H22" s="442" t="s">
        <v>191</v>
      </c>
      <c r="I22" s="443">
        <f>VLOOKUP(H22,'Lookup Lists'!E$3:F$39,2,FALSE)</f>
        <v>0</v>
      </c>
      <c r="J22" s="460">
        <v>4</v>
      </c>
    </row>
    <row r="23" spans="1:12" x14ac:dyDescent="0.35">
      <c r="A23" s="29" t="s">
        <v>1417</v>
      </c>
      <c r="B23" s="347"/>
      <c r="C23" s="83"/>
      <c r="D23" s="452"/>
      <c r="E23" s="75">
        <f ca="1">F22+60</f>
        <v>45853.401889120367</v>
      </c>
      <c r="F23" s="8">
        <f ca="1">E23+60</f>
        <v>45913.401889120367</v>
      </c>
      <c r="G23" s="42"/>
      <c r="H23" s="442"/>
      <c r="I23" s="443"/>
      <c r="J23" s="460"/>
    </row>
    <row r="24" spans="1:12" x14ac:dyDescent="0.35">
      <c r="A24" s="345" t="s">
        <v>928</v>
      </c>
      <c r="B24" s="75">
        <f ca="1">+E24</f>
        <v>45943.401889120367</v>
      </c>
      <c r="C24" s="83">
        <f ca="1">+F24</f>
        <v>46093.401889120367</v>
      </c>
      <c r="D24" s="452"/>
      <c r="E24" s="454">
        <f ca="1">+F23+30</f>
        <v>45943.401889120367</v>
      </c>
      <c r="F24" s="454">
        <f ca="1">+E24+($B$9*30)+($B$14*60)+30</f>
        <v>46093.401889120367</v>
      </c>
      <c r="G24" s="42">
        <f t="shared" ca="1" si="0"/>
        <v>0</v>
      </c>
      <c r="H24" s="442" t="s">
        <v>191</v>
      </c>
      <c r="I24" s="443">
        <f>VLOOKUP(H24,'Lookup Lists'!E$3:F$39,2,FALSE)</f>
        <v>0</v>
      </c>
      <c r="J24" s="470">
        <v>5</v>
      </c>
    </row>
    <row r="25" spans="1:12" x14ac:dyDescent="0.35">
      <c r="A25" s="32" t="s">
        <v>929</v>
      </c>
      <c r="B25" s="75"/>
      <c r="C25" s="75"/>
      <c r="D25" s="452"/>
      <c r="E25" s="452"/>
      <c r="F25" s="453"/>
      <c r="G25" s="42" t="str">
        <f t="shared" si="0"/>
        <v/>
      </c>
      <c r="H25" s="442" t="s">
        <v>191</v>
      </c>
      <c r="I25" s="443">
        <f>VLOOKUP(H25,'Lookup Lists'!E$3:F$39,2,FALSE)</f>
        <v>0</v>
      </c>
      <c r="J25" s="460">
        <v>6</v>
      </c>
    </row>
    <row r="26" spans="1:12" x14ac:dyDescent="0.35">
      <c r="A26" s="32" t="s">
        <v>930</v>
      </c>
      <c r="B26" s="75"/>
      <c r="C26" s="75"/>
      <c r="D26" s="452"/>
      <c r="E26" s="452"/>
      <c r="F26" s="453"/>
      <c r="G26" s="42" t="str">
        <f t="shared" si="0"/>
        <v/>
      </c>
      <c r="H26" s="442" t="s">
        <v>191</v>
      </c>
      <c r="I26" s="443">
        <f>VLOOKUP(H26,'Lookup Lists'!E$3:F$39,2,FALSE)</f>
        <v>0</v>
      </c>
      <c r="J26" s="470">
        <v>7</v>
      </c>
    </row>
    <row r="27" spans="1:12" x14ac:dyDescent="0.35">
      <c r="A27" s="34" t="s">
        <v>931</v>
      </c>
      <c r="B27" s="75">
        <f ca="1">+E27</f>
        <v>46138.401889120367</v>
      </c>
      <c r="C27" s="83">
        <f ca="1">+B27+45</f>
        <v>46183.401889120367</v>
      </c>
      <c r="D27" s="576" t="s">
        <v>1437</v>
      </c>
      <c r="E27" s="10">
        <f ca="1">+F24+45</f>
        <v>46138.401889120367</v>
      </c>
      <c r="F27" s="8">
        <f ca="1">+E27+45</f>
        <v>46183.401889120367</v>
      </c>
      <c r="G27" s="42">
        <f t="shared" ca="1" si="0"/>
        <v>0</v>
      </c>
      <c r="H27" s="442" t="s">
        <v>191</v>
      </c>
      <c r="I27" s="443">
        <f>VLOOKUP(H27,'Lookup Lists'!E$3:F$39,2,FALSE)</f>
        <v>0</v>
      </c>
      <c r="J27" s="460">
        <v>8</v>
      </c>
    </row>
    <row r="28" spans="1:12" x14ac:dyDescent="0.35">
      <c r="A28" s="34" t="s">
        <v>932</v>
      </c>
      <c r="B28" s="75">
        <f ca="1">+E28</f>
        <v>46273.401889120367</v>
      </c>
      <c r="C28" s="75">
        <f ca="1">+B28+45</f>
        <v>46318.401889120367</v>
      </c>
      <c r="D28" s="576" t="s">
        <v>1437</v>
      </c>
      <c r="E28" s="10">
        <f ca="1">+F27+90</f>
        <v>46273.401889120367</v>
      </c>
      <c r="F28" s="8">
        <f t="shared" ref="F28" ca="1" si="1">+E28+45</f>
        <v>46318.401889120367</v>
      </c>
      <c r="G28" s="42">
        <f t="shared" ca="1" si="0"/>
        <v>0</v>
      </c>
      <c r="H28" s="442" t="s">
        <v>191</v>
      </c>
      <c r="I28" s="443">
        <f>VLOOKUP(H28,'Lookup Lists'!E$3:F$39,2,FALSE)</f>
        <v>0</v>
      </c>
      <c r="J28" s="470">
        <v>9</v>
      </c>
    </row>
    <row r="29" spans="1:12" x14ac:dyDescent="0.35">
      <c r="A29" s="34" t="s">
        <v>933</v>
      </c>
      <c r="B29" s="75"/>
      <c r="C29" s="75"/>
      <c r="D29" s="576" t="s">
        <v>1437</v>
      </c>
      <c r="E29" s="452"/>
      <c r="F29" s="453"/>
      <c r="G29" s="42" t="str">
        <f t="shared" si="0"/>
        <v/>
      </c>
      <c r="H29" s="442" t="s">
        <v>191</v>
      </c>
      <c r="I29" s="443">
        <f>VLOOKUP(H29,'Lookup Lists'!E$3:F$39,2,FALSE)</f>
        <v>0</v>
      </c>
      <c r="J29" s="460">
        <v>10</v>
      </c>
    </row>
    <row r="30" spans="1:12" x14ac:dyDescent="0.35">
      <c r="A30" s="34" t="s">
        <v>934</v>
      </c>
      <c r="B30" s="75"/>
      <c r="C30" s="75"/>
      <c r="D30" s="576" t="s">
        <v>1437</v>
      </c>
      <c r="E30" s="452"/>
      <c r="F30" s="453"/>
      <c r="G30" s="42" t="str">
        <f t="shared" si="0"/>
        <v/>
      </c>
      <c r="H30" s="442" t="s">
        <v>191</v>
      </c>
      <c r="I30" s="443">
        <f>VLOOKUP(H30,'Lookup Lists'!E$3:F$39,2,FALSE)</f>
        <v>0</v>
      </c>
      <c r="J30" s="470">
        <v>11</v>
      </c>
    </row>
    <row r="31" spans="1:12" x14ac:dyDescent="0.35">
      <c r="A31" s="34" t="s">
        <v>935</v>
      </c>
      <c r="B31" s="75"/>
      <c r="C31" s="75"/>
      <c r="D31" s="576" t="s">
        <v>1437</v>
      </c>
      <c r="E31" s="452"/>
      <c r="F31" s="453"/>
      <c r="G31" s="42" t="str">
        <f t="shared" si="0"/>
        <v/>
      </c>
      <c r="H31" s="442" t="s">
        <v>191</v>
      </c>
      <c r="I31" s="443">
        <f>VLOOKUP(H31,'Lookup Lists'!E$3:F$39,2,FALSE)</f>
        <v>0</v>
      </c>
      <c r="J31" s="460">
        <v>12</v>
      </c>
    </row>
    <row r="32" spans="1:12" x14ac:dyDescent="0.35">
      <c r="A32" s="35" t="s">
        <v>936</v>
      </c>
      <c r="B32" s="75">
        <f ca="1">+C28+30</f>
        <v>46348.401889120367</v>
      </c>
      <c r="C32" s="83">
        <f ca="1">+B32+10</f>
        <v>46358.401889120367</v>
      </c>
      <c r="D32" s="576" t="s">
        <v>1437</v>
      </c>
      <c r="E32" s="10">
        <f ca="1">+F28+30</f>
        <v>46348.401889120367</v>
      </c>
      <c r="F32" s="8">
        <f ca="1">+E32+10</f>
        <v>46358.401889120367</v>
      </c>
      <c r="G32" s="42">
        <f t="shared" ca="1" si="0"/>
        <v>0</v>
      </c>
      <c r="H32" s="442" t="s">
        <v>191</v>
      </c>
      <c r="I32" s="443">
        <f>VLOOKUP(H32,'Lookup Lists'!E$3:F$39,2,FALSE)</f>
        <v>0</v>
      </c>
      <c r="J32" s="470">
        <v>13</v>
      </c>
    </row>
    <row r="33" spans="1:10" x14ac:dyDescent="0.35">
      <c r="A33" s="36" t="s">
        <v>937</v>
      </c>
      <c r="B33" s="75"/>
      <c r="C33" s="75"/>
      <c r="D33" s="452"/>
      <c r="E33" s="452"/>
      <c r="F33" s="453"/>
      <c r="G33" s="42" t="str">
        <f t="shared" si="0"/>
        <v/>
      </c>
      <c r="H33" s="442" t="s">
        <v>191</v>
      </c>
      <c r="I33" s="443">
        <f>VLOOKUP(H33,'Lookup Lists'!E$3:F$39,2,FALSE)</f>
        <v>0</v>
      </c>
      <c r="J33" s="460">
        <v>14</v>
      </c>
    </row>
    <row r="34" spans="1:10" x14ac:dyDescent="0.35">
      <c r="A34" s="37" t="s">
        <v>938</v>
      </c>
      <c r="B34" s="75"/>
      <c r="C34" s="75"/>
      <c r="D34" s="452"/>
      <c r="E34" s="452"/>
      <c r="F34" s="453"/>
      <c r="G34" s="42" t="str">
        <f t="shared" si="0"/>
        <v/>
      </c>
      <c r="H34" s="442" t="s">
        <v>191</v>
      </c>
      <c r="I34" s="443">
        <f>VLOOKUP(H34,'Lookup Lists'!E$3:F$39,2,FALSE)</f>
        <v>0</v>
      </c>
      <c r="J34" s="470">
        <v>15</v>
      </c>
    </row>
    <row r="35" spans="1:10" ht="15" thickBot="1" x14ac:dyDescent="0.4">
      <c r="A35" s="38"/>
      <c r="B35" s="76"/>
      <c r="C35" s="76"/>
      <c r="D35" s="452"/>
      <c r="E35" s="455"/>
      <c r="F35" s="456"/>
      <c r="G35" s="41" t="str">
        <f t="shared" si="0"/>
        <v/>
      </c>
      <c r="H35" s="82" t="s">
        <v>191</v>
      </c>
      <c r="I35" s="88">
        <f>VLOOKUP(H35,'Lookup Lists'!E$3:F$39,2,FALSE)</f>
        <v>0</v>
      </c>
      <c r="J35" s="460">
        <v>16</v>
      </c>
    </row>
    <row r="36" spans="1:10" ht="15" thickBot="1" x14ac:dyDescent="0.4">
      <c r="A36" s="607" t="s">
        <v>940</v>
      </c>
      <c r="B36" s="608"/>
      <c r="C36" s="608"/>
      <c r="D36" s="608"/>
      <c r="E36" s="608"/>
      <c r="F36" s="608"/>
      <c r="G36" s="370">
        <f ca="1">IF(ISBLANK(C32)=FALSE,I36-C32,"Need FB Date")</f>
        <v>90</v>
      </c>
      <c r="H36" s="371" t="s">
        <v>941</v>
      </c>
      <c r="I36" s="372">
        <f ca="1">E22+(F32-E22)+SUM(I19:I35)</f>
        <v>46448.401889120367</v>
      </c>
    </row>
    <row r="37" spans="1:10" ht="15" thickBot="1" x14ac:dyDescent="0.4">
      <c r="A37" s="26" t="s">
        <v>155</v>
      </c>
      <c r="B37"/>
      <c r="C37"/>
      <c r="D37"/>
      <c r="E37"/>
      <c r="F37"/>
      <c r="G37" s="259"/>
      <c r="H37" s="259"/>
      <c r="I37" s="259"/>
    </row>
    <row r="38" spans="1:10" ht="15" thickBot="1" x14ac:dyDescent="0.4">
      <c r="A38" s="25" t="s">
        <v>156</v>
      </c>
      <c r="B38" s="422" t="s">
        <v>157</v>
      </c>
      <c r="C38" s="601" t="s">
        <v>158</v>
      </c>
      <c r="D38" s="601"/>
      <c r="E38" s="601"/>
      <c r="F38" s="601"/>
      <c r="G38" s="601"/>
      <c r="H38" s="601"/>
      <c r="I38" s="602"/>
    </row>
    <row r="39" spans="1:10" x14ac:dyDescent="0.35">
      <c r="A39" s="100" t="s">
        <v>566</v>
      </c>
      <c r="B39" s="93"/>
      <c r="C39" s="603" t="s">
        <v>1232</v>
      </c>
      <c r="D39" s="603"/>
      <c r="E39" s="603"/>
      <c r="F39" s="603"/>
      <c r="G39" s="603"/>
      <c r="H39" s="603"/>
      <c r="I39" s="604"/>
    </row>
    <row r="40" spans="1:10" x14ac:dyDescent="0.35">
      <c r="A40" s="101"/>
      <c r="B40" s="99"/>
      <c r="C40" s="605"/>
      <c r="D40" s="605"/>
      <c r="E40" s="605"/>
      <c r="F40" s="605"/>
      <c r="G40" s="605"/>
      <c r="H40" s="605"/>
      <c r="I40" s="606"/>
    </row>
    <row r="41" spans="1:10" x14ac:dyDescent="0.35">
      <c r="A41" s="101"/>
      <c r="B41" s="429"/>
      <c r="C41" s="605"/>
      <c r="D41" s="605"/>
      <c r="E41" s="605"/>
      <c r="F41" s="605"/>
      <c r="G41" s="605"/>
      <c r="H41" s="605"/>
      <c r="I41" s="606"/>
    </row>
    <row r="42" spans="1:10" ht="15" thickBot="1" x14ac:dyDescent="0.4">
      <c r="A42" s="102"/>
      <c r="B42" s="428"/>
      <c r="C42" s="597"/>
      <c r="D42" s="597"/>
      <c r="E42" s="597"/>
      <c r="F42" s="597"/>
      <c r="G42" s="597"/>
      <c r="H42" s="597"/>
      <c r="I42" s="598"/>
    </row>
  </sheetData>
  <mergeCells count="20">
    <mergeCell ref="C41:I41"/>
    <mergeCell ref="C42:I42"/>
    <mergeCell ref="B13:H13"/>
    <mergeCell ref="C14:H14"/>
    <mergeCell ref="A36:F36"/>
    <mergeCell ref="C38:I38"/>
    <mergeCell ref="C39:I39"/>
    <mergeCell ref="C40:I40"/>
    <mergeCell ref="B12:H12"/>
    <mergeCell ref="B1:H1"/>
    <mergeCell ref="B2:H2"/>
    <mergeCell ref="B3:H3"/>
    <mergeCell ref="B4:H4"/>
    <mergeCell ref="B5:H5"/>
    <mergeCell ref="B6:F6"/>
    <mergeCell ref="B7:C7"/>
    <mergeCell ref="B8:H8"/>
    <mergeCell ref="C9:H9"/>
    <mergeCell ref="C10:H10"/>
    <mergeCell ref="B11:H11"/>
  </mergeCells>
  <conditionalFormatting sqref="B26:C26 B27 B28:C31 B33:C35">
    <cfRule type="expression" dxfId="127" priority="23">
      <formula>AND($B25&lt;=NOW(),$C25&gt;=NOW())</formula>
    </cfRule>
  </conditionalFormatting>
  <conditionalFormatting sqref="B32:C32">
    <cfRule type="expression" dxfId="126" priority="8">
      <formula>AND($E32&lt;=NOW(),$F32&gt;=NOW())</formula>
    </cfRule>
  </conditionalFormatting>
  <conditionalFormatting sqref="B20:D20">
    <cfRule type="expression" dxfId="125" priority="5">
      <formula>AND($B22&lt;=NOW(),$C22&gt;=NOW())</formula>
    </cfRule>
  </conditionalFormatting>
  <conditionalFormatting sqref="B22:D24">
    <cfRule type="expression" dxfId="124" priority="4">
      <formula>AND($B18&lt;=NOW(),$C18&gt;=NOW())</formula>
    </cfRule>
  </conditionalFormatting>
  <conditionalFormatting sqref="B25:D25">
    <cfRule type="expression" dxfId="123" priority="6">
      <formula>AND(#REF!&lt;=NOW(),#REF!&gt;=NOW())</formula>
    </cfRule>
  </conditionalFormatting>
  <conditionalFormatting sqref="C27">
    <cfRule type="expression" dxfId="122" priority="7">
      <formula>AND($E27&lt;=NOW(),$F27&gt;=NOW())</formula>
    </cfRule>
  </conditionalFormatting>
  <conditionalFormatting sqref="D19:D26 D33:D35">
    <cfRule type="expression" dxfId="121" priority="3">
      <formula>AND($F19&lt;=NOW(),$G19&gt;=NOW())</formula>
    </cfRule>
  </conditionalFormatting>
  <conditionalFormatting sqref="D27:D32">
    <cfRule type="cellIs" dxfId="120" priority="1" operator="between">
      <formula>0.6667</formula>
      <formula>1</formula>
    </cfRule>
    <cfRule type="cellIs" dxfId="119" priority="2" operator="between">
      <formula>0.6666</formula>
      <formula>0</formula>
    </cfRule>
  </conditionalFormatting>
  <conditionalFormatting sqref="E19:F35">
    <cfRule type="expression" dxfId="118" priority="14">
      <formula>AND($E19&lt;=NOW(),$F19&gt;=NOW())</formula>
    </cfRule>
  </conditionalFormatting>
  <conditionalFormatting sqref="G19:G35">
    <cfRule type="cellIs" dxfId="117" priority="19" operator="greaterThan">
      <formula>-45</formula>
    </cfRule>
  </conditionalFormatting>
  <conditionalFormatting sqref="G19:G36">
    <cfRule type="cellIs" dxfId="116" priority="10" operator="lessThan">
      <formula>-90</formula>
    </cfRule>
    <cfRule type="cellIs" dxfId="115" priority="11" operator="lessThan">
      <formula>-45</formula>
    </cfRule>
  </conditionalFormatting>
  <conditionalFormatting sqref="G36">
    <cfRule type="cellIs" dxfId="114" priority="9" operator="between">
      <formula>-45</formula>
      <formula>45</formula>
    </cfRule>
    <cfRule type="cellIs" dxfId="113" priority="12" operator="greaterThan">
      <formula>45</formula>
    </cfRule>
    <cfRule type="cellIs" dxfId="112" priority="13" operator="greaterThan">
      <formula>90</formula>
    </cfRule>
  </conditionalFormatting>
  <dataValidations count="2">
    <dataValidation type="list" allowBlank="1" showInputMessage="1" showErrorMessage="1" sqref="H19:H35" xr:uid="{00000000-0002-0000-9400-000000000000}">
      <formula1>Complexity_Factor</formula1>
    </dataValidation>
    <dataValidation type="list" allowBlank="1" showInputMessage="1" showErrorMessage="1" sqref="B3:H3" xr:uid="{00000000-0002-0000-9400-000001000000}">
      <formula1>Status</formula1>
    </dataValidation>
  </dataValidations>
  <hyperlinks>
    <hyperlink ref="I1" location="Home!A1" display="Return to Home" xr:uid="{00000000-0004-0000-9400-000000000000}"/>
    <hyperlink ref="A7" location="Footnotes!A1" display="Priority in RSDP, click to see applicable Footnote" xr:uid="{00000000-0004-0000-9400-000001000000}"/>
    <hyperlink ref="B2" r:id="rId1" display="Phase 2 System Protection Coordination" xr:uid="{00000000-0004-0000-9400-000002000000}"/>
    <hyperlink ref="B2:H2" r:id="rId2" display="Modifications to FAC-001 and FAC-002" xr:uid="{00000000-0004-0000-9400-000003000000}"/>
    <hyperlink ref="B13:H13" r:id="rId3" display="Donovan Crane (Primary), Jason Chandler (Backup)" xr:uid="{00000000-0004-0000-9400-000005000000}"/>
    <hyperlink ref="B12:H12" r:id="rId4" display="Chido Osueke" xr:uid="{584474D7-7CDB-4E81-A2DE-A0DEFA50560F}"/>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20" id="{C59E9747-EF28-449A-8F1A-A7D83FB2E77C}">
            <xm:f>IF($B$20=Home!$I$5,#REF!,)</xm:f>
            <x14:dxf/>
          </x14:cfRule>
          <xm:sqref>J10:ABJ10</xm:sqref>
        </x14:conditionalFormatting>
      </x14:conditionalFormattings>
    </ext>
  </extLst>
</worksheet>
</file>

<file path=xl/worksheets/sheet1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tabColor theme="4" tint="-0.499984740745262"/>
  </sheetPr>
  <dimension ref="A1:L42"/>
  <sheetViews>
    <sheetView zoomScale="110" zoomScaleNormal="110" workbookViewId="0">
      <selection activeCell="F15" sqref="F15"/>
    </sheetView>
  </sheetViews>
  <sheetFormatPr defaultColWidth="8.81640625" defaultRowHeight="14.5" x14ac:dyDescent="0.35"/>
  <cols>
    <col min="1" max="1" width="28.453125" style="106" customWidth="1"/>
    <col min="2" max="2" width="12.453125" style="91" customWidth="1"/>
    <col min="3" max="4" width="11.81640625" style="91" customWidth="1"/>
    <col min="5" max="5" width="11" style="91" customWidth="1"/>
    <col min="6" max="6" width="11.453125" style="91" bestFit="1" customWidth="1"/>
    <col min="7" max="7" width="11.453125" style="91" customWidth="1"/>
    <col min="8" max="8" width="20.453125" style="91" customWidth="1"/>
    <col min="9" max="9" width="12.1796875" style="91" customWidth="1"/>
    <col min="10" max="10" width="7.453125" style="91" hidden="1" customWidth="1"/>
    <col min="11" max="11" width="13.453125" style="91" customWidth="1"/>
    <col min="12" max="12" width="22.453125" style="91" customWidth="1"/>
    <col min="13" max="16384" width="8.81640625" style="91"/>
  </cols>
  <sheetData>
    <row r="1" spans="1:12" s="463" customFormat="1" ht="18.5" x14ac:dyDescent="0.45">
      <c r="A1" s="27" t="s">
        <v>74</v>
      </c>
      <c r="B1" s="609" t="s">
        <v>1356</v>
      </c>
      <c r="C1" s="610"/>
      <c r="D1" s="610"/>
      <c r="E1" s="610"/>
      <c r="F1" s="610"/>
      <c r="G1" s="610"/>
      <c r="H1" s="610"/>
      <c r="I1" s="165" t="s">
        <v>178</v>
      </c>
    </row>
    <row r="2" spans="1:12" s="463" customFormat="1" ht="15" customHeight="1" x14ac:dyDescent="0.45">
      <c r="A2" s="3" t="s">
        <v>204</v>
      </c>
      <c r="B2" s="611" t="s">
        <v>1357</v>
      </c>
      <c r="C2" s="611"/>
      <c r="D2" s="611"/>
      <c r="E2" s="611"/>
      <c r="F2" s="611"/>
      <c r="G2" s="611"/>
      <c r="H2" s="611"/>
      <c r="I2" s="464"/>
    </row>
    <row r="3" spans="1:12" s="463" customFormat="1" ht="15" customHeight="1" x14ac:dyDescent="0.45">
      <c r="A3" s="3" t="s">
        <v>5</v>
      </c>
      <c r="B3" s="612" t="s">
        <v>1087</v>
      </c>
      <c r="C3" s="612"/>
      <c r="D3" s="612"/>
      <c r="E3" s="612"/>
      <c r="F3" s="612"/>
      <c r="G3" s="612"/>
      <c r="H3" s="612"/>
      <c r="I3" s="464"/>
    </row>
    <row r="4" spans="1:12" s="463" customFormat="1" ht="114" customHeight="1" x14ac:dyDescent="0.45">
      <c r="A4" s="3" t="s">
        <v>207</v>
      </c>
      <c r="B4" s="600" t="s">
        <v>1515</v>
      </c>
      <c r="C4" s="600"/>
      <c r="D4" s="600"/>
      <c r="E4" s="600"/>
      <c r="F4" s="600"/>
      <c r="G4" s="600"/>
      <c r="H4" s="600"/>
      <c r="I4" s="464"/>
    </row>
    <row r="5" spans="1:12" ht="14.9" customHeight="1" x14ac:dyDescent="0.35">
      <c r="A5" s="5" t="s">
        <v>209</v>
      </c>
      <c r="B5" s="600" t="s">
        <v>854</v>
      </c>
      <c r="C5" s="600"/>
      <c r="D5" s="600"/>
      <c r="E5" s="600"/>
      <c r="F5" s="600"/>
      <c r="G5" s="600"/>
      <c r="H5" s="600"/>
      <c r="I5" s="459"/>
    </row>
    <row r="6" spans="1:12" x14ac:dyDescent="0.35">
      <c r="A6" s="5" t="s">
        <v>210</v>
      </c>
      <c r="B6" s="613">
        <v>45657</v>
      </c>
      <c r="C6" s="613"/>
      <c r="D6" s="613"/>
      <c r="E6" s="613"/>
      <c r="F6" s="613"/>
      <c r="G6" s="293">
        <f ca="1">IF(ISBLANK($B$6)=FALSE,ROUNDDOWN(_xlfn.DAYS($B$6,NOW())/30,0),"N/A")</f>
        <v>-3</v>
      </c>
      <c r="H6" s="277" t="s">
        <v>919</v>
      </c>
      <c r="I6" s="459"/>
    </row>
    <row r="7" spans="1:12" ht="63" customHeight="1" x14ac:dyDescent="0.35">
      <c r="A7" s="261" t="s">
        <v>211</v>
      </c>
      <c r="B7" s="599" t="s">
        <v>1017</v>
      </c>
      <c r="C7" s="599"/>
      <c r="D7" s="459"/>
      <c r="E7" s="4" t="s">
        <v>954</v>
      </c>
      <c r="F7" s="459">
        <v>3</v>
      </c>
      <c r="G7" s="4" t="s">
        <v>955</v>
      </c>
      <c r="H7" s="460">
        <v>0</v>
      </c>
      <c r="I7" s="459"/>
    </row>
    <row r="8" spans="1:12" x14ac:dyDescent="0.35">
      <c r="A8" s="5" t="s">
        <v>955</v>
      </c>
      <c r="B8" s="599" t="s">
        <v>191</v>
      </c>
      <c r="C8" s="599"/>
      <c r="D8" s="599"/>
      <c r="E8" s="599"/>
      <c r="F8" s="599"/>
      <c r="G8" s="599"/>
      <c r="H8" s="599"/>
      <c r="I8" s="459"/>
    </row>
    <row r="9" spans="1:12" ht="33.75" customHeight="1" x14ac:dyDescent="0.35">
      <c r="A9" s="3" t="s">
        <v>217</v>
      </c>
      <c r="B9" s="460">
        <v>0</v>
      </c>
      <c r="C9" s="600" t="s">
        <v>1227</v>
      </c>
      <c r="D9" s="600"/>
      <c r="E9" s="600"/>
      <c r="F9" s="600"/>
      <c r="G9" s="600"/>
      <c r="H9" s="600"/>
      <c r="I9" s="459"/>
    </row>
    <row r="10" spans="1:12" x14ac:dyDescent="0.35">
      <c r="A10" s="5" t="s">
        <v>955</v>
      </c>
      <c r="B10" s="460" t="s">
        <v>191</v>
      </c>
      <c r="C10" s="599"/>
      <c r="D10" s="599"/>
      <c r="E10" s="599"/>
      <c r="F10" s="599"/>
      <c r="G10" s="599"/>
      <c r="H10" s="599"/>
      <c r="I10" s="459"/>
    </row>
    <row r="11" spans="1:12" x14ac:dyDescent="0.35">
      <c r="A11" s="5" t="s">
        <v>955</v>
      </c>
      <c r="B11" s="600" t="s">
        <v>191</v>
      </c>
      <c r="C11" s="600"/>
      <c r="D11" s="600"/>
      <c r="E11" s="600"/>
      <c r="F11" s="600"/>
      <c r="G11" s="600"/>
      <c r="H11" s="600"/>
      <c r="I11" s="451"/>
      <c r="L11" s="468"/>
    </row>
    <row r="12" spans="1:12" x14ac:dyDescent="0.35">
      <c r="A12" s="3" t="s">
        <v>222</v>
      </c>
      <c r="B12" s="673" t="s">
        <v>1423</v>
      </c>
      <c r="C12" s="673"/>
      <c r="D12" s="673"/>
      <c r="E12" s="673"/>
      <c r="F12" s="673"/>
      <c r="G12" s="673"/>
      <c r="H12" s="673"/>
      <c r="I12" s="451"/>
    </row>
    <row r="13" spans="1:12" x14ac:dyDescent="0.35">
      <c r="A13" s="3" t="s">
        <v>223</v>
      </c>
      <c r="B13" s="673" t="s">
        <v>1379</v>
      </c>
      <c r="C13" s="673"/>
      <c r="D13" s="673"/>
      <c r="E13" s="673"/>
      <c r="F13" s="673"/>
      <c r="G13" s="673"/>
      <c r="H13" s="673"/>
      <c r="I13" s="451"/>
    </row>
    <row r="14" spans="1:12" ht="30.25" customHeight="1" x14ac:dyDescent="0.35">
      <c r="A14" s="3" t="s">
        <v>224</v>
      </c>
      <c r="B14" s="460">
        <v>1</v>
      </c>
      <c r="C14" s="600" t="s">
        <v>1358</v>
      </c>
      <c r="D14" s="600"/>
      <c r="E14" s="600"/>
      <c r="F14" s="600"/>
      <c r="G14" s="600"/>
      <c r="H14" s="600"/>
      <c r="I14" s="459"/>
    </row>
    <row r="15" spans="1:12" x14ac:dyDescent="0.35">
      <c r="A15" s="3" t="s">
        <v>226</v>
      </c>
      <c r="B15" s="239">
        <v>45755</v>
      </c>
      <c r="C15" s="459"/>
      <c r="D15" s="459"/>
      <c r="E15" s="459"/>
      <c r="F15" s="459"/>
      <c r="G15" s="239"/>
      <c r="H15" s="459"/>
      <c r="I15" s="459"/>
    </row>
    <row r="16" spans="1:12" x14ac:dyDescent="0.35">
      <c r="A16" s="3"/>
      <c r="B16" s="451"/>
      <c r="C16" s="459"/>
      <c r="D16" s="459"/>
      <c r="E16" s="459"/>
      <c r="F16" s="459"/>
      <c r="G16" s="459"/>
      <c r="H16" s="459"/>
      <c r="I16" s="459"/>
    </row>
    <row r="17" spans="1:12" ht="15" thickBot="1" x14ac:dyDescent="0.4">
      <c r="A17" s="5"/>
      <c r="B17" s="459"/>
      <c r="C17" s="459"/>
      <c r="D17" s="459"/>
      <c r="E17" s="459"/>
      <c r="F17" s="459"/>
      <c r="G17" s="459"/>
      <c r="H17" s="459"/>
      <c r="I17" s="459"/>
    </row>
    <row r="18" spans="1:12" ht="58.75" customHeight="1" thickBot="1" x14ac:dyDescent="0.4">
      <c r="A18" s="46" t="s">
        <v>195</v>
      </c>
      <c r="B18" s="48" t="s">
        <v>196</v>
      </c>
      <c r="C18" s="46" t="s">
        <v>197</v>
      </c>
      <c r="D18" s="46" t="s">
        <v>1436</v>
      </c>
      <c r="E18" s="48" t="s">
        <v>1225</v>
      </c>
      <c r="F18" s="46" t="s">
        <v>1226</v>
      </c>
      <c r="G18" s="48" t="s">
        <v>922</v>
      </c>
      <c r="H18" s="46" t="s">
        <v>1228</v>
      </c>
      <c r="I18" s="46" t="s">
        <v>924</v>
      </c>
      <c r="J18" s="469" t="s">
        <v>24</v>
      </c>
      <c r="K18" s="469"/>
      <c r="L18" s="469"/>
    </row>
    <row r="19" spans="1:12" ht="15" thickBot="1" x14ac:dyDescent="0.4">
      <c r="A19" s="71" t="s">
        <v>1239</v>
      </c>
      <c r="B19" s="457"/>
      <c r="C19" s="457"/>
      <c r="D19" s="452"/>
      <c r="E19" s="452"/>
      <c r="F19" s="453"/>
      <c r="G19" s="369" t="str">
        <f>IF(ISBLANK(E19)=FALSE,IF(E19-B19&gt;DATE(2007,1,1),0,E19-B19),"")</f>
        <v/>
      </c>
      <c r="H19" s="110" t="s">
        <v>191</v>
      </c>
      <c r="I19" s="111">
        <f>VLOOKUP(H19,'Lookup Lists'!E$3:F$39,2,FALSE)</f>
        <v>0</v>
      </c>
      <c r="J19" s="470">
        <v>1</v>
      </c>
    </row>
    <row r="20" spans="1:12" x14ac:dyDescent="0.35">
      <c r="A20" s="71" t="s">
        <v>1240</v>
      </c>
      <c r="B20" s="75"/>
      <c r="C20" s="83"/>
      <c r="D20" s="452"/>
      <c r="E20" s="452"/>
      <c r="F20" s="453"/>
      <c r="G20" s="42" t="str">
        <f t="shared" ref="G20:G35" si="0">IF(ISBLANK(E20)=FALSE,IF(E20-B20&gt;DATE(2007,1,1),0,E20-B20),"")</f>
        <v/>
      </c>
      <c r="H20" s="442" t="s">
        <v>191</v>
      </c>
      <c r="I20" s="443">
        <f>VLOOKUP(H20,'Lookup Lists'!E$3:F$39,2,FALSE)</f>
        <v>0</v>
      </c>
      <c r="J20" s="460">
        <v>2</v>
      </c>
    </row>
    <row r="21" spans="1:12" x14ac:dyDescent="0.35">
      <c r="A21" s="133" t="str">
        <f>'Lookup Lists'!C9</f>
        <v>QR - Quality Review</v>
      </c>
      <c r="B21" s="429"/>
      <c r="C21" s="429"/>
      <c r="D21" s="452"/>
      <c r="E21" s="452"/>
      <c r="F21" s="453"/>
      <c r="G21" s="42" t="str">
        <f t="shared" si="0"/>
        <v/>
      </c>
      <c r="H21" s="442" t="s">
        <v>191</v>
      </c>
      <c r="I21" s="443">
        <f>VLOOKUP(H21,'Lookup Lists'!E$3:F$39,2,FALSE)</f>
        <v>0</v>
      </c>
      <c r="J21" s="470">
        <v>3</v>
      </c>
    </row>
    <row r="22" spans="1:12" x14ac:dyDescent="0.35">
      <c r="A22" s="29" t="s">
        <v>925</v>
      </c>
      <c r="B22" s="347">
        <f>+E22</f>
        <v>45133</v>
      </c>
      <c r="C22" s="83">
        <f>+B22+30</f>
        <v>45163</v>
      </c>
      <c r="D22" s="452"/>
      <c r="E22" s="75">
        <v>45133</v>
      </c>
      <c r="F22" s="8">
        <f>+E22+30</f>
        <v>45163</v>
      </c>
      <c r="G22" s="42">
        <f t="shared" si="0"/>
        <v>0</v>
      </c>
      <c r="H22" s="442" t="s">
        <v>191</v>
      </c>
      <c r="I22" s="443">
        <f>VLOOKUP(H22,'Lookup Lists'!E$3:F$39,2,FALSE)</f>
        <v>0</v>
      </c>
      <c r="J22" s="460">
        <v>4</v>
      </c>
    </row>
    <row r="23" spans="1:12" x14ac:dyDescent="0.35">
      <c r="A23" s="29" t="s">
        <v>1417</v>
      </c>
      <c r="B23" s="347"/>
      <c r="C23" s="83"/>
      <c r="D23" s="452"/>
      <c r="E23" s="75">
        <f>F22+60</f>
        <v>45223</v>
      </c>
      <c r="F23" s="8">
        <f>E23+60</f>
        <v>45283</v>
      </c>
      <c r="G23" s="42"/>
      <c r="H23" s="442"/>
      <c r="I23" s="443"/>
      <c r="J23" s="460"/>
    </row>
    <row r="24" spans="1:12" x14ac:dyDescent="0.35">
      <c r="A24" s="345" t="s">
        <v>928</v>
      </c>
      <c r="B24" s="75">
        <f>+E24</f>
        <v>45313</v>
      </c>
      <c r="C24" s="83">
        <f>+F24</f>
        <v>45403</v>
      </c>
      <c r="D24" s="452"/>
      <c r="E24" s="454">
        <f>+F23+30</f>
        <v>45313</v>
      </c>
      <c r="F24" s="454">
        <f>+E24+($B$9*30)+($B$14*60)+30</f>
        <v>45403</v>
      </c>
      <c r="G24" s="42">
        <f t="shared" si="0"/>
        <v>0</v>
      </c>
      <c r="H24" s="442" t="s">
        <v>191</v>
      </c>
      <c r="I24" s="443">
        <f>VLOOKUP(H24,'Lookup Lists'!E$3:F$39,2,FALSE)</f>
        <v>0</v>
      </c>
      <c r="J24" s="470">
        <v>5</v>
      </c>
    </row>
    <row r="25" spans="1:12" x14ac:dyDescent="0.35">
      <c r="A25" s="32" t="s">
        <v>929</v>
      </c>
      <c r="B25" s="75"/>
      <c r="C25" s="75"/>
      <c r="D25" s="452"/>
      <c r="E25" s="452"/>
      <c r="F25" s="453"/>
      <c r="G25" s="42" t="str">
        <f t="shared" si="0"/>
        <v/>
      </c>
      <c r="H25" s="442" t="s">
        <v>191</v>
      </c>
      <c r="I25" s="443">
        <f>VLOOKUP(H25,'Lookup Lists'!E$3:F$39,2,FALSE)</f>
        <v>0</v>
      </c>
      <c r="J25" s="460">
        <v>6</v>
      </c>
    </row>
    <row r="26" spans="1:12" x14ac:dyDescent="0.35">
      <c r="A26" s="32" t="s">
        <v>930</v>
      </c>
      <c r="B26" s="75"/>
      <c r="C26" s="75"/>
      <c r="D26" s="452"/>
      <c r="E26" s="452"/>
      <c r="F26" s="453"/>
      <c r="G26" s="42" t="str">
        <f t="shared" si="0"/>
        <v/>
      </c>
      <c r="H26" s="442" t="s">
        <v>191</v>
      </c>
      <c r="I26" s="443">
        <f>VLOOKUP(H26,'Lookup Lists'!E$3:F$39,2,FALSE)</f>
        <v>0</v>
      </c>
      <c r="J26" s="470">
        <v>7</v>
      </c>
    </row>
    <row r="27" spans="1:12" x14ac:dyDescent="0.35">
      <c r="A27" s="34" t="s">
        <v>931</v>
      </c>
      <c r="B27" s="75">
        <v>45432</v>
      </c>
      <c r="C27" s="83">
        <f>+B27+44</f>
        <v>45476</v>
      </c>
      <c r="D27" s="576">
        <v>0.1167</v>
      </c>
      <c r="E27" s="10">
        <f>+F24+45</f>
        <v>45448</v>
      </c>
      <c r="F27" s="8">
        <f>+E27+45</f>
        <v>45493</v>
      </c>
      <c r="G27" s="42">
        <f t="shared" si="0"/>
        <v>16</v>
      </c>
      <c r="H27" s="442" t="s">
        <v>191</v>
      </c>
      <c r="I27" s="443">
        <f>VLOOKUP(H27,'Lookup Lists'!E$3:F$39,2,FALSE)</f>
        <v>0</v>
      </c>
      <c r="J27" s="460">
        <v>8</v>
      </c>
    </row>
    <row r="28" spans="1:12" x14ac:dyDescent="0.35">
      <c r="A28" s="34" t="s">
        <v>932</v>
      </c>
      <c r="B28" s="75">
        <v>45558</v>
      </c>
      <c r="C28" s="83">
        <f>+B28+45</f>
        <v>45603</v>
      </c>
      <c r="D28" s="576">
        <v>0.47339999999999999</v>
      </c>
      <c r="E28" s="10">
        <f>+F27+90</f>
        <v>45583</v>
      </c>
      <c r="F28" s="8">
        <f t="shared" ref="F28" si="1">+E28+45</f>
        <v>45628</v>
      </c>
      <c r="G28" s="42">
        <f t="shared" si="0"/>
        <v>25</v>
      </c>
      <c r="H28" s="442" t="s">
        <v>191</v>
      </c>
      <c r="I28" s="443">
        <f>VLOOKUP(H28,'Lookup Lists'!E$3:F$39,2,FALSE)</f>
        <v>0</v>
      </c>
      <c r="J28" s="470">
        <v>9</v>
      </c>
    </row>
    <row r="29" spans="1:12" x14ac:dyDescent="0.35">
      <c r="A29" s="34" t="s">
        <v>933</v>
      </c>
      <c r="B29" s="75">
        <v>45742</v>
      </c>
      <c r="C29" s="75">
        <v>45786</v>
      </c>
      <c r="D29" s="576" t="s">
        <v>1437</v>
      </c>
      <c r="E29" s="452"/>
      <c r="F29" s="453"/>
      <c r="G29" s="42" t="str">
        <f t="shared" si="0"/>
        <v/>
      </c>
      <c r="H29" s="442" t="s">
        <v>191</v>
      </c>
      <c r="I29" s="443">
        <f>VLOOKUP(H29,'Lookup Lists'!E$3:F$39,2,FALSE)</f>
        <v>0</v>
      </c>
      <c r="J29" s="460">
        <v>10</v>
      </c>
    </row>
    <row r="30" spans="1:12" x14ac:dyDescent="0.35">
      <c r="A30" s="34" t="s">
        <v>934</v>
      </c>
      <c r="B30" s="75"/>
      <c r="C30" s="75"/>
      <c r="D30" s="576" t="s">
        <v>1437</v>
      </c>
      <c r="E30" s="452"/>
      <c r="F30" s="453"/>
      <c r="G30" s="42" t="str">
        <f t="shared" si="0"/>
        <v/>
      </c>
      <c r="H30" s="442" t="s">
        <v>191</v>
      </c>
      <c r="I30" s="443">
        <f>VLOOKUP(H30,'Lookup Lists'!E$3:F$39,2,FALSE)</f>
        <v>0</v>
      </c>
      <c r="J30" s="470">
        <v>11</v>
      </c>
    </row>
    <row r="31" spans="1:12" x14ac:dyDescent="0.35">
      <c r="A31" s="34" t="s">
        <v>935</v>
      </c>
      <c r="B31" s="75"/>
      <c r="C31" s="75"/>
      <c r="D31" s="576" t="s">
        <v>1437</v>
      </c>
      <c r="E31" s="452"/>
      <c r="F31" s="453"/>
      <c r="G31" s="42" t="str">
        <f t="shared" si="0"/>
        <v/>
      </c>
      <c r="H31" s="442" t="s">
        <v>191</v>
      </c>
      <c r="I31" s="443">
        <f>VLOOKUP(H31,'Lookup Lists'!E$3:F$39,2,FALSE)</f>
        <v>0</v>
      </c>
      <c r="J31" s="460">
        <v>12</v>
      </c>
    </row>
    <row r="32" spans="1:12" x14ac:dyDescent="0.35">
      <c r="A32" s="35" t="s">
        <v>936</v>
      </c>
      <c r="B32" s="75">
        <v>45817</v>
      </c>
      <c r="C32" s="83">
        <v>45826</v>
      </c>
      <c r="D32" s="576" t="s">
        <v>1437</v>
      </c>
      <c r="E32" s="10">
        <f>+F28+30</f>
        <v>45658</v>
      </c>
      <c r="F32" s="8">
        <f>+E32+10</f>
        <v>45668</v>
      </c>
      <c r="G32" s="42">
        <f t="shared" si="0"/>
        <v>-159</v>
      </c>
      <c r="H32" s="442" t="s">
        <v>191</v>
      </c>
      <c r="I32" s="443">
        <f>VLOOKUP(H32,'Lookup Lists'!E$3:F$39,2,FALSE)</f>
        <v>0</v>
      </c>
      <c r="J32" s="470">
        <v>13</v>
      </c>
    </row>
    <row r="33" spans="1:10" x14ac:dyDescent="0.35">
      <c r="A33" s="36" t="s">
        <v>937</v>
      </c>
      <c r="B33" s="75"/>
      <c r="C33" s="75"/>
      <c r="D33" s="452"/>
      <c r="E33" s="452"/>
      <c r="F33" s="453"/>
      <c r="G33" s="42" t="str">
        <f t="shared" si="0"/>
        <v/>
      </c>
      <c r="H33" s="442" t="s">
        <v>191</v>
      </c>
      <c r="I33" s="443">
        <f>VLOOKUP(H33,'Lookup Lists'!E$3:F$39,2,FALSE)</f>
        <v>0</v>
      </c>
      <c r="J33" s="460">
        <v>14</v>
      </c>
    </row>
    <row r="34" spans="1:10" x14ac:dyDescent="0.35">
      <c r="A34" s="37" t="s">
        <v>938</v>
      </c>
      <c r="B34" s="75"/>
      <c r="C34" s="75"/>
      <c r="D34" s="452"/>
      <c r="E34" s="452"/>
      <c r="F34" s="453"/>
      <c r="G34" s="42" t="str">
        <f t="shared" si="0"/>
        <v/>
      </c>
      <c r="H34" s="442" t="s">
        <v>191</v>
      </c>
      <c r="I34" s="443">
        <f>VLOOKUP(H34,'Lookup Lists'!E$3:F$39,2,FALSE)</f>
        <v>0</v>
      </c>
      <c r="J34" s="470">
        <v>15</v>
      </c>
    </row>
    <row r="35" spans="1:10" ht="15" thickBot="1" x14ac:dyDescent="0.4">
      <c r="A35" s="38"/>
      <c r="B35" s="76"/>
      <c r="C35" s="76"/>
      <c r="D35" s="452"/>
      <c r="E35" s="455"/>
      <c r="F35" s="456"/>
      <c r="G35" s="41" t="str">
        <f t="shared" si="0"/>
        <v/>
      </c>
      <c r="H35" s="82" t="s">
        <v>191</v>
      </c>
      <c r="I35" s="88">
        <f>VLOOKUP(H35,'Lookup Lists'!E$3:F$39,2,FALSE)</f>
        <v>0</v>
      </c>
      <c r="J35" s="460">
        <v>16</v>
      </c>
    </row>
    <row r="36" spans="1:10" ht="15" thickBot="1" x14ac:dyDescent="0.4">
      <c r="A36" s="607" t="s">
        <v>940</v>
      </c>
      <c r="B36" s="608"/>
      <c r="C36" s="608"/>
      <c r="D36" s="608"/>
      <c r="E36" s="608"/>
      <c r="F36" s="608"/>
      <c r="G36" s="370">
        <f>IF(ISBLANK(C32)=FALSE,I36-C32,"Need FB Date")</f>
        <v>-158</v>
      </c>
      <c r="H36" s="371" t="s">
        <v>941</v>
      </c>
      <c r="I36" s="372">
        <f>E22+(F32-E22)+SUM(I19:I35)</f>
        <v>45668</v>
      </c>
    </row>
    <row r="37" spans="1:10" ht="15" thickBot="1" x14ac:dyDescent="0.4">
      <c r="A37" s="26" t="s">
        <v>155</v>
      </c>
      <c r="B37"/>
      <c r="C37"/>
      <c r="D37"/>
      <c r="E37"/>
      <c r="F37"/>
      <c r="G37" s="259"/>
      <c r="H37" s="259"/>
      <c r="I37" s="259"/>
    </row>
    <row r="38" spans="1:10" ht="15" thickBot="1" x14ac:dyDescent="0.4">
      <c r="A38" s="25" t="s">
        <v>156</v>
      </c>
      <c r="B38" s="422" t="s">
        <v>157</v>
      </c>
      <c r="C38" s="601" t="s">
        <v>158</v>
      </c>
      <c r="D38" s="601"/>
      <c r="E38" s="601"/>
      <c r="F38" s="601"/>
      <c r="G38" s="601"/>
      <c r="H38" s="601"/>
      <c r="I38" s="602"/>
    </row>
    <row r="39" spans="1:10" x14ac:dyDescent="0.35">
      <c r="A39" s="100" t="s">
        <v>566</v>
      </c>
      <c r="B39" s="93"/>
      <c r="C39" s="603" t="s">
        <v>1363</v>
      </c>
      <c r="D39" s="603"/>
      <c r="E39" s="603"/>
      <c r="F39" s="603"/>
      <c r="G39" s="603"/>
      <c r="H39" s="603"/>
      <c r="I39" s="604"/>
    </row>
    <row r="40" spans="1:10" x14ac:dyDescent="0.35">
      <c r="A40" s="101"/>
      <c r="B40" s="99"/>
      <c r="C40" s="605"/>
      <c r="D40" s="605"/>
      <c r="E40" s="605"/>
      <c r="F40" s="605"/>
      <c r="G40" s="605"/>
      <c r="H40" s="605"/>
      <c r="I40" s="606"/>
    </row>
    <row r="41" spans="1:10" x14ac:dyDescent="0.35">
      <c r="A41" s="101"/>
      <c r="B41" s="429"/>
      <c r="C41" s="605"/>
      <c r="D41" s="605"/>
      <c r="E41" s="605"/>
      <c r="F41" s="605"/>
      <c r="G41" s="605"/>
      <c r="H41" s="605"/>
      <c r="I41" s="606"/>
    </row>
    <row r="42" spans="1:10" ht="15" thickBot="1" x14ac:dyDescent="0.4">
      <c r="A42" s="102"/>
      <c r="B42" s="428"/>
      <c r="C42" s="597"/>
      <c r="D42" s="597"/>
      <c r="E42" s="597"/>
      <c r="F42" s="597"/>
      <c r="G42" s="597"/>
      <c r="H42" s="597"/>
      <c r="I42" s="598"/>
    </row>
  </sheetData>
  <mergeCells count="20">
    <mergeCell ref="B12:H12"/>
    <mergeCell ref="B1:H1"/>
    <mergeCell ref="B2:H2"/>
    <mergeCell ref="B3:H3"/>
    <mergeCell ref="B4:H4"/>
    <mergeCell ref="B5:H5"/>
    <mergeCell ref="B6:F6"/>
    <mergeCell ref="B7:C7"/>
    <mergeCell ref="B8:H8"/>
    <mergeCell ref="C9:H9"/>
    <mergeCell ref="C10:H10"/>
    <mergeCell ref="B11:H11"/>
    <mergeCell ref="C41:I41"/>
    <mergeCell ref="C42:I42"/>
    <mergeCell ref="B13:H13"/>
    <mergeCell ref="C14:H14"/>
    <mergeCell ref="A36:F36"/>
    <mergeCell ref="C38:I38"/>
    <mergeCell ref="C39:I39"/>
    <mergeCell ref="C40:I40"/>
  </mergeCells>
  <conditionalFormatting sqref="B26:C26 B27:B28 B29:C31 B33:C35">
    <cfRule type="expression" dxfId="111" priority="23">
      <formula>AND($B25&lt;=NOW(),$C25&gt;=NOW())</formula>
    </cfRule>
  </conditionalFormatting>
  <conditionalFormatting sqref="B32:C32">
    <cfRule type="expression" dxfId="110" priority="8">
      <formula>AND($E32&lt;=NOW(),$F32&gt;=NOW())</formula>
    </cfRule>
  </conditionalFormatting>
  <conditionalFormatting sqref="B20:D20">
    <cfRule type="expression" dxfId="109" priority="5">
      <formula>AND($B22&lt;=NOW(),$C22&gt;=NOW())</formula>
    </cfRule>
  </conditionalFormatting>
  <conditionalFormatting sqref="B22:D24">
    <cfRule type="expression" dxfId="108" priority="4">
      <formula>AND($B18&lt;=NOW(),$C18&gt;=NOW())</formula>
    </cfRule>
  </conditionalFormatting>
  <conditionalFormatting sqref="B25:D25">
    <cfRule type="expression" dxfId="107" priority="6">
      <formula>AND(#REF!&lt;=NOW(),#REF!&gt;=NOW())</formula>
    </cfRule>
  </conditionalFormatting>
  <conditionalFormatting sqref="C27:C28">
    <cfRule type="expression" dxfId="106" priority="7">
      <formula>AND($E27&lt;=NOW(),$F27&gt;=NOW())</formula>
    </cfRule>
  </conditionalFormatting>
  <conditionalFormatting sqref="D19:D26 D33:D35">
    <cfRule type="expression" dxfId="105" priority="3">
      <formula>AND($F19&lt;=NOW(),$G19&gt;=NOW())</formula>
    </cfRule>
  </conditionalFormatting>
  <conditionalFormatting sqref="D27:D32">
    <cfRule type="cellIs" dxfId="104" priority="1" operator="between">
      <formula>0.6667</formula>
      <formula>1</formula>
    </cfRule>
    <cfRule type="cellIs" dxfId="103" priority="2" operator="between">
      <formula>0.6666</formula>
      <formula>0</formula>
    </cfRule>
  </conditionalFormatting>
  <conditionalFormatting sqref="E19:F35">
    <cfRule type="expression" dxfId="102" priority="14">
      <formula>AND($E19&lt;=NOW(),$F19&gt;=NOW())</formula>
    </cfRule>
  </conditionalFormatting>
  <conditionalFormatting sqref="G19:G35">
    <cfRule type="cellIs" dxfId="101" priority="19" operator="greaterThan">
      <formula>-45</formula>
    </cfRule>
  </conditionalFormatting>
  <conditionalFormatting sqref="G19:G36">
    <cfRule type="cellIs" dxfId="100" priority="10" operator="lessThan">
      <formula>-90</formula>
    </cfRule>
    <cfRule type="cellIs" dxfId="99" priority="11" operator="lessThan">
      <formula>-45</formula>
    </cfRule>
  </conditionalFormatting>
  <conditionalFormatting sqref="G36">
    <cfRule type="cellIs" dxfId="98" priority="9" operator="between">
      <formula>-45</formula>
      <formula>45</formula>
    </cfRule>
    <cfRule type="cellIs" dxfId="97" priority="12" operator="greaterThan">
      <formula>45</formula>
    </cfRule>
    <cfRule type="cellIs" dxfId="96" priority="13" operator="greaterThan">
      <formula>90</formula>
    </cfRule>
  </conditionalFormatting>
  <dataValidations count="2">
    <dataValidation type="list" allowBlank="1" showInputMessage="1" showErrorMessage="1" sqref="H19:H35" xr:uid="{00000000-0002-0000-9500-000000000000}">
      <formula1>Complexity_Factor</formula1>
    </dataValidation>
    <dataValidation type="list" allowBlank="1" showInputMessage="1" showErrorMessage="1" sqref="B3:H3" xr:uid="{00000000-0002-0000-9500-000001000000}">
      <formula1>Status</formula1>
    </dataValidation>
  </dataValidations>
  <hyperlinks>
    <hyperlink ref="B2" r:id="rId1" display="Phase 2 System Protection Coordination" xr:uid="{00000000-0004-0000-9500-000000000000}"/>
    <hyperlink ref="I1" location="Home!A1" display="Return to Home" xr:uid="{00000000-0004-0000-9500-000001000000}"/>
    <hyperlink ref="B2:H2" r:id="rId2" display="CIP-014 Risk Assessment Refinement" xr:uid="{00000000-0004-0000-9500-000002000000}"/>
    <hyperlink ref="A7" location="Footnotes!A1" display="Priority in RSDP, click to see applicable Footnote" xr:uid="{00000000-0004-0000-9500-000003000000}"/>
    <hyperlink ref="B12:H12" r:id="rId3" display="Ben Wu (Primary), Josh Blume (Backup)" xr:uid="{00000000-0004-0000-9500-000004000000}"/>
    <hyperlink ref="B13:H13" r:id="rId4" display="Claudine Fritz (Primary), Ellese Murphy (Backup)" xr:uid="{00000000-0004-0000-9500-000005000000}"/>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20" id="{FFF52D84-FE2A-446A-91B5-0DFB64A4B52B}">
            <xm:f>IF($B$20=Home!$I$5,#REF!,)</xm:f>
            <x14:dxf/>
          </x14:cfRule>
          <xm:sqref>J10:ABJ10</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rgb="FFFF0000"/>
  </sheetPr>
  <dimension ref="A1:M41"/>
  <sheetViews>
    <sheetView workbookViewId="0">
      <pane ySplit="1" topLeftCell="A2" activePane="bottomLeft" state="frozen"/>
      <selection pane="bottomLeft" activeCell="B5" sqref="B5:G5"/>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09" t="s">
        <v>241</v>
      </c>
      <c r="C1" s="610"/>
      <c r="D1" s="610"/>
      <c r="E1" s="610"/>
      <c r="F1" s="610"/>
      <c r="G1" s="610"/>
      <c r="H1" s="49" t="s">
        <v>178</v>
      </c>
    </row>
    <row r="2" spans="1:13" s="7" customFormat="1" ht="15" customHeight="1" x14ac:dyDescent="0.45">
      <c r="A2" s="3" t="s">
        <v>204</v>
      </c>
      <c r="B2" s="631" t="s">
        <v>242</v>
      </c>
      <c r="C2" s="631"/>
      <c r="D2" s="631"/>
      <c r="E2" s="631"/>
      <c r="F2" s="631"/>
      <c r="G2" s="631"/>
      <c r="H2" s="6"/>
    </row>
    <row r="3" spans="1:13" s="7" customFormat="1" ht="15" customHeight="1" x14ac:dyDescent="0.45">
      <c r="A3" s="3" t="s">
        <v>5</v>
      </c>
      <c r="B3" s="612" t="s">
        <v>230</v>
      </c>
      <c r="C3" s="612"/>
      <c r="D3" s="612"/>
      <c r="E3" s="612"/>
      <c r="F3" s="612"/>
      <c r="G3" s="612"/>
      <c r="H3" s="6"/>
    </row>
    <row r="4" spans="1:13" s="7" customFormat="1" ht="51.65" customHeight="1" x14ac:dyDescent="0.45">
      <c r="A4" s="3" t="s">
        <v>207</v>
      </c>
      <c r="B4" s="600" t="s">
        <v>208</v>
      </c>
      <c r="C4" s="600"/>
      <c r="D4" s="600"/>
      <c r="E4" s="600"/>
      <c r="F4" s="600"/>
      <c r="G4" s="600"/>
      <c r="H4" s="6"/>
    </row>
    <row r="5" spans="1:13" x14ac:dyDescent="0.35">
      <c r="A5" s="5" t="s">
        <v>209</v>
      </c>
      <c r="B5" s="632"/>
      <c r="C5" s="632"/>
      <c r="D5" s="632"/>
      <c r="E5" s="632"/>
      <c r="F5" s="632"/>
      <c r="G5" s="632"/>
      <c r="H5" s="323"/>
    </row>
    <row r="6" spans="1:13" x14ac:dyDescent="0.35">
      <c r="A6" s="5" t="s">
        <v>210</v>
      </c>
      <c r="B6" s="639"/>
      <c r="C6" s="639"/>
      <c r="D6" s="639"/>
      <c r="E6" s="639"/>
      <c r="F6" s="639"/>
      <c r="G6" s="639"/>
      <c r="H6" s="323"/>
    </row>
    <row r="7" spans="1:13" ht="58" x14ac:dyDescent="0.35">
      <c r="A7" s="4" t="s">
        <v>211</v>
      </c>
      <c r="B7" s="643"/>
      <c r="C7" s="643"/>
      <c r="D7" s="320" t="s">
        <v>213</v>
      </c>
      <c r="E7" s="323">
        <v>2</v>
      </c>
      <c r="F7" s="320" t="s">
        <v>214</v>
      </c>
      <c r="G7" s="259">
        <v>0</v>
      </c>
      <c r="H7" s="323"/>
    </row>
    <row r="8" spans="1:13" x14ac:dyDescent="0.35">
      <c r="A8" s="5" t="s">
        <v>215</v>
      </c>
      <c r="B8" s="639"/>
      <c r="C8" s="639"/>
      <c r="D8" s="639"/>
      <c r="E8" s="639"/>
      <c r="F8" s="639"/>
      <c r="G8" s="639"/>
      <c r="H8" s="323"/>
    </row>
    <row r="9" spans="1:13" ht="29.9" customHeight="1" x14ac:dyDescent="0.35">
      <c r="A9" s="3" t="s">
        <v>217</v>
      </c>
      <c r="B9" s="259">
        <v>4</v>
      </c>
      <c r="C9" s="639" t="s">
        <v>220</v>
      </c>
      <c r="D9" s="639"/>
      <c r="E9" s="639"/>
      <c r="F9" s="639"/>
      <c r="G9" s="639"/>
      <c r="H9" s="323"/>
    </row>
    <row r="10" spans="1:13" x14ac:dyDescent="0.35">
      <c r="A10" s="449" t="s">
        <v>219</v>
      </c>
      <c r="B10" s="259">
        <v>3</v>
      </c>
      <c r="C10" s="639" t="s">
        <v>220</v>
      </c>
      <c r="D10" s="639"/>
      <c r="E10" s="639"/>
      <c r="F10" s="639"/>
      <c r="G10" s="639"/>
      <c r="H10" s="323"/>
    </row>
    <row r="11" spans="1:13" ht="29" x14ac:dyDescent="0.35">
      <c r="A11" s="3" t="s">
        <v>221</v>
      </c>
      <c r="B11" s="632"/>
      <c r="C11" s="632"/>
      <c r="D11" s="632"/>
      <c r="E11" s="632"/>
      <c r="F11" s="632"/>
      <c r="G11" s="632"/>
      <c r="H11" s="321"/>
      <c r="K11" s="1"/>
      <c r="L11" s="1"/>
      <c r="M11" s="1"/>
    </row>
    <row r="12" spans="1:13" x14ac:dyDescent="0.35">
      <c r="A12" s="3" t="s">
        <v>222</v>
      </c>
      <c r="B12" s="632"/>
      <c r="C12" s="632"/>
      <c r="D12" s="632"/>
      <c r="E12" s="632"/>
      <c r="F12" s="632"/>
      <c r="G12" s="632"/>
      <c r="H12" s="321"/>
    </row>
    <row r="13" spans="1:13" x14ac:dyDescent="0.35">
      <c r="A13" s="3" t="s">
        <v>223</v>
      </c>
      <c r="B13" s="632"/>
      <c r="C13" s="632"/>
      <c r="D13" s="632"/>
      <c r="E13" s="632"/>
      <c r="F13" s="632"/>
      <c r="G13" s="632"/>
      <c r="H13" s="321"/>
    </row>
    <row r="14" spans="1:13" ht="29.15" customHeight="1" x14ac:dyDescent="0.35">
      <c r="A14" s="3" t="s">
        <v>224</v>
      </c>
      <c r="B14" s="259">
        <v>3</v>
      </c>
      <c r="C14" s="632" t="s">
        <v>243</v>
      </c>
      <c r="D14" s="632"/>
      <c r="E14" s="632"/>
      <c r="F14" s="632"/>
      <c r="G14" s="632"/>
      <c r="H14" s="323"/>
    </row>
    <row r="15" spans="1:13" x14ac:dyDescent="0.35">
      <c r="A15" s="3" t="s">
        <v>226</v>
      </c>
      <c r="B15" s="239"/>
      <c r="C15" s="323"/>
      <c r="D15" s="323"/>
      <c r="E15" s="323"/>
      <c r="F15" s="323"/>
      <c r="G15" s="323"/>
      <c r="H15" s="323"/>
    </row>
    <row r="16" spans="1:13" x14ac:dyDescent="0.35">
      <c r="A16" s="3"/>
      <c r="B16" s="321"/>
      <c r="C16" s="323"/>
      <c r="D16" s="323"/>
      <c r="E16" s="323"/>
      <c r="F16" s="323"/>
      <c r="G16" s="323"/>
      <c r="H16" s="323"/>
    </row>
    <row r="17" spans="1:10" ht="15" thickBot="1" x14ac:dyDescent="0.4">
      <c r="A17" s="5"/>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38922</v>
      </c>
      <c r="C22" s="74">
        <f>+B22+30</f>
        <v>38952</v>
      </c>
      <c r="D22" s="75"/>
      <c r="E22" s="74"/>
      <c r="F22" s="42">
        <f t="shared" si="0"/>
        <v>-38922</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40410</v>
      </c>
      <c r="C31" s="75">
        <v>40412</v>
      </c>
      <c r="D31" s="75"/>
      <c r="E31" s="74"/>
      <c r="F31" s="42">
        <f t="shared" si="0"/>
        <v>-40410</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3" t="s">
        <v>227</v>
      </c>
      <c r="B38" s="24">
        <v>43474</v>
      </c>
      <c r="C38" s="635" t="s">
        <v>208</v>
      </c>
      <c r="D38" s="635"/>
      <c r="E38" s="635"/>
      <c r="F38" s="635"/>
      <c r="G38" s="635"/>
      <c r="H38" s="636"/>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19">
    <mergeCell ref="B7:C7"/>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1099" priority="2">
      <formula>AND($B19&lt;=NOW(),$C19&gt;=NOW())</formula>
    </cfRule>
  </conditionalFormatting>
  <conditionalFormatting sqref="D19:D34">
    <cfRule type="expression" dxfId="1098" priority="1">
      <formula>AND($D19&lt;=NOW(),$E19&gt;=NOW())</formula>
    </cfRule>
  </conditionalFormatting>
  <conditionalFormatting sqref="F19:F34">
    <cfRule type="cellIs" dxfId="1097" priority="3" operator="lessThan">
      <formula>-90</formula>
    </cfRule>
    <cfRule type="cellIs" dxfId="1096" priority="4" operator="lessThan">
      <formula>-45</formula>
    </cfRule>
    <cfRule type="cellIs" dxfId="1095" priority="5" operator="greaterThan">
      <formula>-45</formula>
    </cfRule>
  </conditionalFormatting>
  <hyperlinks>
    <hyperlink ref="H1" location="Home!A1" display="Return to Home" xr:uid="{00000000-0004-0000-0F00-000000000000}"/>
    <hyperlink ref="A10" location="Footnotes!A1" display="No. of Guidances (see Note 2)" xr:uid="{00000000-0004-0000-0F00-000001000000}"/>
    <hyperlink ref="B2:G2" r:id="rId1" display="Reliability Coordination - Transmission Loading Relief" xr:uid="{00000000-0004-0000-0F00-000002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62E974AD-5B14-4AAD-A809-084E4EB1565C}">
            <xm:f>IF($B$20=Home!$I$5,$A$24,)</xm:f>
            <x14:dxf/>
          </x14:cfRule>
          <xm:sqref>I10:ABK10</xm:sqref>
        </x14:conditionalFormatting>
      </x14:conditionalFormattings>
    </ext>
  </extLst>
</worksheet>
</file>

<file path=xl/worksheets/sheet1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tabColor rgb="FFFF0000"/>
  </sheetPr>
  <dimension ref="A1:L42"/>
  <sheetViews>
    <sheetView topLeftCell="A27" zoomScale="110" zoomScaleNormal="110" workbookViewId="0">
      <selection activeCell="B41" sqref="B41"/>
    </sheetView>
  </sheetViews>
  <sheetFormatPr defaultColWidth="8.81640625" defaultRowHeight="14.5" x14ac:dyDescent="0.35"/>
  <cols>
    <col min="1" max="1" width="28.453125" style="106" customWidth="1"/>
    <col min="2" max="2" width="12.453125" style="91" customWidth="1"/>
    <col min="3" max="4" width="11.81640625" style="91" customWidth="1"/>
    <col min="5" max="5" width="11" style="91" customWidth="1"/>
    <col min="6" max="6" width="11.453125" style="91" bestFit="1" customWidth="1"/>
    <col min="7" max="7" width="11.453125" style="91" customWidth="1"/>
    <col min="8" max="8" width="20.453125" style="91" customWidth="1"/>
    <col min="9" max="9" width="12.1796875" style="91" customWidth="1"/>
    <col min="10" max="10" width="7.453125" style="91" hidden="1" customWidth="1"/>
    <col min="11" max="11" width="13.453125" style="91" customWidth="1"/>
    <col min="12" max="12" width="22.453125" style="91" customWidth="1"/>
    <col min="13" max="16384" width="8.81640625" style="91"/>
  </cols>
  <sheetData>
    <row r="1" spans="1:12" s="463" customFormat="1" ht="18.5" x14ac:dyDescent="0.45">
      <c r="A1" s="27" t="s">
        <v>74</v>
      </c>
      <c r="B1" s="609" t="s">
        <v>1361</v>
      </c>
      <c r="C1" s="610"/>
      <c r="D1" s="610"/>
      <c r="E1" s="610"/>
      <c r="F1" s="610"/>
      <c r="G1" s="610"/>
      <c r="H1" s="610"/>
      <c r="I1" s="165" t="s">
        <v>178</v>
      </c>
    </row>
    <row r="2" spans="1:12" s="463" customFormat="1" ht="15" customHeight="1" x14ac:dyDescent="0.45">
      <c r="A2" s="3" t="s">
        <v>204</v>
      </c>
      <c r="B2" s="611" t="s">
        <v>1386</v>
      </c>
      <c r="C2" s="611"/>
      <c r="D2" s="611"/>
      <c r="E2" s="611"/>
      <c r="F2" s="611"/>
      <c r="G2" s="611"/>
      <c r="H2" s="611"/>
      <c r="I2" s="464"/>
    </row>
    <row r="3" spans="1:12" s="463" customFormat="1" ht="15" customHeight="1" x14ac:dyDescent="0.45">
      <c r="A3" s="3" t="s">
        <v>5</v>
      </c>
      <c r="B3" s="612" t="s">
        <v>328</v>
      </c>
      <c r="C3" s="612"/>
      <c r="D3" s="612"/>
      <c r="E3" s="612"/>
      <c r="F3" s="612"/>
      <c r="G3" s="612"/>
      <c r="H3" s="612"/>
      <c r="I3" s="464"/>
    </row>
    <row r="4" spans="1:12" s="463" customFormat="1" ht="53.75" customHeight="1" x14ac:dyDescent="0.45">
      <c r="A4" s="3" t="s">
        <v>207</v>
      </c>
      <c r="B4" s="600" t="s">
        <v>1490</v>
      </c>
      <c r="C4" s="600"/>
      <c r="D4" s="600"/>
      <c r="E4" s="600"/>
      <c r="F4" s="600"/>
      <c r="G4" s="600"/>
      <c r="H4" s="600"/>
      <c r="I4" s="464"/>
    </row>
    <row r="5" spans="1:12" x14ac:dyDescent="0.35">
      <c r="A5" s="5" t="s">
        <v>209</v>
      </c>
      <c r="B5" s="600" t="s">
        <v>1421</v>
      </c>
      <c r="C5" s="600"/>
      <c r="D5" s="600"/>
      <c r="E5" s="600"/>
      <c r="F5" s="600"/>
      <c r="G5" s="600"/>
      <c r="H5" s="600"/>
      <c r="I5" s="459"/>
    </row>
    <row r="6" spans="1:12" x14ac:dyDescent="0.35">
      <c r="A6" s="5" t="s">
        <v>210</v>
      </c>
      <c r="B6" s="613">
        <v>45641</v>
      </c>
      <c r="C6" s="613"/>
      <c r="D6" s="613"/>
      <c r="E6" s="613"/>
      <c r="F6" s="613"/>
      <c r="G6" s="293">
        <f ca="1">IF(ISBLANK($B$6)=FALSE,ROUNDDOWN(_xlfn.DAYS($B$6,NOW())/30,0),"N/A")</f>
        <v>-4</v>
      </c>
      <c r="H6" s="277" t="s">
        <v>919</v>
      </c>
      <c r="I6" s="459"/>
    </row>
    <row r="7" spans="1:12" ht="63" customHeight="1" x14ac:dyDescent="0.35">
      <c r="A7" s="261" t="s">
        <v>211</v>
      </c>
      <c r="B7" s="599" t="s">
        <v>1017</v>
      </c>
      <c r="C7" s="599"/>
      <c r="D7" s="459"/>
      <c r="E7" s="4" t="s">
        <v>954</v>
      </c>
      <c r="F7" s="459">
        <v>3</v>
      </c>
      <c r="G7" s="4" t="s">
        <v>955</v>
      </c>
      <c r="H7" s="460">
        <v>0</v>
      </c>
      <c r="I7" s="459"/>
    </row>
    <row r="8" spans="1:12" x14ac:dyDescent="0.35">
      <c r="A8" s="5" t="s">
        <v>955</v>
      </c>
      <c r="B8" s="599" t="s">
        <v>191</v>
      </c>
      <c r="C8" s="599"/>
      <c r="D8" s="599"/>
      <c r="E8" s="599"/>
      <c r="F8" s="599"/>
      <c r="G8" s="599"/>
      <c r="H8" s="599"/>
      <c r="I8" s="459"/>
    </row>
    <row r="9" spans="1:12" ht="33.75" customHeight="1" x14ac:dyDescent="0.35">
      <c r="A9" s="3" t="s">
        <v>217</v>
      </c>
      <c r="B9" s="460">
        <v>23</v>
      </c>
      <c r="C9" s="600" t="s">
        <v>1403</v>
      </c>
      <c r="D9" s="600"/>
      <c r="E9" s="600"/>
      <c r="F9" s="600"/>
      <c r="G9" s="600"/>
      <c r="H9" s="600"/>
      <c r="I9" s="459"/>
    </row>
    <row r="10" spans="1:12" x14ac:dyDescent="0.35">
      <c r="A10" s="5" t="s">
        <v>955</v>
      </c>
      <c r="B10" s="460" t="s">
        <v>191</v>
      </c>
      <c r="C10" s="599"/>
      <c r="D10" s="599"/>
      <c r="E10" s="599"/>
      <c r="F10" s="599"/>
      <c r="G10" s="599"/>
      <c r="H10" s="599"/>
      <c r="I10" s="459"/>
    </row>
    <row r="11" spans="1:12" x14ac:dyDescent="0.35">
      <c r="A11" s="5" t="s">
        <v>955</v>
      </c>
      <c r="B11" s="600" t="s">
        <v>191</v>
      </c>
      <c r="C11" s="600"/>
      <c r="D11" s="600"/>
      <c r="E11" s="600"/>
      <c r="F11" s="600"/>
      <c r="G11" s="600"/>
      <c r="H11" s="600"/>
      <c r="I11" s="451"/>
      <c r="L11" s="468"/>
    </row>
    <row r="12" spans="1:12" x14ac:dyDescent="0.35">
      <c r="A12" s="3" t="s">
        <v>222</v>
      </c>
      <c r="B12" s="673" t="s">
        <v>1431</v>
      </c>
      <c r="C12" s="673"/>
      <c r="D12" s="673"/>
      <c r="E12" s="673"/>
      <c r="F12" s="673"/>
      <c r="G12" s="673"/>
      <c r="H12" s="673"/>
      <c r="I12" s="451"/>
    </row>
    <row r="13" spans="1:12" x14ac:dyDescent="0.35">
      <c r="A13" s="3" t="s">
        <v>223</v>
      </c>
      <c r="B13" s="673" t="s">
        <v>1385</v>
      </c>
      <c r="C13" s="673"/>
      <c r="D13" s="673"/>
      <c r="E13" s="673"/>
      <c r="F13" s="673"/>
      <c r="G13" s="673"/>
      <c r="H13" s="673"/>
      <c r="I13" s="451"/>
    </row>
    <row r="14" spans="1:12" ht="30.25" customHeight="1" x14ac:dyDescent="0.35">
      <c r="A14" s="3" t="s">
        <v>224</v>
      </c>
      <c r="B14" s="460">
        <v>1</v>
      </c>
      <c r="C14" s="600" t="s">
        <v>1362</v>
      </c>
      <c r="D14" s="600"/>
      <c r="E14" s="600"/>
      <c r="F14" s="600"/>
      <c r="G14" s="600"/>
      <c r="H14" s="600"/>
      <c r="I14" s="459"/>
    </row>
    <row r="15" spans="1:12" x14ac:dyDescent="0.35">
      <c r="A15" s="3" t="s">
        <v>226</v>
      </c>
      <c r="B15" s="239">
        <v>45672</v>
      </c>
      <c r="C15" s="459"/>
      <c r="D15" s="459"/>
      <c r="E15" s="459"/>
      <c r="F15" s="459"/>
      <c r="G15" s="459"/>
      <c r="H15" s="459"/>
      <c r="I15" s="459"/>
    </row>
    <row r="16" spans="1:12" x14ac:dyDescent="0.35">
      <c r="A16" s="3"/>
      <c r="B16" s="451"/>
      <c r="C16" s="459"/>
      <c r="D16" s="459"/>
      <c r="E16" s="459"/>
      <c r="F16" s="459"/>
      <c r="G16" s="459"/>
      <c r="H16" s="459"/>
      <c r="I16" s="459"/>
    </row>
    <row r="17" spans="1:12" ht="15" thickBot="1" x14ac:dyDescent="0.4">
      <c r="A17" s="5"/>
      <c r="B17" s="459"/>
      <c r="C17" s="459"/>
      <c r="D17" s="459"/>
      <c r="E17" s="459"/>
      <c r="F17" s="459"/>
      <c r="G17" s="459"/>
      <c r="H17" s="459"/>
      <c r="I17" s="459"/>
    </row>
    <row r="18" spans="1:12" ht="58.75" customHeight="1" thickBot="1" x14ac:dyDescent="0.4">
      <c r="A18" s="46" t="s">
        <v>195</v>
      </c>
      <c r="B18" s="48" t="s">
        <v>196</v>
      </c>
      <c r="C18" s="46" t="s">
        <v>197</v>
      </c>
      <c r="D18" s="46" t="s">
        <v>1436</v>
      </c>
      <c r="E18" s="48" t="s">
        <v>1225</v>
      </c>
      <c r="F18" s="46" t="s">
        <v>1226</v>
      </c>
      <c r="G18" s="48" t="s">
        <v>922</v>
      </c>
      <c r="H18" s="46" t="s">
        <v>1228</v>
      </c>
      <c r="I18" s="46" t="s">
        <v>924</v>
      </c>
      <c r="J18" s="469" t="s">
        <v>24</v>
      </c>
      <c r="K18" s="469"/>
    </row>
    <row r="19" spans="1:12" ht="15" thickBot="1" x14ac:dyDescent="0.4">
      <c r="A19" s="71" t="s">
        <v>1239</v>
      </c>
      <c r="B19" s="457"/>
      <c r="C19" s="457"/>
      <c r="D19" s="452"/>
      <c r="E19" s="452"/>
      <c r="F19" s="453"/>
      <c r="G19" s="369" t="str">
        <f>IF(ISBLANK(E19)=FALSE,IF(E19-B19&gt;DATE(2007,1,1),0,E19-B19),"")</f>
        <v/>
      </c>
      <c r="H19" s="110" t="s">
        <v>191</v>
      </c>
      <c r="I19" s="111">
        <f>VLOOKUP(H19,'Lookup Lists'!E$3:F$39,2,FALSE)</f>
        <v>0</v>
      </c>
      <c r="J19" s="470">
        <v>1</v>
      </c>
      <c r="L19" s="469"/>
    </row>
    <row r="20" spans="1:12" x14ac:dyDescent="0.35">
      <c r="A20" s="71" t="s">
        <v>1240</v>
      </c>
      <c r="B20" s="75"/>
      <c r="C20" s="83"/>
      <c r="D20" s="452"/>
      <c r="E20" s="452"/>
      <c r="F20" s="453"/>
      <c r="G20" s="42" t="str">
        <f>IF(ISBLANK(E20)=FALSE,IF(E20-B20&gt;DATE(2007,1,1),0,E20-B20),"")</f>
        <v/>
      </c>
      <c r="H20" s="442" t="s">
        <v>191</v>
      </c>
      <c r="I20" s="443">
        <f>VLOOKUP(H20,'Lookup Lists'!E$3:F$39,2,FALSE)</f>
        <v>0</v>
      </c>
      <c r="J20" s="460">
        <v>2</v>
      </c>
    </row>
    <row r="21" spans="1:12" x14ac:dyDescent="0.35">
      <c r="A21" s="133" t="str">
        <f>'Lookup Lists'!C9</f>
        <v>QR - Quality Review</v>
      </c>
      <c r="B21" s="429"/>
      <c r="C21" s="429"/>
      <c r="D21" s="452"/>
      <c r="E21" s="452"/>
      <c r="F21" s="453"/>
      <c r="G21" s="42" t="str">
        <f>IF(ISBLANK(E21)=FALSE,IF(E21-B21&gt;DATE(2007,1,1),0,E21-B21),"")</f>
        <v/>
      </c>
      <c r="H21" s="442" t="s">
        <v>191</v>
      </c>
      <c r="I21" s="443">
        <f>VLOOKUP(H21,'Lookup Lists'!E$3:F$39,2,FALSE)</f>
        <v>0</v>
      </c>
      <c r="J21" s="470">
        <v>3</v>
      </c>
    </row>
    <row r="22" spans="1:12" x14ac:dyDescent="0.35">
      <c r="A22" s="29" t="s">
        <v>925</v>
      </c>
      <c r="B22" s="347">
        <f ca="1">+E22</f>
        <v>45763.401889120367</v>
      </c>
      <c r="C22" s="83">
        <f ca="1">+B22+30</f>
        <v>45793.401889120367</v>
      </c>
      <c r="D22" s="452"/>
      <c r="E22" s="75">
        <f ca="1">NOW()</f>
        <v>45763.401889120367</v>
      </c>
      <c r="F22" s="8">
        <f ca="1">+E22+30</f>
        <v>45793.401889120367</v>
      </c>
      <c r="G22" s="42">
        <f ca="1">IF(ISBLANK(E22)=FALSE,IF(E22-B22&gt;DATE(2007,1,1),0,E22-B22),"")</f>
        <v>0</v>
      </c>
      <c r="H22" s="442" t="s">
        <v>191</v>
      </c>
      <c r="I22" s="443">
        <f>VLOOKUP(H22,'Lookup Lists'!E$3:F$39,2,FALSE)</f>
        <v>0</v>
      </c>
      <c r="J22" s="460">
        <v>4</v>
      </c>
    </row>
    <row r="23" spans="1:12" x14ac:dyDescent="0.35">
      <c r="A23" s="29" t="s">
        <v>1417</v>
      </c>
      <c r="B23" s="347"/>
      <c r="C23" s="83"/>
      <c r="D23" s="452"/>
      <c r="E23" s="75">
        <f ca="1">F22+60</f>
        <v>45853.401889120367</v>
      </c>
      <c r="F23" s="8">
        <f ca="1">E23+60</f>
        <v>45913.401889120367</v>
      </c>
      <c r="G23" s="42"/>
      <c r="H23" s="442"/>
      <c r="I23" s="443"/>
      <c r="J23" s="460"/>
    </row>
    <row r="24" spans="1:12" x14ac:dyDescent="0.35">
      <c r="A24" s="345" t="s">
        <v>928</v>
      </c>
      <c r="B24" s="75"/>
      <c r="C24" s="83"/>
      <c r="D24" s="452"/>
      <c r="E24" s="454">
        <f ca="1">+F23+30</f>
        <v>45943.401889120367</v>
      </c>
      <c r="F24" s="454">
        <f ca="1">+E24+30</f>
        <v>45973.401889120367</v>
      </c>
      <c r="G24" s="42">
        <f t="shared" ref="G24:G32" ca="1" si="0">IF(ISBLANK(E24)=FALSE,IF(E24-B24&gt;DATE(2007,1,1),0,E24-B24),"")</f>
        <v>0</v>
      </c>
      <c r="H24" s="442" t="s">
        <v>191</v>
      </c>
      <c r="I24" s="443">
        <f>VLOOKUP(H24,'Lookup Lists'!E$3:F$39,2,FALSE)</f>
        <v>0</v>
      </c>
      <c r="J24" s="470">
        <v>5</v>
      </c>
    </row>
    <row r="25" spans="1:12" x14ac:dyDescent="0.35">
      <c r="A25" s="32" t="s">
        <v>929</v>
      </c>
      <c r="B25" s="75"/>
      <c r="C25" s="75"/>
      <c r="D25" s="452"/>
      <c r="E25" s="452"/>
      <c r="F25" s="453"/>
      <c r="G25" s="42" t="str">
        <f t="shared" si="0"/>
        <v/>
      </c>
      <c r="H25" s="442" t="s">
        <v>191</v>
      </c>
      <c r="I25" s="443">
        <f>VLOOKUP(H25,'Lookup Lists'!E$3:F$39,2,FALSE)</f>
        <v>0</v>
      </c>
      <c r="J25" s="460">
        <v>6</v>
      </c>
    </row>
    <row r="26" spans="1:12" x14ac:dyDescent="0.35">
      <c r="A26" s="32" t="s">
        <v>930</v>
      </c>
      <c r="B26" s="75"/>
      <c r="C26" s="75"/>
      <c r="D26" s="452"/>
      <c r="E26" s="452"/>
      <c r="F26" s="453"/>
      <c r="G26" s="42" t="str">
        <f t="shared" si="0"/>
        <v/>
      </c>
      <c r="H26" s="442" t="s">
        <v>191</v>
      </c>
      <c r="I26" s="443">
        <f>VLOOKUP(H26,'Lookup Lists'!E$3:F$39,2,FALSE)</f>
        <v>0</v>
      </c>
      <c r="J26" s="470">
        <v>7</v>
      </c>
    </row>
    <row r="27" spans="1:12" x14ac:dyDescent="0.35">
      <c r="A27" s="34" t="s">
        <v>931</v>
      </c>
      <c r="B27" s="75">
        <v>45371</v>
      </c>
      <c r="C27" s="83">
        <v>45411</v>
      </c>
      <c r="D27" s="576">
        <v>0.18690000000000001</v>
      </c>
      <c r="E27" s="10">
        <f ca="1">+F24+45</f>
        <v>46018.401889120367</v>
      </c>
      <c r="F27" s="8">
        <f ca="1">+E27+45</f>
        <v>46063.401889120367</v>
      </c>
      <c r="G27" s="42">
        <f t="shared" ca="1" si="0"/>
        <v>647.40188912036683</v>
      </c>
      <c r="H27" s="442" t="s">
        <v>191</v>
      </c>
      <c r="I27" s="443">
        <f>VLOOKUP(H27,'Lookup Lists'!E$3:F$39,2,FALSE)</f>
        <v>0</v>
      </c>
      <c r="J27" s="460">
        <v>8</v>
      </c>
      <c r="K27" s="577"/>
    </row>
    <row r="28" spans="1:12" x14ac:dyDescent="0.35">
      <c r="A28" s="34" t="s">
        <v>932</v>
      </c>
      <c r="B28" s="75">
        <v>45482</v>
      </c>
      <c r="C28" s="75">
        <v>45526</v>
      </c>
      <c r="D28" s="576">
        <v>0.1817</v>
      </c>
      <c r="E28" s="10">
        <f ca="1">+F27+90</f>
        <v>46153.401889120367</v>
      </c>
      <c r="F28" s="8">
        <f t="shared" ref="F28" ca="1" si="1">+E28+45</f>
        <v>46198.401889120367</v>
      </c>
      <c r="G28" s="42">
        <f t="shared" ca="1" si="0"/>
        <v>671.40188912036683</v>
      </c>
      <c r="H28" s="442" t="s">
        <v>191</v>
      </c>
      <c r="I28" s="443">
        <f>VLOOKUP(H28,'Lookup Lists'!E$3:F$39,2,FALSE)</f>
        <v>0</v>
      </c>
      <c r="J28" s="470">
        <v>9</v>
      </c>
    </row>
    <row r="29" spans="1:12" x14ac:dyDescent="0.35">
      <c r="A29" s="34" t="s">
        <v>933</v>
      </c>
      <c r="B29" s="75">
        <v>45572</v>
      </c>
      <c r="C29" s="75">
        <v>45587</v>
      </c>
      <c r="D29" s="576" t="s">
        <v>1437</v>
      </c>
      <c r="E29" s="452"/>
      <c r="F29" s="453"/>
      <c r="G29" s="42" t="str">
        <f t="shared" si="0"/>
        <v/>
      </c>
      <c r="H29" s="442" t="s">
        <v>191</v>
      </c>
      <c r="I29" s="443">
        <f>VLOOKUP(H29,'Lookup Lists'!E$3:F$39,2,FALSE)</f>
        <v>0</v>
      </c>
      <c r="J29" s="460">
        <v>10</v>
      </c>
    </row>
    <row r="30" spans="1:12" x14ac:dyDescent="0.35">
      <c r="A30" s="34" t="s">
        <v>934</v>
      </c>
      <c r="B30" s="75">
        <v>45603</v>
      </c>
      <c r="C30" s="75">
        <v>45618</v>
      </c>
      <c r="D30" s="576" t="s">
        <v>1437</v>
      </c>
      <c r="E30" s="452"/>
      <c r="F30" s="453"/>
      <c r="G30" s="42" t="str">
        <f t="shared" si="0"/>
        <v/>
      </c>
      <c r="H30" s="442" t="s">
        <v>191</v>
      </c>
      <c r="I30" s="443">
        <f>VLOOKUP(H30,'Lookup Lists'!E$3:F$39,2,FALSE)</f>
        <v>0</v>
      </c>
      <c r="J30" s="470">
        <v>11</v>
      </c>
    </row>
    <row r="31" spans="1:12" x14ac:dyDescent="0.35">
      <c r="A31" s="34" t="s">
        <v>935</v>
      </c>
      <c r="B31" s="75"/>
      <c r="C31" s="75"/>
      <c r="D31" s="576" t="s">
        <v>1437</v>
      </c>
      <c r="E31" s="452"/>
      <c r="F31" s="453"/>
      <c r="G31" s="42" t="str">
        <f t="shared" si="0"/>
        <v/>
      </c>
      <c r="H31" s="442" t="s">
        <v>191</v>
      </c>
      <c r="I31" s="443">
        <f>VLOOKUP(H31,'Lookup Lists'!E$3:F$39,2,FALSE)</f>
        <v>0</v>
      </c>
      <c r="J31" s="460">
        <v>12</v>
      </c>
    </row>
    <row r="32" spans="1:12" x14ac:dyDescent="0.35">
      <c r="A32" s="35" t="s">
        <v>936</v>
      </c>
      <c r="B32" s="75">
        <v>45631</v>
      </c>
      <c r="C32" s="83">
        <v>45637</v>
      </c>
      <c r="D32" s="576" t="s">
        <v>1437</v>
      </c>
      <c r="E32" s="10">
        <f ca="1">+F28+30</f>
        <v>46228.401889120367</v>
      </c>
      <c r="F32" s="8">
        <f ca="1">+E32+10</f>
        <v>46238.401889120367</v>
      </c>
      <c r="G32" s="42">
        <f t="shared" ca="1" si="0"/>
        <v>597.40188912036683</v>
      </c>
      <c r="H32" s="442" t="s">
        <v>191</v>
      </c>
      <c r="I32" s="443">
        <f>VLOOKUP(H32,'Lookup Lists'!E$3:F$39,2,FALSE)</f>
        <v>0</v>
      </c>
      <c r="J32" s="470">
        <v>13</v>
      </c>
    </row>
    <row r="33" spans="1:10" x14ac:dyDescent="0.35">
      <c r="A33" s="36" t="s">
        <v>937</v>
      </c>
      <c r="B33" s="75"/>
      <c r="C33" s="75"/>
      <c r="D33" s="452"/>
      <c r="E33" s="452"/>
      <c r="F33" s="453"/>
      <c r="G33" s="42" t="str">
        <f t="shared" ref="G33:G35" si="2">IF(ISBLANK(E33)=FALSE,IF(E33-B33&gt;DATE(2007,1,1),0,E33-B33),"")</f>
        <v/>
      </c>
      <c r="H33" s="442" t="s">
        <v>191</v>
      </c>
      <c r="I33" s="443">
        <f>VLOOKUP(H33,'Lookup Lists'!E$3:F$39,2,FALSE)</f>
        <v>0</v>
      </c>
      <c r="J33" s="460">
        <v>14</v>
      </c>
    </row>
    <row r="34" spans="1:10" x14ac:dyDescent="0.35">
      <c r="A34" s="37" t="s">
        <v>938</v>
      </c>
      <c r="B34" s="75">
        <v>45641</v>
      </c>
      <c r="C34" s="75"/>
      <c r="D34" s="452"/>
      <c r="E34" s="452"/>
      <c r="F34" s="453"/>
      <c r="G34" s="42" t="str">
        <f t="shared" si="2"/>
        <v/>
      </c>
      <c r="H34" s="442" t="s">
        <v>191</v>
      </c>
      <c r="I34" s="443">
        <f>VLOOKUP(H34,'Lookup Lists'!E$3:F$39,2,FALSE)</f>
        <v>0</v>
      </c>
      <c r="J34" s="470">
        <v>15</v>
      </c>
    </row>
    <row r="35" spans="1:10" ht="15" thickBot="1" x14ac:dyDescent="0.4">
      <c r="A35" s="38"/>
      <c r="B35" s="76"/>
      <c r="C35" s="76"/>
      <c r="D35" s="452"/>
      <c r="E35" s="455"/>
      <c r="F35" s="456"/>
      <c r="G35" s="41" t="str">
        <f t="shared" si="2"/>
        <v/>
      </c>
      <c r="H35" s="82" t="s">
        <v>191</v>
      </c>
      <c r="I35" s="88">
        <f>VLOOKUP(H35,'Lookup Lists'!E$3:F$39,2,FALSE)</f>
        <v>0</v>
      </c>
      <c r="J35" s="460">
        <v>16</v>
      </c>
    </row>
    <row r="36" spans="1:10" ht="15" thickBot="1" x14ac:dyDescent="0.4">
      <c r="A36" s="607" t="s">
        <v>940</v>
      </c>
      <c r="B36" s="608"/>
      <c r="C36" s="608"/>
      <c r="D36" s="608"/>
      <c r="E36" s="608"/>
      <c r="F36" s="608"/>
      <c r="G36" s="370">
        <f ca="1">IF(ISBLANK(C32)=FALSE,I36-C32,"Need FB Date")</f>
        <v>601.40188912036683</v>
      </c>
      <c r="H36" s="371" t="s">
        <v>941</v>
      </c>
      <c r="I36" s="372">
        <f ca="1">E22+(F32-E22)+SUM(I19:I35)</f>
        <v>46238.401889120367</v>
      </c>
    </row>
    <row r="37" spans="1:10" ht="15" thickBot="1" x14ac:dyDescent="0.4">
      <c r="A37" s="26" t="s">
        <v>155</v>
      </c>
      <c r="B37"/>
      <c r="C37"/>
      <c r="D37"/>
      <c r="E37"/>
      <c r="F37"/>
      <c r="G37" s="259"/>
      <c r="H37" s="259"/>
      <c r="I37" s="259"/>
    </row>
    <row r="38" spans="1:10" ht="15" thickBot="1" x14ac:dyDescent="0.4">
      <c r="A38" s="25" t="s">
        <v>156</v>
      </c>
      <c r="B38" s="422" t="s">
        <v>157</v>
      </c>
      <c r="C38" s="601" t="s">
        <v>158</v>
      </c>
      <c r="D38" s="601"/>
      <c r="E38" s="601"/>
      <c r="F38" s="601"/>
      <c r="G38" s="601"/>
      <c r="H38" s="601"/>
      <c r="I38" s="602"/>
    </row>
    <row r="39" spans="1:10" x14ac:dyDescent="0.35">
      <c r="A39" s="100" t="s">
        <v>566</v>
      </c>
      <c r="B39" s="93"/>
      <c r="C39" s="603" t="s">
        <v>1363</v>
      </c>
      <c r="D39" s="603"/>
      <c r="E39" s="603"/>
      <c r="F39" s="603"/>
      <c r="G39" s="603"/>
      <c r="H39" s="603"/>
      <c r="I39" s="604"/>
    </row>
    <row r="40" spans="1:10" x14ac:dyDescent="0.35">
      <c r="A40" s="101"/>
      <c r="B40" s="99">
        <v>45701</v>
      </c>
      <c r="C40" s="605" t="s">
        <v>328</v>
      </c>
      <c r="D40" s="605"/>
      <c r="E40" s="605"/>
      <c r="F40" s="605"/>
      <c r="G40" s="605"/>
      <c r="H40" s="605"/>
      <c r="I40" s="606"/>
    </row>
    <row r="41" spans="1:10" x14ac:dyDescent="0.35">
      <c r="A41" s="101"/>
      <c r="B41" s="429"/>
      <c r="C41" s="605"/>
      <c r="D41" s="605"/>
      <c r="E41" s="605"/>
      <c r="F41" s="605"/>
      <c r="G41" s="605"/>
      <c r="H41" s="605"/>
      <c r="I41" s="606"/>
    </row>
    <row r="42" spans="1:10" ht="15" thickBot="1" x14ac:dyDescent="0.4">
      <c r="A42" s="102"/>
      <c r="B42" s="428"/>
      <c r="C42" s="597"/>
      <c r="D42" s="597"/>
      <c r="E42" s="597"/>
      <c r="F42" s="597"/>
      <c r="G42" s="597"/>
      <c r="H42" s="597"/>
      <c r="I42" s="598"/>
    </row>
  </sheetData>
  <mergeCells count="20">
    <mergeCell ref="C41:I41"/>
    <mergeCell ref="C42:I42"/>
    <mergeCell ref="B13:H13"/>
    <mergeCell ref="C14:H14"/>
    <mergeCell ref="A36:F36"/>
    <mergeCell ref="C38:I38"/>
    <mergeCell ref="C39:I39"/>
    <mergeCell ref="C40:I40"/>
    <mergeCell ref="B12:H12"/>
    <mergeCell ref="B1:H1"/>
    <mergeCell ref="B2:H2"/>
    <mergeCell ref="B3:H3"/>
    <mergeCell ref="B4:H4"/>
    <mergeCell ref="B5:H5"/>
    <mergeCell ref="B6:F6"/>
    <mergeCell ref="B7:C7"/>
    <mergeCell ref="B8:H8"/>
    <mergeCell ref="C9:H9"/>
    <mergeCell ref="C10:H10"/>
    <mergeCell ref="B11:H11"/>
  </mergeCells>
  <conditionalFormatting sqref="B26:C26 B27 B28:C31 B33:C35">
    <cfRule type="expression" dxfId="95" priority="23">
      <formula>AND($B25&lt;=NOW(),$C25&gt;=NOW())</formula>
    </cfRule>
  </conditionalFormatting>
  <conditionalFormatting sqref="B32:C32">
    <cfRule type="expression" dxfId="94" priority="8">
      <formula>AND($E32&lt;=NOW(),$F32&gt;=NOW())</formula>
    </cfRule>
  </conditionalFormatting>
  <conditionalFormatting sqref="B20:D20">
    <cfRule type="expression" dxfId="93" priority="5">
      <formula>AND($B22&lt;=NOW(),$C22&gt;=NOW())</formula>
    </cfRule>
  </conditionalFormatting>
  <conditionalFormatting sqref="B22:D24">
    <cfRule type="expression" dxfId="92" priority="4">
      <formula>AND($B18&lt;=NOW(),$C18&gt;=NOW())</formula>
    </cfRule>
  </conditionalFormatting>
  <conditionalFormatting sqref="B25:D25">
    <cfRule type="expression" dxfId="91" priority="6">
      <formula>AND(#REF!&lt;=NOW(),#REF!&gt;=NOW())</formula>
    </cfRule>
  </conditionalFormatting>
  <conditionalFormatting sqref="C27">
    <cfRule type="expression" dxfId="90" priority="7">
      <formula>AND($E27&lt;=NOW(),$F27&gt;=NOW())</formula>
    </cfRule>
  </conditionalFormatting>
  <conditionalFormatting sqref="D19:D26 D33:D35">
    <cfRule type="expression" dxfId="89" priority="3">
      <formula>AND($F19&lt;=NOW(),$G19&gt;=NOW())</formula>
    </cfRule>
  </conditionalFormatting>
  <conditionalFormatting sqref="D27:D32">
    <cfRule type="cellIs" dxfId="88" priority="1" operator="between">
      <formula>0.6667</formula>
      <formula>1</formula>
    </cfRule>
    <cfRule type="cellIs" dxfId="87" priority="2" operator="between">
      <formula>0.6666</formula>
      <formula>0</formula>
    </cfRule>
  </conditionalFormatting>
  <conditionalFormatting sqref="E19:F35">
    <cfRule type="expression" dxfId="86" priority="14">
      <formula>AND($E19&lt;=NOW(),$F19&gt;=NOW())</formula>
    </cfRule>
  </conditionalFormatting>
  <conditionalFormatting sqref="G19:G35">
    <cfRule type="cellIs" dxfId="85" priority="19" operator="greaterThan">
      <formula>-45</formula>
    </cfRule>
  </conditionalFormatting>
  <conditionalFormatting sqref="G19:G36">
    <cfRule type="cellIs" dxfId="84" priority="10" operator="lessThan">
      <formula>-90</formula>
    </cfRule>
    <cfRule type="cellIs" dxfId="83" priority="11" operator="lessThan">
      <formula>-45</formula>
    </cfRule>
  </conditionalFormatting>
  <conditionalFormatting sqref="G36">
    <cfRule type="cellIs" dxfId="82" priority="9" operator="between">
      <formula>-45</formula>
      <formula>45</formula>
    </cfRule>
    <cfRule type="cellIs" dxfId="81" priority="12" operator="greaterThan">
      <formula>45</formula>
    </cfRule>
    <cfRule type="cellIs" dxfId="80" priority="13" operator="greaterThan">
      <formula>90</formula>
    </cfRule>
  </conditionalFormatting>
  <dataValidations count="2">
    <dataValidation type="list" allowBlank="1" showInputMessage="1" showErrorMessage="1" sqref="H19:H35" xr:uid="{00000000-0002-0000-9600-000000000000}">
      <formula1>Complexity_Factor</formula1>
    </dataValidation>
    <dataValidation type="list" allowBlank="1" showInputMessage="1" showErrorMessage="1" sqref="B3:H3" xr:uid="{00000000-0002-0000-9600-000001000000}">
      <formula1>Status</formula1>
    </dataValidation>
  </dataValidations>
  <hyperlinks>
    <hyperlink ref="B2" r:id="rId1" display="Phase 2 System Protection Coordination" xr:uid="{00000000-0004-0000-9600-000000000000}"/>
    <hyperlink ref="I1" location="Home!A1" display="Return to Home" xr:uid="{00000000-0004-0000-9600-000001000000}"/>
    <hyperlink ref="B2:H2" r:id="rId2" display="Modifications to TPL-001-5.1 Transmission System Planning Performance Requirements for Extreme Weather" xr:uid="{00000000-0004-0000-9600-000002000000}"/>
    <hyperlink ref="A7" location="Footnotes!A1" display="Priority in RSDP, click to see applicable Footnote" xr:uid="{00000000-0004-0000-9600-000003000000}"/>
    <hyperlink ref="B12:H12" r:id="rId3" display="Jordan Mallory (Primary), Alison Oswald (Backup)" xr:uid="{00000000-0004-0000-9600-000004000000}"/>
    <hyperlink ref="B13:H13" r:id="rId4" display="Jason Chandler (Primary), Donovan Crane (Backup)" xr:uid="{CC389F53-4299-4B3E-B0AF-E3ACA3CA6AAD}"/>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20" id="{4B5190E8-7D75-4610-84D8-DA18B6B3ADEF}">
            <xm:f>IF($B$20=Home!$I$5,#REF!,)</xm:f>
            <x14:dxf/>
          </x14:cfRule>
          <xm:sqref>J10:ABJ10</xm:sqref>
        </x14:conditionalFormatting>
      </x14:conditionalFormattings>
    </ext>
  </extLst>
</worksheet>
</file>

<file path=xl/worksheets/sheet1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tabColor rgb="FF0070C0"/>
  </sheetPr>
  <dimension ref="A1:L42"/>
  <sheetViews>
    <sheetView zoomScale="110" zoomScaleNormal="110" workbookViewId="0">
      <selection activeCell="B16" sqref="B16"/>
    </sheetView>
  </sheetViews>
  <sheetFormatPr defaultColWidth="8.81640625" defaultRowHeight="14.5" x14ac:dyDescent="0.35"/>
  <cols>
    <col min="1" max="1" width="28.453125" style="106" customWidth="1"/>
    <col min="2" max="2" width="12.453125" style="91" customWidth="1"/>
    <col min="3" max="4" width="11.81640625" style="91" customWidth="1"/>
    <col min="5" max="5" width="11" style="91" customWidth="1"/>
    <col min="6" max="6" width="11.453125" style="91" bestFit="1" customWidth="1"/>
    <col min="7" max="7" width="11.453125" style="91" customWidth="1"/>
    <col min="8" max="8" width="20.453125" style="91" customWidth="1"/>
    <col min="9" max="9" width="12.1796875" style="91" customWidth="1"/>
    <col min="10" max="10" width="7.453125" style="91" hidden="1" customWidth="1"/>
    <col min="11" max="11" width="13.453125" style="91" customWidth="1"/>
    <col min="12" max="12" width="22.453125" style="91" customWidth="1"/>
    <col min="13" max="16384" width="8.81640625" style="91"/>
  </cols>
  <sheetData>
    <row r="1" spans="1:12" s="463" customFormat="1" ht="18.5" x14ac:dyDescent="0.45">
      <c r="A1" s="27" t="s">
        <v>74</v>
      </c>
      <c r="B1" s="609" t="s">
        <v>1364</v>
      </c>
      <c r="C1" s="610"/>
      <c r="D1" s="610"/>
      <c r="E1" s="610"/>
      <c r="F1" s="610"/>
      <c r="G1" s="610"/>
      <c r="H1" s="610"/>
      <c r="I1" s="165" t="s">
        <v>178</v>
      </c>
    </row>
    <row r="2" spans="1:12" s="463" customFormat="1" ht="15" customHeight="1" x14ac:dyDescent="0.45">
      <c r="A2" s="3" t="s">
        <v>204</v>
      </c>
      <c r="B2" s="611" t="s">
        <v>1365</v>
      </c>
      <c r="C2" s="611"/>
      <c r="D2" s="611"/>
      <c r="E2" s="611"/>
      <c r="F2" s="611"/>
      <c r="G2" s="611"/>
      <c r="H2" s="611"/>
      <c r="I2" s="464"/>
    </row>
    <row r="3" spans="1:12" s="463" customFormat="1" ht="15" customHeight="1" x14ac:dyDescent="0.45">
      <c r="A3" s="3" t="s">
        <v>5</v>
      </c>
      <c r="B3" s="612" t="s">
        <v>1071</v>
      </c>
      <c r="C3" s="612"/>
      <c r="D3" s="612"/>
      <c r="E3" s="612"/>
      <c r="F3" s="612"/>
      <c r="G3" s="612"/>
      <c r="H3" s="612"/>
      <c r="I3" s="464"/>
    </row>
    <row r="4" spans="1:12" s="463" customFormat="1" ht="31.5" customHeight="1" x14ac:dyDescent="0.45">
      <c r="A4" s="3" t="s">
        <v>207</v>
      </c>
      <c r="B4" s="600" t="s">
        <v>1512</v>
      </c>
      <c r="C4" s="600"/>
      <c r="D4" s="600"/>
      <c r="E4" s="600"/>
      <c r="F4" s="600"/>
      <c r="G4" s="600"/>
      <c r="H4" s="600"/>
      <c r="I4" s="464"/>
    </row>
    <row r="5" spans="1:12" x14ac:dyDescent="0.35">
      <c r="A5" s="5" t="s">
        <v>209</v>
      </c>
      <c r="B5" s="600" t="s">
        <v>1444</v>
      </c>
      <c r="C5" s="600"/>
      <c r="D5" s="600"/>
      <c r="E5" s="600"/>
      <c r="F5" s="600"/>
      <c r="G5" s="600"/>
      <c r="H5" s="600"/>
      <c r="I5" s="459"/>
    </row>
    <row r="6" spans="1:12" x14ac:dyDescent="0.35">
      <c r="A6" s="5" t="s">
        <v>210</v>
      </c>
      <c r="B6" s="613">
        <f ca="1">NOW()+365</f>
        <v>46128.401889120367</v>
      </c>
      <c r="C6" s="613"/>
      <c r="D6" s="613"/>
      <c r="E6" s="613"/>
      <c r="F6" s="613"/>
      <c r="G6" s="293">
        <f ca="1">IF(ISBLANK($B$6)=FALSE,ROUNDDOWN(_xlfn.DAYS($B$6,NOW())/30,0),"N/A")</f>
        <v>12</v>
      </c>
      <c r="H6" s="277" t="s">
        <v>919</v>
      </c>
      <c r="I6" s="459"/>
    </row>
    <row r="7" spans="1:12" ht="63" customHeight="1" x14ac:dyDescent="0.35">
      <c r="A7" s="261" t="s">
        <v>211</v>
      </c>
      <c r="B7" s="599" t="s">
        <v>508</v>
      </c>
      <c r="C7" s="599"/>
      <c r="D7" s="459"/>
      <c r="E7" s="4" t="s">
        <v>954</v>
      </c>
      <c r="F7" s="459">
        <v>1</v>
      </c>
      <c r="G7" s="4" t="s">
        <v>955</v>
      </c>
      <c r="H7" s="460">
        <v>0</v>
      </c>
      <c r="I7" s="459"/>
    </row>
    <row r="8" spans="1:12" x14ac:dyDescent="0.35">
      <c r="A8" s="5" t="s">
        <v>955</v>
      </c>
      <c r="B8" s="599" t="s">
        <v>191</v>
      </c>
      <c r="C8" s="599"/>
      <c r="D8" s="599"/>
      <c r="E8" s="599"/>
      <c r="F8" s="599"/>
      <c r="G8" s="599"/>
      <c r="H8" s="599"/>
      <c r="I8" s="459"/>
    </row>
    <row r="9" spans="1:12" ht="33.75" customHeight="1" x14ac:dyDescent="0.35">
      <c r="A9" s="3" t="s">
        <v>217</v>
      </c>
      <c r="B9" s="460">
        <v>0</v>
      </c>
      <c r="C9" s="600" t="s">
        <v>1227</v>
      </c>
      <c r="D9" s="600"/>
      <c r="E9" s="600"/>
      <c r="F9" s="600"/>
      <c r="G9" s="600"/>
      <c r="H9" s="600"/>
      <c r="I9" s="459"/>
    </row>
    <row r="10" spans="1:12" x14ac:dyDescent="0.35">
      <c r="A10" s="5" t="s">
        <v>955</v>
      </c>
      <c r="B10" s="460" t="s">
        <v>191</v>
      </c>
      <c r="C10" s="599"/>
      <c r="D10" s="599"/>
      <c r="E10" s="599"/>
      <c r="F10" s="599"/>
      <c r="G10" s="599"/>
      <c r="H10" s="599"/>
      <c r="I10" s="459"/>
    </row>
    <row r="11" spans="1:12" x14ac:dyDescent="0.35">
      <c r="A11" s="5" t="s">
        <v>955</v>
      </c>
      <c r="B11" s="600" t="s">
        <v>191</v>
      </c>
      <c r="C11" s="600"/>
      <c r="D11" s="600"/>
      <c r="E11" s="600"/>
      <c r="F11" s="600"/>
      <c r="G11" s="600"/>
      <c r="H11" s="600"/>
      <c r="I11" s="451"/>
      <c r="L11" s="468"/>
    </row>
    <row r="12" spans="1:12" x14ac:dyDescent="0.35">
      <c r="A12" s="3" t="s">
        <v>222</v>
      </c>
      <c r="B12" s="673" t="s">
        <v>1190</v>
      </c>
      <c r="C12" s="673"/>
      <c r="D12" s="673"/>
      <c r="E12" s="673"/>
      <c r="F12" s="673"/>
      <c r="G12" s="673"/>
      <c r="H12" s="673"/>
      <c r="I12" s="451"/>
    </row>
    <row r="13" spans="1:12" x14ac:dyDescent="0.35">
      <c r="A13" s="3" t="s">
        <v>223</v>
      </c>
      <c r="B13" s="673" t="s">
        <v>1452</v>
      </c>
      <c r="C13" s="673"/>
      <c r="D13" s="673"/>
      <c r="E13" s="673"/>
      <c r="F13" s="673"/>
      <c r="G13" s="673"/>
      <c r="H13" s="673"/>
      <c r="I13" s="451"/>
    </row>
    <row r="14" spans="1:12" ht="30.25" customHeight="1" x14ac:dyDescent="0.35">
      <c r="A14" s="3" t="s">
        <v>224</v>
      </c>
      <c r="B14" s="460">
        <v>1</v>
      </c>
      <c r="C14" s="600" t="s">
        <v>369</v>
      </c>
      <c r="D14" s="600"/>
      <c r="E14" s="600"/>
      <c r="F14" s="600"/>
      <c r="G14" s="600"/>
      <c r="H14" s="600"/>
      <c r="I14" s="459"/>
    </row>
    <row r="15" spans="1:12" x14ac:dyDescent="0.35">
      <c r="A15" s="3" t="s">
        <v>226</v>
      </c>
      <c r="B15" s="239">
        <v>45749</v>
      </c>
      <c r="C15" s="459"/>
      <c r="D15" s="459"/>
      <c r="E15" s="459"/>
      <c r="F15" s="459"/>
      <c r="G15" s="459"/>
      <c r="H15" s="459"/>
      <c r="I15" s="459"/>
    </row>
    <row r="16" spans="1:12" x14ac:dyDescent="0.35">
      <c r="A16" s="3"/>
      <c r="B16" s="451"/>
      <c r="C16" s="459"/>
      <c r="D16" s="459"/>
      <c r="E16" s="459"/>
      <c r="F16" s="459"/>
      <c r="G16" s="459"/>
      <c r="H16" s="459"/>
      <c r="I16" s="459"/>
    </row>
    <row r="17" spans="1:12" ht="15" thickBot="1" x14ac:dyDescent="0.4">
      <c r="A17" s="5"/>
      <c r="B17" s="459"/>
      <c r="C17" s="459"/>
      <c r="D17" s="459"/>
      <c r="E17" s="459"/>
      <c r="F17" s="459"/>
      <c r="G17" s="459"/>
      <c r="H17" s="459"/>
      <c r="I17" s="459"/>
    </row>
    <row r="18" spans="1:12" ht="58.75" customHeight="1" thickBot="1" x14ac:dyDescent="0.4">
      <c r="A18" s="46" t="s">
        <v>195</v>
      </c>
      <c r="B18" s="48" t="s">
        <v>196</v>
      </c>
      <c r="C18" s="46" t="s">
        <v>197</v>
      </c>
      <c r="D18" s="46" t="s">
        <v>1436</v>
      </c>
      <c r="E18" s="48" t="s">
        <v>1225</v>
      </c>
      <c r="F18" s="46" t="s">
        <v>1226</v>
      </c>
      <c r="G18" s="48" t="s">
        <v>922</v>
      </c>
      <c r="H18" s="46" t="s">
        <v>1228</v>
      </c>
      <c r="I18" s="46" t="s">
        <v>924</v>
      </c>
      <c r="J18" s="469" t="s">
        <v>24</v>
      </c>
      <c r="K18" s="469"/>
      <c r="L18" s="469"/>
    </row>
    <row r="19" spans="1:12" ht="15" thickBot="1" x14ac:dyDescent="0.4">
      <c r="A19" s="71" t="s">
        <v>1239</v>
      </c>
      <c r="B19" s="457"/>
      <c r="C19" s="457"/>
      <c r="D19" s="452"/>
      <c r="E19" s="452"/>
      <c r="F19" s="453"/>
      <c r="G19" s="369" t="str">
        <f>IF(ISBLANK(E19)=FALSE,IF(E19-B19&gt;DATE(2007,1,1),0,E19-B19),"")</f>
        <v/>
      </c>
      <c r="H19" s="110" t="s">
        <v>191</v>
      </c>
      <c r="I19" s="111">
        <f>VLOOKUP(H19,'Lookup Lists'!E$3:F$39,2,FALSE)</f>
        <v>0</v>
      </c>
      <c r="J19" s="470">
        <v>1</v>
      </c>
    </row>
    <row r="20" spans="1:12" x14ac:dyDescent="0.35">
      <c r="A20" s="71" t="s">
        <v>1240</v>
      </c>
      <c r="B20" s="75"/>
      <c r="C20" s="83"/>
      <c r="D20" s="452"/>
      <c r="E20" s="452"/>
      <c r="F20" s="453"/>
      <c r="G20" s="42" t="str">
        <f t="shared" ref="G20:G35" si="0">IF(ISBLANK(E20)=FALSE,IF(E20-B20&gt;DATE(2007,1,1),0,E20-B20),"")</f>
        <v/>
      </c>
      <c r="H20" s="442" t="s">
        <v>191</v>
      </c>
      <c r="I20" s="443">
        <f>VLOOKUP(H20,'Lookup Lists'!E$3:F$39,2,FALSE)</f>
        <v>0</v>
      </c>
      <c r="J20" s="460">
        <v>2</v>
      </c>
    </row>
    <row r="21" spans="1:12" x14ac:dyDescent="0.35">
      <c r="A21" s="133" t="str">
        <f>'Lookup Lists'!C9</f>
        <v>QR - Quality Review</v>
      </c>
      <c r="B21" s="429"/>
      <c r="C21" s="429"/>
      <c r="D21" s="452"/>
      <c r="E21" s="452"/>
      <c r="F21" s="453"/>
      <c r="G21" s="42" t="str">
        <f t="shared" si="0"/>
        <v/>
      </c>
      <c r="H21" s="442" t="s">
        <v>191</v>
      </c>
      <c r="I21" s="443">
        <f>VLOOKUP(H21,'Lookup Lists'!E$3:F$39,2,FALSE)</f>
        <v>0</v>
      </c>
      <c r="J21" s="470">
        <v>3</v>
      </c>
    </row>
    <row r="22" spans="1:12" x14ac:dyDescent="0.35">
      <c r="A22" s="29" t="s">
        <v>925</v>
      </c>
      <c r="B22" s="347">
        <f ca="1">+E22</f>
        <v>45763.401889120367</v>
      </c>
      <c r="C22" s="83">
        <f ca="1">+B22+30</f>
        <v>45793.401889120367</v>
      </c>
      <c r="D22" s="452"/>
      <c r="E22" s="75">
        <f ca="1">NOW()</f>
        <v>45763.401889120367</v>
      </c>
      <c r="F22" s="8">
        <f ca="1">+E22+30</f>
        <v>45793.401889120367</v>
      </c>
      <c r="G22" s="42">
        <f t="shared" ca="1" si="0"/>
        <v>0</v>
      </c>
      <c r="H22" s="442" t="s">
        <v>191</v>
      </c>
      <c r="I22" s="443">
        <f>VLOOKUP(H22,'Lookup Lists'!E$3:F$39,2,FALSE)</f>
        <v>0</v>
      </c>
      <c r="J22" s="460">
        <v>4</v>
      </c>
    </row>
    <row r="23" spans="1:12" x14ac:dyDescent="0.35">
      <c r="A23" s="29" t="s">
        <v>1417</v>
      </c>
      <c r="B23" s="347"/>
      <c r="C23" s="83"/>
      <c r="D23" s="452"/>
      <c r="E23" s="75">
        <f ca="1">F22+60</f>
        <v>45853.401889120367</v>
      </c>
      <c r="F23" s="8">
        <f ca="1">E23+60</f>
        <v>45913.401889120367</v>
      </c>
      <c r="G23" s="42"/>
      <c r="H23" s="442"/>
      <c r="I23" s="443"/>
      <c r="J23" s="460"/>
    </row>
    <row r="24" spans="1:12" x14ac:dyDescent="0.35">
      <c r="A24" s="345" t="s">
        <v>928</v>
      </c>
      <c r="B24" s="75">
        <f ca="1">+E24</f>
        <v>45943.401889120367</v>
      </c>
      <c r="C24" s="83">
        <f ca="1">+F24</f>
        <v>46033.401889120367</v>
      </c>
      <c r="D24" s="452"/>
      <c r="E24" s="454">
        <f ca="1">+F23+30</f>
        <v>45943.401889120367</v>
      </c>
      <c r="F24" s="454">
        <f ca="1">+E24+($B$9*30)+($B$14*60)+30</f>
        <v>46033.401889120367</v>
      </c>
      <c r="G24" s="42">
        <f t="shared" ca="1" si="0"/>
        <v>0</v>
      </c>
      <c r="H24" s="442" t="s">
        <v>191</v>
      </c>
      <c r="I24" s="443">
        <f>VLOOKUP(H24,'Lookup Lists'!E$3:F$39,2,FALSE)</f>
        <v>0</v>
      </c>
      <c r="J24" s="470">
        <v>5</v>
      </c>
    </row>
    <row r="25" spans="1:12" x14ac:dyDescent="0.35">
      <c r="A25" s="32" t="s">
        <v>929</v>
      </c>
      <c r="B25" s="75"/>
      <c r="C25" s="75"/>
      <c r="D25" s="452"/>
      <c r="E25" s="452"/>
      <c r="F25" s="453"/>
      <c r="G25" s="42" t="str">
        <f t="shared" si="0"/>
        <v/>
      </c>
      <c r="H25" s="442" t="s">
        <v>191</v>
      </c>
      <c r="I25" s="443">
        <f>VLOOKUP(H25,'Lookup Lists'!E$3:F$39,2,FALSE)</f>
        <v>0</v>
      </c>
      <c r="J25" s="460">
        <v>6</v>
      </c>
    </row>
    <row r="26" spans="1:12" x14ac:dyDescent="0.35">
      <c r="A26" s="32" t="s">
        <v>930</v>
      </c>
      <c r="B26" s="75"/>
      <c r="C26" s="75"/>
      <c r="D26" s="452"/>
      <c r="E26" s="452"/>
      <c r="F26" s="453"/>
      <c r="G26" s="42" t="str">
        <f t="shared" si="0"/>
        <v/>
      </c>
      <c r="H26" s="442" t="s">
        <v>191</v>
      </c>
      <c r="I26" s="443">
        <f>VLOOKUP(H26,'Lookup Lists'!E$3:F$39,2,FALSE)</f>
        <v>0</v>
      </c>
      <c r="J26" s="470">
        <v>7</v>
      </c>
    </row>
    <row r="27" spans="1:12" x14ac:dyDescent="0.35">
      <c r="A27" s="34" t="s">
        <v>931</v>
      </c>
      <c r="B27" s="75">
        <f ca="1">+E27</f>
        <v>46078.401889120367</v>
      </c>
      <c r="C27" s="83">
        <f ca="1">+B27+45</f>
        <v>46123.401889120367</v>
      </c>
      <c r="D27" s="576" t="s">
        <v>1437</v>
      </c>
      <c r="E27" s="10">
        <f ca="1">+F24+45</f>
        <v>46078.401889120367</v>
      </c>
      <c r="F27" s="8">
        <f ca="1">+E27+45</f>
        <v>46123.401889120367</v>
      </c>
      <c r="G27" s="42">
        <f t="shared" ca="1" si="0"/>
        <v>0</v>
      </c>
      <c r="H27" s="442" t="s">
        <v>191</v>
      </c>
      <c r="I27" s="443">
        <f>VLOOKUP(H27,'Lookup Lists'!E$3:F$39,2,FALSE)</f>
        <v>0</v>
      </c>
      <c r="J27" s="460">
        <v>8</v>
      </c>
    </row>
    <row r="28" spans="1:12" x14ac:dyDescent="0.35">
      <c r="A28" s="34" t="s">
        <v>932</v>
      </c>
      <c r="B28" s="75">
        <f ca="1">+E28</f>
        <v>46213.401889120367</v>
      </c>
      <c r="C28" s="75">
        <f ca="1">+B28+45</f>
        <v>46258.401889120367</v>
      </c>
      <c r="D28" s="576" t="s">
        <v>1437</v>
      </c>
      <c r="E28" s="10">
        <f ca="1">+F27+90</f>
        <v>46213.401889120367</v>
      </c>
      <c r="F28" s="8">
        <f t="shared" ref="F28" ca="1" si="1">+E28+45</f>
        <v>46258.401889120367</v>
      </c>
      <c r="G28" s="42">
        <f t="shared" ca="1" si="0"/>
        <v>0</v>
      </c>
      <c r="H28" s="442" t="s">
        <v>191</v>
      </c>
      <c r="I28" s="443">
        <f>VLOOKUP(H28,'Lookup Lists'!E$3:F$39,2,FALSE)</f>
        <v>0</v>
      </c>
      <c r="J28" s="470">
        <v>9</v>
      </c>
    </row>
    <row r="29" spans="1:12" x14ac:dyDescent="0.35">
      <c r="A29" s="34" t="s">
        <v>933</v>
      </c>
      <c r="B29" s="75"/>
      <c r="C29" s="75"/>
      <c r="D29" s="576" t="s">
        <v>1437</v>
      </c>
      <c r="E29" s="452"/>
      <c r="F29" s="453"/>
      <c r="G29" s="42" t="str">
        <f t="shared" si="0"/>
        <v/>
      </c>
      <c r="H29" s="442" t="s">
        <v>191</v>
      </c>
      <c r="I29" s="443">
        <f>VLOOKUP(H29,'Lookup Lists'!E$3:F$39,2,FALSE)</f>
        <v>0</v>
      </c>
      <c r="J29" s="460">
        <v>10</v>
      </c>
    </row>
    <row r="30" spans="1:12" x14ac:dyDescent="0.35">
      <c r="A30" s="34" t="s">
        <v>934</v>
      </c>
      <c r="B30" s="75"/>
      <c r="C30" s="75"/>
      <c r="D30" s="576" t="s">
        <v>1437</v>
      </c>
      <c r="E30" s="452"/>
      <c r="F30" s="453"/>
      <c r="G30" s="42" t="str">
        <f t="shared" si="0"/>
        <v/>
      </c>
      <c r="H30" s="442" t="s">
        <v>191</v>
      </c>
      <c r="I30" s="443">
        <f>VLOOKUP(H30,'Lookup Lists'!E$3:F$39,2,FALSE)</f>
        <v>0</v>
      </c>
      <c r="J30" s="470">
        <v>11</v>
      </c>
    </row>
    <row r="31" spans="1:12" x14ac:dyDescent="0.35">
      <c r="A31" s="34" t="s">
        <v>935</v>
      </c>
      <c r="B31" s="75"/>
      <c r="C31" s="75"/>
      <c r="D31" s="576" t="s">
        <v>1437</v>
      </c>
      <c r="E31" s="452"/>
      <c r="F31" s="453"/>
      <c r="G31" s="42" t="str">
        <f t="shared" si="0"/>
        <v/>
      </c>
      <c r="H31" s="442" t="s">
        <v>191</v>
      </c>
      <c r="I31" s="443">
        <f>VLOOKUP(H31,'Lookup Lists'!E$3:F$39,2,FALSE)</f>
        <v>0</v>
      </c>
      <c r="J31" s="460">
        <v>12</v>
      </c>
    </row>
    <row r="32" spans="1:12" x14ac:dyDescent="0.35">
      <c r="A32" s="35" t="s">
        <v>936</v>
      </c>
      <c r="B32" s="75">
        <f ca="1">+C28+30</f>
        <v>46288.401889120367</v>
      </c>
      <c r="C32" s="83">
        <f ca="1">+B32+10</f>
        <v>46298.401889120367</v>
      </c>
      <c r="D32" s="576" t="s">
        <v>1437</v>
      </c>
      <c r="E32" s="10">
        <f ca="1">+F28+30</f>
        <v>46288.401889120367</v>
      </c>
      <c r="F32" s="8">
        <f ca="1">+E32+10</f>
        <v>46298.401889120367</v>
      </c>
      <c r="G32" s="42">
        <f t="shared" ca="1" si="0"/>
        <v>0</v>
      </c>
      <c r="H32" s="442" t="s">
        <v>191</v>
      </c>
      <c r="I32" s="443">
        <f>VLOOKUP(H32,'Lookup Lists'!E$3:F$39,2,FALSE)</f>
        <v>0</v>
      </c>
      <c r="J32" s="470">
        <v>13</v>
      </c>
    </row>
    <row r="33" spans="1:10" x14ac:dyDescent="0.35">
      <c r="A33" s="36" t="s">
        <v>937</v>
      </c>
      <c r="B33" s="75"/>
      <c r="C33" s="75"/>
      <c r="D33" s="452"/>
      <c r="E33" s="452"/>
      <c r="F33" s="453"/>
      <c r="G33" s="42" t="str">
        <f t="shared" si="0"/>
        <v/>
      </c>
      <c r="H33" s="442" t="s">
        <v>191</v>
      </c>
      <c r="I33" s="443">
        <f>VLOOKUP(H33,'Lookup Lists'!E$3:F$39,2,FALSE)</f>
        <v>0</v>
      </c>
      <c r="J33" s="460">
        <v>14</v>
      </c>
    </row>
    <row r="34" spans="1:10" x14ac:dyDescent="0.35">
      <c r="A34" s="37" t="s">
        <v>938</v>
      </c>
      <c r="B34" s="75"/>
      <c r="C34" s="75"/>
      <c r="D34" s="452"/>
      <c r="E34" s="452"/>
      <c r="F34" s="453"/>
      <c r="G34" s="42" t="str">
        <f t="shared" si="0"/>
        <v/>
      </c>
      <c r="H34" s="442" t="s">
        <v>191</v>
      </c>
      <c r="I34" s="443">
        <f>VLOOKUP(H34,'Lookup Lists'!E$3:F$39,2,FALSE)</f>
        <v>0</v>
      </c>
      <c r="J34" s="470">
        <v>15</v>
      </c>
    </row>
    <row r="35" spans="1:10" ht="15" thickBot="1" x14ac:dyDescent="0.4">
      <c r="A35" s="38"/>
      <c r="B35" s="76"/>
      <c r="C35" s="76"/>
      <c r="D35" s="452"/>
      <c r="E35" s="455"/>
      <c r="F35" s="456"/>
      <c r="G35" s="41" t="str">
        <f t="shared" si="0"/>
        <v/>
      </c>
      <c r="H35" s="82" t="s">
        <v>191</v>
      </c>
      <c r="I35" s="88">
        <f>VLOOKUP(H35,'Lookup Lists'!E$3:F$39,2,FALSE)</f>
        <v>0</v>
      </c>
      <c r="J35" s="460">
        <v>16</v>
      </c>
    </row>
    <row r="36" spans="1:10" ht="15" thickBot="1" x14ac:dyDescent="0.4">
      <c r="A36" s="607" t="s">
        <v>940</v>
      </c>
      <c r="B36" s="608"/>
      <c r="C36" s="608"/>
      <c r="D36" s="608"/>
      <c r="E36" s="608"/>
      <c r="F36" s="608"/>
      <c r="G36" s="370">
        <f ca="1">IF(ISBLANK(C32)=FALSE,I36-C32,"Need FB Date")</f>
        <v>0</v>
      </c>
      <c r="H36" s="371" t="s">
        <v>941</v>
      </c>
      <c r="I36" s="372">
        <f ca="1">E22+(F32-E22)+SUM(I19:I35)</f>
        <v>46298.401889120367</v>
      </c>
    </row>
    <row r="37" spans="1:10" ht="15" thickBot="1" x14ac:dyDescent="0.4">
      <c r="A37" s="26" t="s">
        <v>155</v>
      </c>
      <c r="B37"/>
      <c r="C37"/>
      <c r="D37"/>
      <c r="E37"/>
      <c r="F37"/>
      <c r="G37" s="259"/>
      <c r="H37" s="259"/>
      <c r="I37" s="259"/>
    </row>
    <row r="38" spans="1:10" ht="15" thickBot="1" x14ac:dyDescent="0.4">
      <c r="A38" s="25" t="s">
        <v>156</v>
      </c>
      <c r="B38" s="422" t="s">
        <v>157</v>
      </c>
      <c r="C38" s="601" t="s">
        <v>158</v>
      </c>
      <c r="D38" s="601"/>
      <c r="E38" s="601"/>
      <c r="F38" s="601"/>
      <c r="G38" s="601"/>
      <c r="H38" s="601"/>
      <c r="I38" s="602"/>
    </row>
    <row r="39" spans="1:10" x14ac:dyDescent="0.35">
      <c r="A39" s="100" t="s">
        <v>566</v>
      </c>
      <c r="B39" s="93"/>
      <c r="C39" s="603" t="s">
        <v>1232</v>
      </c>
      <c r="D39" s="603"/>
      <c r="E39" s="603"/>
      <c r="F39" s="603"/>
      <c r="G39" s="603"/>
      <c r="H39" s="603"/>
      <c r="I39" s="604"/>
    </row>
    <row r="40" spans="1:10" x14ac:dyDescent="0.35">
      <c r="A40" s="101"/>
      <c r="B40" s="99"/>
      <c r="C40" s="605"/>
      <c r="D40" s="605"/>
      <c r="E40" s="605"/>
      <c r="F40" s="605"/>
      <c r="G40" s="605"/>
      <c r="H40" s="605"/>
      <c r="I40" s="606"/>
    </row>
    <row r="41" spans="1:10" x14ac:dyDescent="0.35">
      <c r="A41" s="101"/>
      <c r="B41" s="429"/>
      <c r="C41" s="605"/>
      <c r="D41" s="605"/>
      <c r="E41" s="605"/>
      <c r="F41" s="605"/>
      <c r="G41" s="605"/>
      <c r="H41" s="605"/>
      <c r="I41" s="606"/>
    </row>
    <row r="42" spans="1:10" ht="15" thickBot="1" x14ac:dyDescent="0.4">
      <c r="A42" s="102"/>
      <c r="B42" s="428"/>
      <c r="C42" s="597"/>
      <c r="D42" s="597"/>
      <c r="E42" s="597"/>
      <c r="F42" s="597"/>
      <c r="G42" s="597"/>
      <c r="H42" s="597"/>
      <c r="I42" s="598"/>
    </row>
  </sheetData>
  <mergeCells count="20">
    <mergeCell ref="B12:H12"/>
    <mergeCell ref="B1:H1"/>
    <mergeCell ref="B2:H2"/>
    <mergeCell ref="B3:H3"/>
    <mergeCell ref="B4:H4"/>
    <mergeCell ref="B5:H5"/>
    <mergeCell ref="B6:F6"/>
    <mergeCell ref="B7:C7"/>
    <mergeCell ref="B8:H8"/>
    <mergeCell ref="C9:H9"/>
    <mergeCell ref="C10:H10"/>
    <mergeCell ref="B11:H11"/>
    <mergeCell ref="C41:I41"/>
    <mergeCell ref="C42:I42"/>
    <mergeCell ref="B13:H13"/>
    <mergeCell ref="C14:H14"/>
    <mergeCell ref="A36:F36"/>
    <mergeCell ref="C38:I38"/>
    <mergeCell ref="C39:I39"/>
    <mergeCell ref="C40:I40"/>
  </mergeCells>
  <conditionalFormatting sqref="B26:C26 B27 B28:C31 B33:C35">
    <cfRule type="expression" dxfId="79" priority="23">
      <formula>AND($B25&lt;=NOW(),$C25&gt;=NOW())</formula>
    </cfRule>
  </conditionalFormatting>
  <conditionalFormatting sqref="B32:C32">
    <cfRule type="expression" dxfId="78" priority="8">
      <formula>AND($E32&lt;=NOW(),$F32&gt;=NOW())</formula>
    </cfRule>
  </conditionalFormatting>
  <conditionalFormatting sqref="B20:D20">
    <cfRule type="expression" dxfId="77" priority="5">
      <formula>AND($B22&lt;=NOW(),$C22&gt;=NOW())</formula>
    </cfRule>
  </conditionalFormatting>
  <conditionalFormatting sqref="B22:D24">
    <cfRule type="expression" dxfId="76" priority="4">
      <formula>AND($B18&lt;=NOW(),$C18&gt;=NOW())</formula>
    </cfRule>
  </conditionalFormatting>
  <conditionalFormatting sqref="B25:D25">
    <cfRule type="expression" dxfId="75" priority="6">
      <formula>AND(#REF!&lt;=NOW(),#REF!&gt;=NOW())</formula>
    </cfRule>
  </conditionalFormatting>
  <conditionalFormatting sqref="C27">
    <cfRule type="expression" dxfId="74" priority="7">
      <formula>AND($E27&lt;=NOW(),$F27&gt;=NOW())</formula>
    </cfRule>
  </conditionalFormatting>
  <conditionalFormatting sqref="D19:D26 D33:D35">
    <cfRule type="expression" dxfId="73" priority="3">
      <formula>AND($F19&lt;=NOW(),$G19&gt;=NOW())</formula>
    </cfRule>
  </conditionalFormatting>
  <conditionalFormatting sqref="D27:D32">
    <cfRule type="cellIs" dxfId="72" priority="1" operator="between">
      <formula>0.6667</formula>
      <formula>1</formula>
    </cfRule>
    <cfRule type="cellIs" dxfId="71" priority="2" operator="between">
      <formula>0.6666</formula>
      <formula>0</formula>
    </cfRule>
  </conditionalFormatting>
  <conditionalFormatting sqref="E19:F35">
    <cfRule type="expression" dxfId="70" priority="14">
      <formula>AND($E19&lt;=NOW(),$F19&gt;=NOW())</formula>
    </cfRule>
  </conditionalFormatting>
  <conditionalFormatting sqref="G19:G35">
    <cfRule type="cellIs" dxfId="69" priority="19" operator="greaterThan">
      <formula>-45</formula>
    </cfRule>
  </conditionalFormatting>
  <conditionalFormatting sqref="G19:G36">
    <cfRule type="cellIs" dxfId="68" priority="10" operator="lessThan">
      <formula>-90</formula>
    </cfRule>
    <cfRule type="cellIs" dxfId="67" priority="11" operator="lessThan">
      <formula>-45</formula>
    </cfRule>
  </conditionalFormatting>
  <conditionalFormatting sqref="G36">
    <cfRule type="cellIs" dxfId="66" priority="9" operator="between">
      <formula>-45</formula>
      <formula>45</formula>
    </cfRule>
    <cfRule type="cellIs" dxfId="65" priority="12" operator="greaterThan">
      <formula>45</formula>
    </cfRule>
    <cfRule type="cellIs" dxfId="64" priority="13" operator="greaterThan">
      <formula>90</formula>
    </cfRule>
  </conditionalFormatting>
  <dataValidations count="2">
    <dataValidation type="list" allowBlank="1" showInputMessage="1" showErrorMessage="1" sqref="H19:H35" xr:uid="{00000000-0002-0000-9700-000000000000}">
      <formula1>Complexity_Factor</formula1>
    </dataValidation>
    <dataValidation type="list" allowBlank="1" showInputMessage="1" showErrorMessage="1" sqref="B3:H3" xr:uid="{00000000-0002-0000-9700-000001000000}">
      <formula1>Status</formula1>
    </dataValidation>
  </dataValidations>
  <hyperlinks>
    <hyperlink ref="I1" location="Home!A1" display="Return to Home" xr:uid="{00000000-0004-0000-9700-000000000000}"/>
    <hyperlink ref="A7" location="Footnotes!A1" display="Priority in RSDP, click to see applicable Footnote" xr:uid="{00000000-0004-0000-9700-000001000000}"/>
    <hyperlink ref="B12:H12" r:id="rId1" display="Josh Blume" xr:uid="{00000000-0004-0000-9700-000002000000}"/>
    <hyperlink ref="B2" r:id="rId2" display="Phase 2 System Protection Coordination" xr:uid="{00000000-0004-0000-9700-000003000000}"/>
    <hyperlink ref="B2:H2" r:id="rId3" display="Modifications of MOD-031 Demand and Energy Data" xr:uid="{00000000-0004-0000-9700-000004000000}"/>
    <hyperlink ref="B13:H13" r:id="rId4" display="Ron Sporseen (Primary); Pamela Hunter (Backup)" xr:uid="{A0F52D30-F6D4-42C6-9A3A-607B554D80D0}"/>
  </hyperlinks>
  <pageMargins left="0.7" right="0.7" top="0.75" bottom="0.75" header="0.3" footer="0.3"/>
  <headerFooter>
    <oddHeader>&amp;R&amp;"Calibri"&amp;10&amp;K000000 Limited Disclosure&amp;1#_x000D_</oddHeader>
    <oddFooter>&amp;L_x000D_&amp;1#&amp;"Calibri"&amp;10&amp;K0000FF Limited Disclosure</oddFooter>
  </headerFooter>
  <legacyDrawing r:id="rId5"/>
  <extLst>
    <ext xmlns:x14="http://schemas.microsoft.com/office/spreadsheetml/2009/9/main" uri="{78C0D931-6437-407d-A8EE-F0AAD7539E65}">
      <x14:conditionalFormattings>
        <x14:conditionalFormatting xmlns:xm="http://schemas.microsoft.com/office/excel/2006/main">
          <x14:cfRule type="expression" priority="20" id="{C4EBB6F1-7151-416E-93FF-6FF71F85F004}">
            <xm:f>IF($B$20=Home!$I$5,#REF!,)</xm:f>
            <x14:dxf/>
          </x14:cfRule>
          <xm:sqref>J10:ABJ10</xm:sqref>
        </x14:conditionalFormatting>
      </x14:conditionalFormattings>
    </ext>
  </extLst>
</worksheet>
</file>

<file path=xl/worksheets/sheet1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40751-A728-4091-AB48-3F742AD3AEB3}">
  <sheetPr>
    <tabColor rgb="FF0070C0"/>
  </sheetPr>
  <dimension ref="A1:I42"/>
  <sheetViews>
    <sheetView topLeftCell="A5" zoomScale="110" zoomScaleNormal="110" workbookViewId="0">
      <selection activeCell="B4" sqref="B4:H4"/>
    </sheetView>
  </sheetViews>
  <sheetFormatPr defaultRowHeight="14.5" x14ac:dyDescent="0.35"/>
  <cols>
    <col min="1" max="1" width="28.453125" customWidth="1"/>
    <col min="2" max="2" width="12.453125" customWidth="1"/>
    <col min="3" max="4" width="11.81640625" customWidth="1"/>
    <col min="5" max="5" width="11.1796875" bestFit="1" customWidth="1"/>
    <col min="6" max="6" width="11.453125" bestFit="1" customWidth="1"/>
    <col min="7" max="7" width="11.453125" customWidth="1"/>
    <col min="8" max="8" width="20.453125" customWidth="1"/>
    <col min="9" max="9" width="12.1796875" customWidth="1"/>
  </cols>
  <sheetData>
    <row r="1" spans="1:9" ht="18.5" x14ac:dyDescent="0.35">
      <c r="A1" s="27" t="s">
        <v>74</v>
      </c>
      <c r="B1" s="609" t="s">
        <v>1456</v>
      </c>
      <c r="C1" s="610"/>
      <c r="D1" s="610"/>
      <c r="E1" s="610"/>
      <c r="F1" s="610"/>
      <c r="G1" s="610"/>
      <c r="H1" s="610"/>
      <c r="I1" s="165" t="s">
        <v>178</v>
      </c>
    </row>
    <row r="2" spans="1:9" ht="18.5" x14ac:dyDescent="0.35">
      <c r="A2" s="3" t="s">
        <v>204</v>
      </c>
      <c r="B2" s="611" t="s">
        <v>1453</v>
      </c>
      <c r="C2" s="611"/>
      <c r="D2" s="611"/>
      <c r="E2" s="611"/>
      <c r="F2" s="611"/>
      <c r="G2" s="611"/>
      <c r="H2" s="611"/>
      <c r="I2" s="464"/>
    </row>
    <row r="3" spans="1:9" x14ac:dyDescent="0.35">
      <c r="A3" s="3" t="s">
        <v>5</v>
      </c>
      <c r="B3" s="612" t="s">
        <v>1502</v>
      </c>
      <c r="C3" s="612"/>
      <c r="D3" s="612"/>
      <c r="E3" s="612"/>
      <c r="F3" s="612"/>
      <c r="G3" s="612"/>
      <c r="H3" s="612"/>
      <c r="I3" s="612"/>
    </row>
    <row r="4" spans="1:9" ht="144" customHeight="1" x14ac:dyDescent="0.35">
      <c r="A4" s="3" t="s">
        <v>207</v>
      </c>
      <c r="B4" s="600" t="s">
        <v>1513</v>
      </c>
      <c r="C4" s="600"/>
      <c r="D4" s="600"/>
      <c r="E4" s="600"/>
      <c r="F4" s="600"/>
      <c r="G4" s="600"/>
      <c r="H4" s="600"/>
      <c r="I4" s="464"/>
    </row>
    <row r="5" spans="1:9" x14ac:dyDescent="0.35">
      <c r="A5" s="5" t="s">
        <v>209</v>
      </c>
      <c r="B5" s="600" t="s">
        <v>35</v>
      </c>
      <c r="C5" s="600"/>
      <c r="D5" s="600"/>
      <c r="E5" s="600"/>
      <c r="F5" s="600"/>
      <c r="G5" s="600"/>
      <c r="H5" s="600"/>
      <c r="I5" s="459"/>
    </row>
    <row r="6" spans="1:9" x14ac:dyDescent="0.35">
      <c r="A6" s="5" t="s">
        <v>210</v>
      </c>
      <c r="B6" s="613">
        <f ca="1">NOW()+365</f>
        <v>46128.401889120367</v>
      </c>
      <c r="C6" s="613"/>
      <c r="D6" s="613"/>
      <c r="E6" s="613"/>
      <c r="F6" s="613"/>
      <c r="G6" s="293">
        <f ca="1">IF(ISBLANK($B$6)=FALSE,ROUNDDOWN(_xlfn.DAYS($B$6,NOW())/30,0),"N/A")</f>
        <v>12</v>
      </c>
      <c r="H6" s="277" t="s">
        <v>919</v>
      </c>
      <c r="I6" s="459"/>
    </row>
    <row r="7" spans="1:9" ht="43.5" x14ac:dyDescent="0.35">
      <c r="A7" s="261" t="s">
        <v>211</v>
      </c>
      <c r="B7" s="599"/>
      <c r="C7" s="599"/>
      <c r="D7" s="459"/>
      <c r="E7" s="4" t="s">
        <v>954</v>
      </c>
      <c r="F7" s="459">
        <v>3</v>
      </c>
      <c r="G7" s="4" t="s">
        <v>955</v>
      </c>
      <c r="H7" s="460">
        <v>0</v>
      </c>
      <c r="I7" s="459"/>
    </row>
    <row r="8" spans="1:9" x14ac:dyDescent="0.35">
      <c r="A8" s="5" t="s">
        <v>955</v>
      </c>
      <c r="B8" s="599" t="s">
        <v>191</v>
      </c>
      <c r="C8" s="599"/>
      <c r="D8" s="599"/>
      <c r="E8" s="599"/>
      <c r="F8" s="599"/>
      <c r="G8" s="599"/>
      <c r="H8" s="599"/>
      <c r="I8" s="459"/>
    </row>
    <row r="9" spans="1:9" x14ac:dyDescent="0.35">
      <c r="A9" s="3" t="s">
        <v>217</v>
      </c>
      <c r="B9" s="460">
        <v>0</v>
      </c>
      <c r="C9" s="600" t="s">
        <v>1227</v>
      </c>
      <c r="D9" s="600"/>
      <c r="E9" s="600"/>
      <c r="F9" s="600"/>
      <c r="G9" s="600"/>
      <c r="H9" s="600"/>
      <c r="I9" s="459"/>
    </row>
    <row r="10" spans="1:9" x14ac:dyDescent="0.35">
      <c r="A10" s="5" t="s">
        <v>955</v>
      </c>
      <c r="B10" s="460" t="s">
        <v>191</v>
      </c>
      <c r="C10" s="599"/>
      <c r="D10" s="599"/>
      <c r="E10" s="599"/>
      <c r="F10" s="599"/>
      <c r="G10" s="599"/>
      <c r="H10" s="599"/>
      <c r="I10" s="459"/>
    </row>
    <row r="11" spans="1:9" x14ac:dyDescent="0.35">
      <c r="A11" s="5" t="s">
        <v>955</v>
      </c>
      <c r="B11" s="600" t="s">
        <v>191</v>
      </c>
      <c r="C11" s="600"/>
      <c r="D11" s="600"/>
      <c r="E11" s="600"/>
      <c r="F11" s="600"/>
      <c r="G11" s="600"/>
      <c r="H11" s="600"/>
      <c r="I11" s="451"/>
    </row>
    <row r="12" spans="1:9" x14ac:dyDescent="0.35">
      <c r="A12" s="3" t="s">
        <v>222</v>
      </c>
      <c r="B12" s="844" t="s">
        <v>1460</v>
      </c>
      <c r="C12" s="844"/>
      <c r="D12" s="844"/>
      <c r="E12" s="844"/>
      <c r="F12" s="844"/>
      <c r="G12" s="844"/>
      <c r="H12" s="844"/>
      <c r="I12" s="451"/>
    </row>
    <row r="13" spans="1:9" x14ac:dyDescent="0.35">
      <c r="A13" s="3" t="s">
        <v>223</v>
      </c>
      <c r="B13" s="600" t="s">
        <v>1476</v>
      </c>
      <c r="C13" s="600"/>
      <c r="D13" s="600"/>
      <c r="E13" s="600"/>
      <c r="F13" s="600"/>
      <c r="G13" s="600"/>
      <c r="H13" s="600"/>
      <c r="I13" s="451"/>
    </row>
    <row r="14" spans="1:9" x14ac:dyDescent="0.35">
      <c r="A14" s="3" t="s">
        <v>224</v>
      </c>
      <c r="B14" s="460">
        <v>1</v>
      </c>
      <c r="C14" s="600" t="s">
        <v>1486</v>
      </c>
      <c r="D14" s="600"/>
      <c r="E14" s="600"/>
      <c r="F14" s="600"/>
      <c r="G14" s="600"/>
      <c r="H14" s="600"/>
      <c r="I14" s="459"/>
    </row>
    <row r="15" spans="1:9" x14ac:dyDescent="0.35">
      <c r="A15" s="3" t="s">
        <v>226</v>
      </c>
      <c r="B15" s="239">
        <v>45754</v>
      </c>
      <c r="C15" s="459"/>
      <c r="D15" s="459"/>
      <c r="E15" s="459"/>
      <c r="F15" s="459"/>
      <c r="G15" s="459"/>
      <c r="H15" s="459"/>
      <c r="I15" s="459"/>
    </row>
    <row r="16" spans="1:9" x14ac:dyDescent="0.35">
      <c r="A16" s="3"/>
      <c r="B16" s="451"/>
      <c r="C16" s="459"/>
      <c r="D16" s="459"/>
      <c r="E16" s="459"/>
      <c r="F16" s="459"/>
      <c r="G16" s="459"/>
      <c r="H16" s="459"/>
      <c r="I16" s="459"/>
    </row>
    <row r="17" spans="1:9" ht="15" thickBot="1" x14ac:dyDescent="0.4">
      <c r="A17" s="5"/>
      <c r="B17" s="459"/>
      <c r="C17" s="459"/>
      <c r="D17" s="459"/>
      <c r="E17" s="459"/>
      <c r="F17" s="459"/>
      <c r="G17" s="459"/>
      <c r="H17" s="459"/>
      <c r="I17" s="459"/>
    </row>
    <row r="18" spans="1:9" ht="58.5" thickBot="1" x14ac:dyDescent="0.4">
      <c r="A18" s="46" t="s">
        <v>195</v>
      </c>
      <c r="B18" s="48" t="s">
        <v>196</v>
      </c>
      <c r="C18" s="46" t="s">
        <v>197</v>
      </c>
      <c r="D18" s="46" t="s">
        <v>1436</v>
      </c>
      <c r="E18" s="48" t="s">
        <v>1225</v>
      </c>
      <c r="F18" s="46" t="s">
        <v>1226</v>
      </c>
      <c r="G18" s="48" t="s">
        <v>922</v>
      </c>
      <c r="H18" s="46" t="s">
        <v>1228</v>
      </c>
      <c r="I18" s="46" t="s">
        <v>924</v>
      </c>
    </row>
    <row r="19" spans="1:9" ht="15" thickBot="1" x14ac:dyDescent="0.4">
      <c r="A19" s="71" t="s">
        <v>1239</v>
      </c>
      <c r="B19" s="461">
        <v>45517</v>
      </c>
      <c r="C19" s="461">
        <v>45546</v>
      </c>
      <c r="D19" s="452"/>
      <c r="E19" s="10">
        <v>45517</v>
      </c>
      <c r="F19" s="8">
        <f>+E19+30</f>
        <v>45547</v>
      </c>
      <c r="G19" s="369">
        <f>IF(ISBLANK(E19)=FALSE,IF(E19-B19&gt;DATE(2007,1,1),0,E19-B19),"")</f>
        <v>0</v>
      </c>
      <c r="H19" s="110" t="s">
        <v>191</v>
      </c>
      <c r="I19" s="111">
        <f>VLOOKUP(H19,'Lookup Lists'!E$3:F$39,2,FALSE)</f>
        <v>0</v>
      </c>
    </row>
    <row r="20" spans="1:9" x14ac:dyDescent="0.35">
      <c r="A20" s="71" t="s">
        <v>1240</v>
      </c>
      <c r="B20" s="75"/>
      <c r="C20" s="83"/>
      <c r="D20" s="452"/>
      <c r="E20" s="452"/>
      <c r="F20" s="453"/>
      <c r="G20" s="42" t="str">
        <f t="shared" ref="G20:G35" si="0">IF(ISBLANK(E20)=FALSE,IF(E20-B20&gt;DATE(2007,1,1),0,E20-B20),"")</f>
        <v/>
      </c>
      <c r="H20" s="442" t="s">
        <v>191</v>
      </c>
      <c r="I20" s="443">
        <f>VLOOKUP(H20,'Lookup Lists'!E$3:F$39,2,FALSE)</f>
        <v>0</v>
      </c>
    </row>
    <row r="21" spans="1:9" x14ac:dyDescent="0.35">
      <c r="A21" s="133" t="str">
        <f>'Lookup Lists'!C9</f>
        <v>QR - Quality Review</v>
      </c>
      <c r="B21" s="429"/>
      <c r="C21" s="429"/>
      <c r="D21" s="452"/>
      <c r="E21" s="452"/>
      <c r="F21" s="453"/>
      <c r="G21" s="42" t="str">
        <f t="shared" si="0"/>
        <v/>
      </c>
      <c r="H21" s="442" t="s">
        <v>191</v>
      </c>
      <c r="I21" s="443">
        <f>VLOOKUP(H21,'Lookup Lists'!E$3:F$39,2,FALSE)</f>
        <v>0</v>
      </c>
    </row>
    <row r="22" spans="1:9" x14ac:dyDescent="0.35">
      <c r="A22" s="29" t="s">
        <v>925</v>
      </c>
      <c r="B22" s="347">
        <f>+E22</f>
        <v>45475</v>
      </c>
      <c r="C22" s="83">
        <f>+B22+49</f>
        <v>45524</v>
      </c>
      <c r="D22" s="452"/>
      <c r="E22" s="75">
        <v>45475</v>
      </c>
      <c r="F22" s="8">
        <f>+E22+49</f>
        <v>45524</v>
      </c>
      <c r="G22" s="42">
        <f t="shared" si="0"/>
        <v>0</v>
      </c>
      <c r="H22" s="442" t="s">
        <v>191</v>
      </c>
      <c r="I22" s="443">
        <f>VLOOKUP(H22,'Lookup Lists'!E$3:F$39,2,FALSE)</f>
        <v>0</v>
      </c>
    </row>
    <row r="23" spans="1:9" x14ac:dyDescent="0.35">
      <c r="A23" s="540" t="s">
        <v>1329</v>
      </c>
      <c r="B23" s="347"/>
      <c r="C23" s="83"/>
      <c r="D23" s="452"/>
      <c r="E23" s="75">
        <f>F22+14</f>
        <v>45538</v>
      </c>
      <c r="F23" s="8">
        <f>E23+60</f>
        <v>45598</v>
      </c>
      <c r="G23" s="42"/>
      <c r="H23" s="442"/>
      <c r="I23" s="443"/>
    </row>
    <row r="24" spans="1:9" x14ac:dyDescent="0.35">
      <c r="A24" s="345" t="s">
        <v>928</v>
      </c>
      <c r="B24" s="75">
        <f>+E24</f>
        <v>45628</v>
      </c>
      <c r="C24" s="83">
        <f>+F24</f>
        <v>45718</v>
      </c>
      <c r="D24" s="452"/>
      <c r="E24" s="454">
        <f>+F23+30</f>
        <v>45628</v>
      </c>
      <c r="F24" s="454">
        <f>+E24+($B$9*30)+($B$14*60)+30</f>
        <v>45718</v>
      </c>
      <c r="G24" s="42">
        <f t="shared" si="0"/>
        <v>0</v>
      </c>
      <c r="H24" s="442" t="s">
        <v>191</v>
      </c>
      <c r="I24" s="443">
        <f>VLOOKUP(H24,'Lookup Lists'!E$3:F$39,2,FALSE)</f>
        <v>0</v>
      </c>
    </row>
    <row r="25" spans="1:9" x14ac:dyDescent="0.35">
      <c r="A25" s="32" t="s">
        <v>929</v>
      </c>
      <c r="B25" s="75"/>
      <c r="C25" s="75"/>
      <c r="D25" s="452"/>
      <c r="E25" s="452"/>
      <c r="F25" s="453"/>
      <c r="G25" s="42" t="str">
        <f t="shared" si="0"/>
        <v/>
      </c>
      <c r="H25" s="442" t="s">
        <v>191</v>
      </c>
      <c r="I25" s="443">
        <f>VLOOKUP(H25,'Lookup Lists'!E$3:F$39,2,FALSE)</f>
        <v>0</v>
      </c>
    </row>
    <row r="26" spans="1:9" x14ac:dyDescent="0.35">
      <c r="A26" s="32" t="s">
        <v>930</v>
      </c>
      <c r="B26" s="75"/>
      <c r="C26" s="75"/>
      <c r="D26" s="452"/>
      <c r="E26" s="452"/>
      <c r="F26" s="453"/>
      <c r="G26" s="42" t="str">
        <f t="shared" si="0"/>
        <v/>
      </c>
      <c r="H26" s="442" t="s">
        <v>191</v>
      </c>
      <c r="I26" s="443">
        <f>VLOOKUP(H26,'Lookup Lists'!E$3:F$39,2,FALSE)</f>
        <v>0</v>
      </c>
    </row>
    <row r="27" spans="1:9" x14ac:dyDescent="0.35">
      <c r="A27" s="34" t="s">
        <v>931</v>
      </c>
      <c r="B27" s="75">
        <v>45742</v>
      </c>
      <c r="C27" s="83">
        <v>45784</v>
      </c>
      <c r="D27" s="576" t="s">
        <v>1437</v>
      </c>
      <c r="E27" s="10">
        <v>45742</v>
      </c>
      <c r="F27" s="8">
        <f>+E27+42</f>
        <v>45784</v>
      </c>
      <c r="G27" s="42">
        <f t="shared" si="0"/>
        <v>0</v>
      </c>
      <c r="H27" s="442" t="s">
        <v>191</v>
      </c>
      <c r="I27" s="443">
        <f>VLOOKUP(H27,'Lookup Lists'!E$3:F$39,2,FALSE)</f>
        <v>0</v>
      </c>
    </row>
    <row r="28" spans="1:9" x14ac:dyDescent="0.35">
      <c r="A28" s="34" t="s">
        <v>932</v>
      </c>
      <c r="B28" s="75"/>
      <c r="C28" s="75"/>
      <c r="D28" s="576" t="s">
        <v>1437</v>
      </c>
      <c r="E28" s="10"/>
      <c r="F28" s="8"/>
      <c r="G28" s="42" t="str">
        <f t="shared" si="0"/>
        <v/>
      </c>
      <c r="H28" s="442" t="s">
        <v>191</v>
      </c>
      <c r="I28" s="443">
        <f>VLOOKUP(H28,'Lookup Lists'!E$3:F$39,2,FALSE)</f>
        <v>0</v>
      </c>
    </row>
    <row r="29" spans="1:9" x14ac:dyDescent="0.35">
      <c r="A29" s="34" t="s">
        <v>933</v>
      </c>
      <c r="B29" s="75"/>
      <c r="C29" s="75"/>
      <c r="D29" s="576" t="s">
        <v>1437</v>
      </c>
      <c r="E29" s="452"/>
      <c r="F29" s="453"/>
      <c r="G29" s="42" t="str">
        <f t="shared" si="0"/>
        <v/>
      </c>
      <c r="H29" s="442" t="s">
        <v>191</v>
      </c>
      <c r="I29" s="443">
        <f>VLOOKUP(H29,'Lookup Lists'!E$3:F$39,2,FALSE)</f>
        <v>0</v>
      </c>
    </row>
    <row r="30" spans="1:9" x14ac:dyDescent="0.35">
      <c r="A30" s="34" t="s">
        <v>934</v>
      </c>
      <c r="B30" s="75"/>
      <c r="C30" s="75"/>
      <c r="D30" s="576" t="s">
        <v>1437</v>
      </c>
      <c r="E30" s="452"/>
      <c r="F30" s="453"/>
      <c r="G30" s="42" t="str">
        <f t="shared" si="0"/>
        <v/>
      </c>
      <c r="H30" s="442" t="s">
        <v>191</v>
      </c>
      <c r="I30" s="443">
        <f>VLOOKUP(H30,'Lookup Lists'!E$3:F$39,2,FALSE)</f>
        <v>0</v>
      </c>
    </row>
    <row r="31" spans="1:9" x14ac:dyDescent="0.35">
      <c r="A31" s="34" t="s">
        <v>935</v>
      </c>
      <c r="B31" s="75"/>
      <c r="C31" s="75"/>
      <c r="D31" s="576" t="s">
        <v>1437</v>
      </c>
      <c r="E31" s="452"/>
      <c r="F31" s="453"/>
      <c r="G31" s="42" t="str">
        <f t="shared" si="0"/>
        <v/>
      </c>
      <c r="H31" s="442" t="s">
        <v>191</v>
      </c>
      <c r="I31" s="443">
        <f>VLOOKUP(H31,'Lookup Lists'!E$3:F$39,2,FALSE)</f>
        <v>0</v>
      </c>
    </row>
    <row r="32" spans="1:9" x14ac:dyDescent="0.35">
      <c r="A32" s="35" t="s">
        <v>936</v>
      </c>
      <c r="B32" s="75"/>
      <c r="C32" s="83"/>
      <c r="D32" s="576" t="s">
        <v>1437</v>
      </c>
      <c r="E32" s="10"/>
      <c r="F32" s="8"/>
      <c r="G32" s="42" t="str">
        <f t="shared" si="0"/>
        <v/>
      </c>
      <c r="H32" s="442" t="s">
        <v>191</v>
      </c>
      <c r="I32" s="443">
        <f>VLOOKUP(H32,'Lookup Lists'!E$3:F$39,2,FALSE)</f>
        <v>0</v>
      </c>
    </row>
    <row r="33" spans="1:9" x14ac:dyDescent="0.35">
      <c r="A33" s="36" t="s">
        <v>937</v>
      </c>
      <c r="B33" s="75"/>
      <c r="C33" s="75"/>
      <c r="D33" s="452"/>
      <c r="E33" s="452"/>
      <c r="F33" s="453"/>
      <c r="G33" s="42" t="str">
        <f t="shared" si="0"/>
        <v/>
      </c>
      <c r="H33" s="442" t="s">
        <v>191</v>
      </c>
      <c r="I33" s="443">
        <f>VLOOKUP(H33,'Lookup Lists'!E$3:F$39,2,FALSE)</f>
        <v>0</v>
      </c>
    </row>
    <row r="34" spans="1:9" x14ac:dyDescent="0.35">
      <c r="A34" s="37" t="s">
        <v>938</v>
      </c>
      <c r="B34" s="75"/>
      <c r="C34" s="75"/>
      <c r="D34" s="452"/>
      <c r="E34" s="452"/>
      <c r="F34" s="453"/>
      <c r="G34" s="42" t="str">
        <f t="shared" si="0"/>
        <v/>
      </c>
      <c r="H34" s="442" t="s">
        <v>191</v>
      </c>
      <c r="I34" s="443">
        <f>VLOOKUP(H34,'Lookup Lists'!E$3:F$39,2,FALSE)</f>
        <v>0</v>
      </c>
    </row>
    <row r="35" spans="1:9" ht="15" thickBot="1" x14ac:dyDescent="0.4">
      <c r="A35" s="38"/>
      <c r="B35" s="76"/>
      <c r="C35" s="76"/>
      <c r="D35" s="452"/>
      <c r="E35" s="455"/>
      <c r="F35" s="456"/>
      <c r="G35" s="41" t="str">
        <f t="shared" si="0"/>
        <v/>
      </c>
      <c r="H35" s="82" t="s">
        <v>191</v>
      </c>
      <c r="I35" s="88">
        <f>VLOOKUP(H35,'Lookup Lists'!E$3:F$39,2,FALSE)</f>
        <v>0</v>
      </c>
    </row>
    <row r="36" spans="1:9" ht="15" thickBot="1" x14ac:dyDescent="0.4">
      <c r="A36" s="607" t="s">
        <v>940</v>
      </c>
      <c r="B36" s="608"/>
      <c r="C36" s="608"/>
      <c r="D36" s="608"/>
      <c r="E36" s="608"/>
      <c r="F36" s="608"/>
      <c r="G36" s="370" t="str">
        <f>IF(ISBLANK(C32)=FALSE,I36-C32,"Need FB Date")</f>
        <v>Need FB Date</v>
      </c>
      <c r="H36" s="371" t="s">
        <v>941</v>
      </c>
      <c r="I36" s="372">
        <f>E22+(F32-E22)+SUM(I19:I35)</f>
        <v>0</v>
      </c>
    </row>
    <row r="37" spans="1:9" ht="15" thickBot="1" x14ac:dyDescent="0.4">
      <c r="A37" s="26" t="s">
        <v>155</v>
      </c>
      <c r="G37" s="259"/>
      <c r="H37" s="259"/>
      <c r="I37" s="259"/>
    </row>
    <row r="38" spans="1:9" ht="15" thickBot="1" x14ac:dyDescent="0.4">
      <c r="A38" s="25" t="s">
        <v>156</v>
      </c>
      <c r="B38" s="422" t="s">
        <v>157</v>
      </c>
      <c r="C38" s="601" t="s">
        <v>158</v>
      </c>
      <c r="D38" s="601"/>
      <c r="E38" s="601"/>
      <c r="F38" s="601"/>
      <c r="G38" s="601"/>
      <c r="H38" s="601"/>
      <c r="I38" s="602"/>
    </row>
    <row r="39" spans="1:9" x14ac:dyDescent="0.35">
      <c r="A39" s="100" t="s">
        <v>566</v>
      </c>
      <c r="B39" s="93"/>
      <c r="C39" s="603" t="s">
        <v>1232</v>
      </c>
      <c r="D39" s="603"/>
      <c r="E39" s="603"/>
      <c r="F39" s="603"/>
      <c r="G39" s="603"/>
      <c r="H39" s="603"/>
      <c r="I39" s="604"/>
    </row>
    <row r="40" spans="1:9" x14ac:dyDescent="0.35">
      <c r="A40" s="101"/>
      <c r="B40" s="99"/>
      <c r="C40" s="605"/>
      <c r="D40" s="605"/>
      <c r="E40" s="605"/>
      <c r="F40" s="605"/>
      <c r="G40" s="605"/>
      <c r="H40" s="605"/>
      <c r="I40" s="606"/>
    </row>
    <row r="41" spans="1:9" x14ac:dyDescent="0.35">
      <c r="A41" s="101"/>
      <c r="B41" s="429"/>
      <c r="C41" s="605"/>
      <c r="D41" s="605"/>
      <c r="E41" s="605"/>
      <c r="F41" s="605"/>
      <c r="G41" s="605"/>
      <c r="H41" s="605"/>
      <c r="I41" s="606"/>
    </row>
    <row r="42" spans="1:9" ht="15" thickBot="1" x14ac:dyDescent="0.4">
      <c r="A42" s="102"/>
      <c r="B42" s="428"/>
      <c r="C42" s="597"/>
      <c r="D42" s="597"/>
      <c r="E42" s="597"/>
      <c r="F42" s="597"/>
      <c r="G42" s="597"/>
      <c r="H42" s="597"/>
      <c r="I42" s="598"/>
    </row>
  </sheetData>
  <mergeCells count="20">
    <mergeCell ref="C41:I41"/>
    <mergeCell ref="C42:I42"/>
    <mergeCell ref="B13:H13"/>
    <mergeCell ref="C14:H14"/>
    <mergeCell ref="A36:F36"/>
    <mergeCell ref="C38:I38"/>
    <mergeCell ref="C39:I39"/>
    <mergeCell ref="C40:I40"/>
    <mergeCell ref="B12:H12"/>
    <mergeCell ref="B1:H1"/>
    <mergeCell ref="B2:H2"/>
    <mergeCell ref="B4:H4"/>
    <mergeCell ref="B5:H5"/>
    <mergeCell ref="B6:F6"/>
    <mergeCell ref="B7:C7"/>
    <mergeCell ref="B8:H8"/>
    <mergeCell ref="C9:H9"/>
    <mergeCell ref="C10:H10"/>
    <mergeCell ref="B11:H11"/>
    <mergeCell ref="B3:I3"/>
  </mergeCells>
  <conditionalFormatting sqref="B26:C26 B27 B28:C31 B33:C35">
    <cfRule type="expression" dxfId="63" priority="18">
      <formula>AND($B25&lt;=NOW(),$C25&gt;=NOW())</formula>
    </cfRule>
  </conditionalFormatting>
  <conditionalFormatting sqref="B32:C32">
    <cfRule type="expression" dxfId="62" priority="8">
      <formula>AND($E32&lt;=NOW(),$F32&gt;=NOW())</formula>
    </cfRule>
  </conditionalFormatting>
  <conditionalFormatting sqref="B20:D20">
    <cfRule type="expression" dxfId="61" priority="5">
      <formula>AND($B22&lt;=NOW(),$C22&gt;=NOW())</formula>
    </cfRule>
  </conditionalFormatting>
  <conditionalFormatting sqref="B22:D24">
    <cfRule type="expression" dxfId="60" priority="4">
      <formula>AND($B18&lt;=NOW(),$C18&gt;=NOW())</formula>
    </cfRule>
  </conditionalFormatting>
  <conditionalFormatting sqref="B25:D25">
    <cfRule type="expression" dxfId="59" priority="6">
      <formula>AND(#REF!&lt;=NOW(),#REF!&gt;=NOW())</formula>
    </cfRule>
  </conditionalFormatting>
  <conditionalFormatting sqref="C27">
    <cfRule type="expression" dxfId="58" priority="7">
      <formula>AND($E27&lt;=NOW(),$F27&gt;=NOW())</formula>
    </cfRule>
  </conditionalFormatting>
  <conditionalFormatting sqref="D19:D26 D33:D35">
    <cfRule type="expression" dxfId="57" priority="3">
      <formula>AND($F19&lt;=NOW(),$G19&gt;=NOW())</formula>
    </cfRule>
  </conditionalFormatting>
  <conditionalFormatting sqref="D27:D32">
    <cfRule type="cellIs" dxfId="56" priority="1" operator="between">
      <formula>0.6667</formula>
      <formula>1</formula>
    </cfRule>
    <cfRule type="cellIs" dxfId="55" priority="2" operator="between">
      <formula>0.6666</formula>
      <formula>0</formula>
    </cfRule>
  </conditionalFormatting>
  <conditionalFormatting sqref="E19:F35">
    <cfRule type="expression" dxfId="54" priority="14">
      <formula>AND($E19&lt;=NOW(),$F19&gt;=NOW())</formula>
    </cfRule>
  </conditionalFormatting>
  <conditionalFormatting sqref="G19:G35">
    <cfRule type="cellIs" dxfId="53" priority="16" operator="greaterThan">
      <formula>-45</formula>
    </cfRule>
  </conditionalFormatting>
  <conditionalFormatting sqref="G19:G36">
    <cfRule type="cellIs" dxfId="52" priority="10" operator="lessThan">
      <formula>-90</formula>
    </cfRule>
    <cfRule type="cellIs" dxfId="51" priority="11" operator="lessThan">
      <formula>-45</formula>
    </cfRule>
  </conditionalFormatting>
  <conditionalFormatting sqref="G36">
    <cfRule type="cellIs" dxfId="50" priority="9" operator="between">
      <formula>-45</formula>
      <formula>45</formula>
    </cfRule>
    <cfRule type="cellIs" dxfId="49" priority="12" operator="greaterThan">
      <formula>45</formula>
    </cfRule>
    <cfRule type="cellIs" dxfId="48" priority="13" operator="greaterThan">
      <formula>90</formula>
    </cfRule>
  </conditionalFormatting>
  <dataValidations count="2">
    <dataValidation type="list" allowBlank="1" showInputMessage="1" showErrorMessage="1" sqref="H19:H35" xr:uid="{C6991491-6DEA-4ED4-9931-FD959E0E8B57}">
      <formula1>Complexity_Factor</formula1>
    </dataValidation>
    <dataValidation type="list" allowBlank="1" showInputMessage="1" showErrorMessage="1" sqref="B3:I3" xr:uid="{DE9DEAF5-0366-4684-893E-042386FBC9F0}">
      <formula1>Status</formula1>
    </dataValidation>
  </dataValidations>
  <hyperlinks>
    <hyperlink ref="B2" r:id="rId1" display="Phase 2 System Protection Coordination" xr:uid="{1C1A41BE-95D9-4DE1-968F-8008498218CA}"/>
    <hyperlink ref="I1" location="Home!A1" display="Return to Home" xr:uid="{E32F987D-16F1-46DF-A483-8C7F541A8D91}"/>
    <hyperlink ref="B2:H2" r:id="rId2" display="Rules of Procedure Definitions Alignment (Generator Owner and Generator Operator)" xr:uid="{61348671-569D-4B28-B882-9B007493C15C}"/>
    <hyperlink ref="A7" location="Footnotes!A1" display="Priority in RSDP, click to see applicable Footnote" xr:uid="{54D123B3-7E28-41EA-82C7-DB166C9A7568}"/>
    <hyperlink ref="B12:H12" r:id="rId3" display="Jessica Harris" xr:uid="{03AF8758-5CCD-40F4-84B3-DCAABA3B4C88}"/>
  </hyperlinks>
  <pageMargins left="0.7" right="0.7" top="0.75" bottom="0.75" header="0.3" footer="0.3"/>
  <legacyDrawing r:id="rId4"/>
</worksheet>
</file>

<file path=xl/worksheets/sheet1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3AF5A-B50C-42CA-95CD-DCE01ADBF3E0}">
  <sheetPr>
    <tabColor rgb="FF0070C0"/>
  </sheetPr>
  <dimension ref="A1:I42"/>
  <sheetViews>
    <sheetView workbookViewId="0">
      <selection activeCell="E15" sqref="E15"/>
    </sheetView>
  </sheetViews>
  <sheetFormatPr defaultRowHeight="14.5" x14ac:dyDescent="0.35"/>
  <cols>
    <col min="1" max="1" width="28.453125" customWidth="1"/>
    <col min="2" max="2" width="12.453125" customWidth="1"/>
    <col min="3" max="4" width="11.81640625" customWidth="1"/>
    <col min="5" max="5" width="11" customWidth="1"/>
    <col min="6" max="6" width="11.453125" bestFit="1" customWidth="1"/>
    <col min="7" max="7" width="11.453125" customWidth="1"/>
    <col min="8" max="8" width="20.453125" customWidth="1"/>
    <col min="9" max="9" width="12.1796875" customWidth="1"/>
  </cols>
  <sheetData>
    <row r="1" spans="1:9" ht="18.5" x14ac:dyDescent="0.35">
      <c r="A1" s="27" t="s">
        <v>74</v>
      </c>
      <c r="B1" s="609" t="s">
        <v>1438</v>
      </c>
      <c r="C1" s="610"/>
      <c r="D1" s="610"/>
      <c r="E1" s="610"/>
      <c r="F1" s="610"/>
      <c r="G1" s="610"/>
      <c r="H1" s="610"/>
      <c r="I1" s="165" t="s">
        <v>178</v>
      </c>
    </row>
    <row r="2" spans="1:9" ht="18.5" x14ac:dyDescent="0.35">
      <c r="A2" s="3" t="s">
        <v>204</v>
      </c>
      <c r="B2" s="611" t="s">
        <v>1439</v>
      </c>
      <c r="C2" s="611"/>
      <c r="D2" s="611"/>
      <c r="E2" s="611"/>
      <c r="F2" s="611"/>
      <c r="G2" s="611"/>
      <c r="H2" s="611"/>
      <c r="I2" s="464"/>
    </row>
    <row r="3" spans="1:9" x14ac:dyDescent="0.35">
      <c r="A3" s="3" t="s">
        <v>5</v>
      </c>
      <c r="B3" s="612" t="s">
        <v>1502</v>
      </c>
      <c r="C3" s="612"/>
      <c r="D3" s="612"/>
      <c r="E3" s="612"/>
      <c r="F3" s="612"/>
      <c r="G3" s="612"/>
      <c r="H3" s="612"/>
      <c r="I3" s="612"/>
    </row>
    <row r="4" spans="1:9" ht="48.25" customHeight="1" x14ac:dyDescent="0.35">
      <c r="A4" s="3" t="s">
        <v>207</v>
      </c>
      <c r="B4" s="600" t="s">
        <v>1524</v>
      </c>
      <c r="C4" s="600"/>
      <c r="D4" s="600"/>
      <c r="E4" s="600"/>
      <c r="F4" s="600"/>
      <c r="G4" s="600"/>
      <c r="H4" s="600"/>
      <c r="I4" s="464"/>
    </row>
    <row r="5" spans="1:9" x14ac:dyDescent="0.35">
      <c r="A5" s="5" t="s">
        <v>209</v>
      </c>
      <c r="B5" s="600" t="s">
        <v>1440</v>
      </c>
      <c r="C5" s="600"/>
      <c r="D5" s="600"/>
      <c r="E5" s="600"/>
      <c r="F5" s="600"/>
      <c r="G5" s="600"/>
      <c r="H5" s="600"/>
      <c r="I5" s="459"/>
    </row>
    <row r="6" spans="1:9" x14ac:dyDescent="0.35">
      <c r="A6" s="5" t="s">
        <v>210</v>
      </c>
      <c r="B6" s="613">
        <f ca="1">NOW()+365</f>
        <v>46128.401889120367</v>
      </c>
      <c r="C6" s="613"/>
      <c r="D6" s="613"/>
      <c r="E6" s="613"/>
      <c r="F6" s="613"/>
      <c r="G6" s="293">
        <f ca="1">IF(ISBLANK($B$6)=FALSE,ROUNDDOWN(_xlfn.DAYS($B$6,NOW())/30,0),"N/A")</f>
        <v>12</v>
      </c>
      <c r="H6" s="277" t="s">
        <v>919</v>
      </c>
      <c r="I6" s="459"/>
    </row>
    <row r="7" spans="1:9" ht="58" x14ac:dyDescent="0.35">
      <c r="A7" s="261" t="s">
        <v>211</v>
      </c>
      <c r="B7" s="599">
        <v>2</v>
      </c>
      <c r="C7" s="599"/>
      <c r="D7" s="459"/>
      <c r="E7" s="4" t="s">
        <v>954</v>
      </c>
      <c r="F7" s="459">
        <v>2</v>
      </c>
      <c r="G7" s="4" t="s">
        <v>955</v>
      </c>
      <c r="H7" s="460">
        <v>0</v>
      </c>
      <c r="I7" s="459"/>
    </row>
    <row r="8" spans="1:9" x14ac:dyDescent="0.35">
      <c r="A8" s="5" t="s">
        <v>955</v>
      </c>
      <c r="B8" s="599" t="s">
        <v>191</v>
      </c>
      <c r="C8" s="599"/>
      <c r="D8" s="599"/>
      <c r="E8" s="599"/>
      <c r="F8" s="599"/>
      <c r="G8" s="599"/>
      <c r="H8" s="599"/>
      <c r="I8" s="459"/>
    </row>
    <row r="9" spans="1:9" x14ac:dyDescent="0.35">
      <c r="A9" s="3" t="s">
        <v>217</v>
      </c>
      <c r="B9" s="460">
        <v>0</v>
      </c>
      <c r="C9" s="600" t="s">
        <v>1227</v>
      </c>
      <c r="D9" s="600"/>
      <c r="E9" s="600"/>
      <c r="F9" s="600"/>
      <c r="G9" s="600"/>
      <c r="H9" s="600"/>
      <c r="I9" s="459"/>
    </row>
    <row r="10" spans="1:9" x14ac:dyDescent="0.35">
      <c r="A10" s="5" t="s">
        <v>955</v>
      </c>
      <c r="B10" s="460" t="s">
        <v>191</v>
      </c>
      <c r="C10" s="599"/>
      <c r="D10" s="599"/>
      <c r="E10" s="599"/>
      <c r="F10" s="599"/>
      <c r="G10" s="599"/>
      <c r="H10" s="599"/>
      <c r="I10" s="459"/>
    </row>
    <row r="11" spans="1:9" x14ac:dyDescent="0.35">
      <c r="A11" s="5" t="s">
        <v>955</v>
      </c>
      <c r="B11" s="600" t="s">
        <v>191</v>
      </c>
      <c r="C11" s="600"/>
      <c r="D11" s="600"/>
      <c r="E11" s="600"/>
      <c r="F11" s="600"/>
      <c r="G11" s="600"/>
      <c r="H11" s="600"/>
      <c r="I11" s="451"/>
    </row>
    <row r="12" spans="1:9" x14ac:dyDescent="0.35">
      <c r="A12" s="3" t="s">
        <v>222</v>
      </c>
      <c r="B12" s="844" t="s">
        <v>1428</v>
      </c>
      <c r="C12" s="844"/>
      <c r="D12" s="844"/>
      <c r="E12" s="844"/>
      <c r="F12" s="844"/>
      <c r="G12" s="844"/>
      <c r="H12" s="844"/>
      <c r="I12" s="451"/>
    </row>
    <row r="13" spans="1:9" x14ac:dyDescent="0.35">
      <c r="A13" s="3" t="s">
        <v>223</v>
      </c>
      <c r="B13" s="673" t="s">
        <v>1445</v>
      </c>
      <c r="C13" s="673"/>
      <c r="D13" s="673"/>
      <c r="E13" s="673"/>
      <c r="F13" s="673"/>
      <c r="G13" s="673"/>
      <c r="H13" s="673"/>
      <c r="I13" s="451"/>
    </row>
    <row r="14" spans="1:9" x14ac:dyDescent="0.35">
      <c r="A14" s="3" t="s">
        <v>224</v>
      </c>
      <c r="B14" s="460">
        <v>2</v>
      </c>
      <c r="C14" s="600" t="s">
        <v>1440</v>
      </c>
      <c r="D14" s="600"/>
      <c r="E14" s="600"/>
      <c r="F14" s="600"/>
      <c r="G14" s="600"/>
      <c r="H14" s="600"/>
      <c r="I14" s="459"/>
    </row>
    <row r="15" spans="1:9" x14ac:dyDescent="0.35">
      <c r="A15" s="3" t="s">
        <v>226</v>
      </c>
      <c r="B15" s="239">
        <v>45762</v>
      </c>
      <c r="C15" s="459"/>
      <c r="D15" s="459"/>
      <c r="E15" s="459"/>
      <c r="F15" s="459"/>
      <c r="G15" s="459"/>
      <c r="H15" s="459"/>
      <c r="I15" s="459"/>
    </row>
    <row r="16" spans="1:9" x14ac:dyDescent="0.35">
      <c r="A16" s="3"/>
      <c r="B16" s="451"/>
      <c r="C16" s="459"/>
      <c r="D16" s="459"/>
      <c r="E16" s="459"/>
      <c r="F16" s="459"/>
      <c r="G16" s="459"/>
      <c r="H16" s="459"/>
      <c r="I16" s="459"/>
    </row>
    <row r="17" spans="1:9" ht="15" thickBot="1" x14ac:dyDescent="0.4">
      <c r="A17" s="5"/>
      <c r="B17" s="459"/>
      <c r="C17" s="459"/>
      <c r="D17" s="459"/>
      <c r="E17" s="459"/>
      <c r="F17" s="459"/>
      <c r="G17" s="459"/>
      <c r="H17" s="459"/>
      <c r="I17" s="459"/>
    </row>
    <row r="18" spans="1:9" ht="58.5" thickBot="1" x14ac:dyDescent="0.4">
      <c r="A18" s="46" t="s">
        <v>195</v>
      </c>
      <c r="B18" s="48" t="s">
        <v>196</v>
      </c>
      <c r="C18" s="46" t="s">
        <v>197</v>
      </c>
      <c r="D18" s="46" t="s">
        <v>1436</v>
      </c>
      <c r="E18" s="48" t="s">
        <v>1225</v>
      </c>
      <c r="F18" s="46" t="s">
        <v>1226</v>
      </c>
      <c r="G18" s="48" t="s">
        <v>922</v>
      </c>
      <c r="H18" s="46" t="s">
        <v>1228</v>
      </c>
      <c r="I18" s="46" t="s">
        <v>924</v>
      </c>
    </row>
    <row r="19" spans="1:9" ht="15" thickBot="1" x14ac:dyDescent="0.4">
      <c r="A19" s="71" t="s">
        <v>1239</v>
      </c>
      <c r="B19" s="457"/>
      <c r="C19" s="457"/>
      <c r="D19" s="452"/>
      <c r="E19" s="452"/>
      <c r="F19" s="453"/>
      <c r="G19" s="369" t="str">
        <f>IF(ISBLANK(E19)=FALSE,IF(E19-B19&gt;DATE(2007,1,1),0,E19-B19),"")</f>
        <v/>
      </c>
      <c r="H19" s="110" t="s">
        <v>191</v>
      </c>
      <c r="I19" s="111">
        <f>VLOOKUP(H19,'Lookup Lists'!E$3:F$39,2,FALSE)</f>
        <v>0</v>
      </c>
    </row>
    <row r="20" spans="1:9" x14ac:dyDescent="0.35">
      <c r="A20" s="71" t="s">
        <v>1240</v>
      </c>
      <c r="B20" s="75"/>
      <c r="C20" s="83"/>
      <c r="D20" s="452"/>
      <c r="E20" s="452"/>
      <c r="F20" s="453"/>
      <c r="G20" s="42" t="str">
        <f t="shared" ref="G20:G35" si="0">IF(ISBLANK(E20)=FALSE,IF(E20-B20&gt;DATE(2007,1,1),0,E20-B20),"")</f>
        <v/>
      </c>
      <c r="H20" s="442" t="s">
        <v>191</v>
      </c>
      <c r="I20" s="443">
        <f>VLOOKUP(H20,'Lookup Lists'!E$3:F$39,2,FALSE)</f>
        <v>0</v>
      </c>
    </row>
    <row r="21" spans="1:9" x14ac:dyDescent="0.35">
      <c r="A21" s="133" t="str">
        <f>'Lookup Lists'!C9</f>
        <v>QR - Quality Review</v>
      </c>
      <c r="B21" s="429"/>
      <c r="C21" s="429"/>
      <c r="D21" s="452"/>
      <c r="E21" s="452"/>
      <c r="F21" s="453"/>
      <c r="G21" s="42" t="str">
        <f t="shared" si="0"/>
        <v/>
      </c>
      <c r="H21" s="442" t="s">
        <v>191</v>
      </c>
      <c r="I21" s="443">
        <f>VLOOKUP(H21,'Lookup Lists'!E$3:F$39,2,FALSE)</f>
        <v>0</v>
      </c>
    </row>
    <row r="22" spans="1:9" x14ac:dyDescent="0.35">
      <c r="A22" s="29" t="s">
        <v>925</v>
      </c>
      <c r="B22" s="347">
        <f>+E22</f>
        <v>45422</v>
      </c>
      <c r="C22" s="83">
        <f>+B22+30</f>
        <v>45452</v>
      </c>
      <c r="D22" s="452"/>
      <c r="E22" s="75">
        <v>45422</v>
      </c>
      <c r="F22" s="8">
        <f>+E22+30</f>
        <v>45452</v>
      </c>
      <c r="G22" s="42">
        <f t="shared" si="0"/>
        <v>0</v>
      </c>
      <c r="H22" s="442" t="s">
        <v>191</v>
      </c>
      <c r="I22" s="443">
        <f>VLOOKUP(H22,'Lookup Lists'!E$3:F$39,2,FALSE)</f>
        <v>0</v>
      </c>
    </row>
    <row r="23" spans="1:9" x14ac:dyDescent="0.35">
      <c r="A23" s="540" t="s">
        <v>1329</v>
      </c>
      <c r="B23" s="347"/>
      <c r="C23" s="83"/>
      <c r="D23" s="452"/>
      <c r="E23" s="75">
        <f>F22+60</f>
        <v>45512</v>
      </c>
      <c r="F23" s="8">
        <f>E23+60</f>
        <v>45572</v>
      </c>
      <c r="G23" s="42"/>
      <c r="H23" s="442"/>
      <c r="I23" s="443"/>
    </row>
    <row r="24" spans="1:9" x14ac:dyDescent="0.35">
      <c r="A24" s="345" t="s">
        <v>928</v>
      </c>
      <c r="B24" s="75">
        <f>+E24</f>
        <v>45602</v>
      </c>
      <c r="C24" s="83">
        <f>+F24</f>
        <v>45752</v>
      </c>
      <c r="D24" s="452"/>
      <c r="E24" s="454">
        <f>+F23+30</f>
        <v>45602</v>
      </c>
      <c r="F24" s="454">
        <f>+E24+($B$9*30)+($B$14*60)+30</f>
        <v>45752</v>
      </c>
      <c r="G24" s="42">
        <f t="shared" si="0"/>
        <v>0</v>
      </c>
      <c r="H24" s="442" t="s">
        <v>191</v>
      </c>
      <c r="I24" s="443">
        <f>VLOOKUP(H24,'Lookup Lists'!E$3:F$39,2,FALSE)</f>
        <v>0</v>
      </c>
    </row>
    <row r="25" spans="1:9" x14ac:dyDescent="0.35">
      <c r="A25" s="32" t="s">
        <v>929</v>
      </c>
      <c r="B25" s="75"/>
      <c r="C25" s="75"/>
      <c r="D25" s="452"/>
      <c r="E25" s="452"/>
      <c r="F25" s="453"/>
      <c r="G25" s="42" t="str">
        <f t="shared" si="0"/>
        <v/>
      </c>
      <c r="H25" s="442" t="s">
        <v>191</v>
      </c>
      <c r="I25" s="443">
        <f>VLOOKUP(H25,'Lookup Lists'!E$3:F$39,2,FALSE)</f>
        <v>0</v>
      </c>
    </row>
    <row r="26" spans="1:9" x14ac:dyDescent="0.35">
      <c r="A26" s="32" t="s">
        <v>930</v>
      </c>
      <c r="B26" s="75"/>
      <c r="C26" s="75"/>
      <c r="D26" s="452"/>
      <c r="E26" s="452"/>
      <c r="F26" s="453"/>
      <c r="G26" s="42" t="str">
        <f t="shared" si="0"/>
        <v/>
      </c>
      <c r="H26" s="442" t="s">
        <v>191</v>
      </c>
      <c r="I26" s="443">
        <f>VLOOKUP(H26,'Lookup Lists'!E$3:F$39,2,FALSE)</f>
        <v>0</v>
      </c>
    </row>
    <row r="27" spans="1:9" x14ac:dyDescent="0.35">
      <c r="A27" s="34" t="s">
        <v>931</v>
      </c>
      <c r="B27" s="75">
        <f>+E27</f>
        <v>45797</v>
      </c>
      <c r="C27" s="83">
        <f>+B27+45</f>
        <v>45842</v>
      </c>
      <c r="D27" s="576" t="s">
        <v>1437</v>
      </c>
      <c r="E27" s="10">
        <f>+F24+45</f>
        <v>45797</v>
      </c>
      <c r="F27" s="8">
        <f>+E27+45</f>
        <v>45842</v>
      </c>
      <c r="G27" s="42">
        <f t="shared" si="0"/>
        <v>0</v>
      </c>
      <c r="H27" s="442" t="s">
        <v>191</v>
      </c>
      <c r="I27" s="443">
        <f>VLOOKUP(H27,'Lookup Lists'!E$3:F$39,2,FALSE)</f>
        <v>0</v>
      </c>
    </row>
    <row r="28" spans="1:9" x14ac:dyDescent="0.35">
      <c r="A28" s="34" t="s">
        <v>932</v>
      </c>
      <c r="B28" s="75">
        <f>+E28</f>
        <v>45932</v>
      </c>
      <c r="C28" s="75">
        <f>+B28+45</f>
        <v>45977</v>
      </c>
      <c r="D28" s="576" t="s">
        <v>1437</v>
      </c>
      <c r="E28" s="10">
        <f>+F27+90</f>
        <v>45932</v>
      </c>
      <c r="F28" s="8">
        <f t="shared" ref="F28" si="1">+E28+45</f>
        <v>45977</v>
      </c>
      <c r="G28" s="42">
        <f t="shared" si="0"/>
        <v>0</v>
      </c>
      <c r="H28" s="442" t="s">
        <v>191</v>
      </c>
      <c r="I28" s="443">
        <f>VLOOKUP(H28,'Lookup Lists'!E$3:F$39,2,FALSE)</f>
        <v>0</v>
      </c>
    </row>
    <row r="29" spans="1:9" x14ac:dyDescent="0.35">
      <c r="A29" s="34" t="s">
        <v>933</v>
      </c>
      <c r="B29" s="75"/>
      <c r="C29" s="75"/>
      <c r="D29" s="576" t="s">
        <v>1437</v>
      </c>
      <c r="E29" s="452"/>
      <c r="F29" s="453"/>
      <c r="G29" s="42" t="str">
        <f t="shared" si="0"/>
        <v/>
      </c>
      <c r="H29" s="442" t="s">
        <v>191</v>
      </c>
      <c r="I29" s="443">
        <f>VLOOKUP(H29,'Lookup Lists'!E$3:F$39,2,FALSE)</f>
        <v>0</v>
      </c>
    </row>
    <row r="30" spans="1:9" x14ac:dyDescent="0.35">
      <c r="A30" s="34" t="s">
        <v>934</v>
      </c>
      <c r="B30" s="75"/>
      <c r="C30" s="75"/>
      <c r="D30" s="576" t="s">
        <v>1437</v>
      </c>
      <c r="E30" s="452"/>
      <c r="F30" s="453"/>
      <c r="G30" s="42" t="str">
        <f t="shared" si="0"/>
        <v/>
      </c>
      <c r="H30" s="442" t="s">
        <v>191</v>
      </c>
      <c r="I30" s="443">
        <f>VLOOKUP(H30,'Lookup Lists'!E$3:F$39,2,FALSE)</f>
        <v>0</v>
      </c>
    </row>
    <row r="31" spans="1:9" x14ac:dyDescent="0.35">
      <c r="A31" s="34" t="s">
        <v>935</v>
      </c>
      <c r="B31" s="75"/>
      <c r="C31" s="75"/>
      <c r="D31" s="576" t="s">
        <v>1437</v>
      </c>
      <c r="E31" s="452"/>
      <c r="F31" s="453"/>
      <c r="G31" s="42" t="str">
        <f t="shared" si="0"/>
        <v/>
      </c>
      <c r="H31" s="442" t="s">
        <v>191</v>
      </c>
      <c r="I31" s="443">
        <f>VLOOKUP(H31,'Lookup Lists'!E$3:F$39,2,FALSE)</f>
        <v>0</v>
      </c>
    </row>
    <row r="32" spans="1:9" x14ac:dyDescent="0.35">
      <c r="A32" s="35" t="s">
        <v>936</v>
      </c>
      <c r="B32" s="75">
        <f>+C28+30</f>
        <v>46007</v>
      </c>
      <c r="C32" s="83">
        <f>+B32+10</f>
        <v>46017</v>
      </c>
      <c r="D32" s="576" t="s">
        <v>1437</v>
      </c>
      <c r="E32" s="10">
        <f>+F28+30</f>
        <v>46007</v>
      </c>
      <c r="F32" s="8">
        <f>+E32+10</f>
        <v>46017</v>
      </c>
      <c r="G32" s="42">
        <f t="shared" si="0"/>
        <v>0</v>
      </c>
      <c r="H32" s="442" t="s">
        <v>191</v>
      </c>
      <c r="I32" s="443">
        <f>VLOOKUP(H32,'Lookup Lists'!E$3:F$39,2,FALSE)</f>
        <v>0</v>
      </c>
    </row>
    <row r="33" spans="1:9" x14ac:dyDescent="0.35">
      <c r="A33" s="36" t="s">
        <v>937</v>
      </c>
      <c r="B33" s="75"/>
      <c r="C33" s="75"/>
      <c r="D33" s="452"/>
      <c r="E33" s="452"/>
      <c r="F33" s="453"/>
      <c r="G33" s="42" t="str">
        <f t="shared" si="0"/>
        <v/>
      </c>
      <c r="H33" s="442" t="s">
        <v>191</v>
      </c>
      <c r="I33" s="443">
        <f>VLOOKUP(H33,'Lookup Lists'!E$3:F$39,2,FALSE)</f>
        <v>0</v>
      </c>
    </row>
    <row r="34" spans="1:9" x14ac:dyDescent="0.35">
      <c r="A34" s="37" t="s">
        <v>938</v>
      </c>
      <c r="B34" s="75"/>
      <c r="C34" s="75"/>
      <c r="D34" s="452"/>
      <c r="E34" s="452"/>
      <c r="F34" s="453"/>
      <c r="G34" s="42" t="str">
        <f t="shared" si="0"/>
        <v/>
      </c>
      <c r="H34" s="442" t="s">
        <v>191</v>
      </c>
      <c r="I34" s="443">
        <f>VLOOKUP(H34,'Lookup Lists'!E$3:F$39,2,FALSE)</f>
        <v>0</v>
      </c>
    </row>
    <row r="35" spans="1:9" ht="15" thickBot="1" x14ac:dyDescent="0.4">
      <c r="A35" s="38"/>
      <c r="B35" s="76"/>
      <c r="C35" s="76"/>
      <c r="D35" s="452"/>
      <c r="E35" s="455"/>
      <c r="F35" s="456"/>
      <c r="G35" s="41" t="str">
        <f t="shared" si="0"/>
        <v/>
      </c>
      <c r="H35" s="82" t="s">
        <v>191</v>
      </c>
      <c r="I35" s="88">
        <f>VLOOKUP(H35,'Lookup Lists'!E$3:F$39,2,FALSE)</f>
        <v>0</v>
      </c>
    </row>
    <row r="36" spans="1:9" ht="15" thickBot="1" x14ac:dyDescent="0.4">
      <c r="A36" s="607" t="s">
        <v>940</v>
      </c>
      <c r="B36" s="608"/>
      <c r="C36" s="608"/>
      <c r="D36" s="608"/>
      <c r="E36" s="608"/>
      <c r="F36" s="608"/>
      <c r="G36" s="370">
        <f>IF(ISBLANK(C32)=FALSE,I36-C32,"Need FB Date")</f>
        <v>0</v>
      </c>
      <c r="H36" s="371" t="s">
        <v>941</v>
      </c>
      <c r="I36" s="372">
        <f>E22+(F32-E22)+SUM(I19:I35)</f>
        <v>46017</v>
      </c>
    </row>
    <row r="37" spans="1:9" ht="15" thickBot="1" x14ac:dyDescent="0.4">
      <c r="A37" s="26" t="s">
        <v>155</v>
      </c>
      <c r="G37" s="259"/>
      <c r="H37" s="259"/>
      <c r="I37" s="259"/>
    </row>
    <row r="38" spans="1:9" ht="15" thickBot="1" x14ac:dyDescent="0.4">
      <c r="A38" s="25" t="s">
        <v>156</v>
      </c>
      <c r="B38" s="422" t="s">
        <v>157</v>
      </c>
      <c r="C38" s="601" t="s">
        <v>158</v>
      </c>
      <c r="D38" s="601"/>
      <c r="E38" s="601"/>
      <c r="F38" s="601"/>
      <c r="G38" s="601"/>
      <c r="H38" s="601"/>
      <c r="I38" s="602"/>
    </row>
    <row r="39" spans="1:9" x14ac:dyDescent="0.35">
      <c r="A39" s="100" t="s">
        <v>566</v>
      </c>
      <c r="B39" s="93"/>
      <c r="C39" s="603" t="s">
        <v>1232</v>
      </c>
      <c r="D39" s="603"/>
      <c r="E39" s="603"/>
      <c r="F39" s="603"/>
      <c r="G39" s="603"/>
      <c r="H39" s="603"/>
      <c r="I39" s="604"/>
    </row>
    <row r="40" spans="1:9" x14ac:dyDescent="0.35">
      <c r="A40" s="101"/>
      <c r="B40" s="99"/>
      <c r="C40" s="605"/>
      <c r="D40" s="605"/>
      <c r="E40" s="605"/>
      <c r="F40" s="605"/>
      <c r="G40" s="605"/>
      <c r="H40" s="605"/>
      <c r="I40" s="606"/>
    </row>
    <row r="41" spans="1:9" x14ac:dyDescent="0.35">
      <c r="A41" s="101"/>
      <c r="B41" s="429"/>
      <c r="C41" s="605"/>
      <c r="D41" s="605"/>
      <c r="E41" s="605"/>
      <c r="F41" s="605"/>
      <c r="G41" s="605"/>
      <c r="H41" s="605"/>
      <c r="I41" s="606"/>
    </row>
    <row r="42" spans="1:9" ht="15" thickBot="1" x14ac:dyDescent="0.4">
      <c r="A42" s="102"/>
      <c r="B42" s="428"/>
      <c r="C42" s="597"/>
      <c r="D42" s="597"/>
      <c r="E42" s="597"/>
      <c r="F42" s="597"/>
      <c r="G42" s="597"/>
      <c r="H42" s="597"/>
      <c r="I42" s="598"/>
    </row>
  </sheetData>
  <mergeCells count="20">
    <mergeCell ref="C41:I41"/>
    <mergeCell ref="C42:I42"/>
    <mergeCell ref="B3:I3"/>
    <mergeCell ref="B13:H13"/>
    <mergeCell ref="C14:H14"/>
    <mergeCell ref="A36:F36"/>
    <mergeCell ref="C38:I38"/>
    <mergeCell ref="C39:I39"/>
    <mergeCell ref="C40:I40"/>
    <mergeCell ref="B7:C7"/>
    <mergeCell ref="B8:H8"/>
    <mergeCell ref="C9:H9"/>
    <mergeCell ref="C10:H10"/>
    <mergeCell ref="B11:H11"/>
    <mergeCell ref="B12:H12"/>
    <mergeCell ref="B1:H1"/>
    <mergeCell ref="B2:H2"/>
    <mergeCell ref="B4:H4"/>
    <mergeCell ref="B5:H5"/>
    <mergeCell ref="B6:F6"/>
  </mergeCells>
  <conditionalFormatting sqref="B26:C26 B27 B28:C31 B33:C35">
    <cfRule type="expression" dxfId="47" priority="18">
      <formula>AND($B25&lt;=NOW(),$C25&gt;=NOW())</formula>
    </cfRule>
  </conditionalFormatting>
  <conditionalFormatting sqref="B32:C32">
    <cfRule type="expression" dxfId="46" priority="8">
      <formula>AND($E32&lt;=NOW(),$F32&gt;=NOW())</formula>
    </cfRule>
  </conditionalFormatting>
  <conditionalFormatting sqref="B20:D20">
    <cfRule type="expression" dxfId="45" priority="5">
      <formula>AND($B22&lt;=NOW(),$C22&gt;=NOW())</formula>
    </cfRule>
  </conditionalFormatting>
  <conditionalFormatting sqref="B22:D24">
    <cfRule type="expression" dxfId="44" priority="4">
      <formula>AND($B18&lt;=NOW(),$C18&gt;=NOW())</formula>
    </cfRule>
  </conditionalFormatting>
  <conditionalFormatting sqref="B25:D25">
    <cfRule type="expression" dxfId="43" priority="6">
      <formula>AND(#REF!&lt;=NOW(),#REF!&gt;=NOW())</formula>
    </cfRule>
  </conditionalFormatting>
  <conditionalFormatting sqref="C27">
    <cfRule type="expression" dxfId="42" priority="7">
      <formula>AND($E27&lt;=NOW(),$F27&gt;=NOW())</formula>
    </cfRule>
  </conditionalFormatting>
  <conditionalFormatting sqref="D19:D26 D33:D35">
    <cfRule type="expression" dxfId="41" priority="3">
      <formula>AND($F19&lt;=NOW(),$G19&gt;=NOW())</formula>
    </cfRule>
  </conditionalFormatting>
  <conditionalFormatting sqref="D27:D32">
    <cfRule type="cellIs" dxfId="40" priority="1" operator="between">
      <formula>0.6667</formula>
      <formula>1</formula>
    </cfRule>
    <cfRule type="cellIs" dxfId="39" priority="2" operator="between">
      <formula>0.6666</formula>
      <formula>0</formula>
    </cfRule>
  </conditionalFormatting>
  <conditionalFormatting sqref="E19:F35">
    <cfRule type="expression" dxfId="38" priority="14">
      <formula>AND($E19&lt;=NOW(),$F19&gt;=NOW())</formula>
    </cfRule>
  </conditionalFormatting>
  <conditionalFormatting sqref="G19:G35">
    <cfRule type="cellIs" dxfId="37" priority="16" operator="greaterThan">
      <formula>-45</formula>
    </cfRule>
  </conditionalFormatting>
  <conditionalFormatting sqref="G19:G36">
    <cfRule type="cellIs" dxfId="36" priority="10" operator="lessThan">
      <formula>-90</formula>
    </cfRule>
    <cfRule type="cellIs" dxfId="35" priority="11" operator="lessThan">
      <formula>-45</formula>
    </cfRule>
  </conditionalFormatting>
  <conditionalFormatting sqref="G36">
    <cfRule type="cellIs" dxfId="34" priority="9" operator="between">
      <formula>-45</formula>
      <formula>45</formula>
    </cfRule>
    <cfRule type="cellIs" dxfId="33" priority="12" operator="greaterThan">
      <formula>45</formula>
    </cfRule>
    <cfRule type="cellIs" dxfId="32" priority="13" operator="greaterThan">
      <formula>90</formula>
    </cfRule>
  </conditionalFormatting>
  <dataValidations count="2">
    <dataValidation type="list" allowBlank="1" showInputMessage="1" showErrorMessage="1" sqref="H19:H35" xr:uid="{05C8570F-7347-4364-B76F-38F2A478240C}">
      <formula1>Complexity_Factor</formula1>
    </dataValidation>
    <dataValidation type="list" allowBlank="1" showInputMessage="1" showErrorMessage="1" sqref="B3:I3" xr:uid="{5BB294D3-0EAF-4941-A7AB-28F995F62EF1}">
      <formula1>Status</formula1>
    </dataValidation>
  </dataValidations>
  <hyperlinks>
    <hyperlink ref="B2" r:id="rId1" display="Phase 2 System Protection Coordination" xr:uid="{A4B81708-25E3-4C2C-BD76-645A3CBA5119}"/>
    <hyperlink ref="I1" location="Home!A1" display="Return to Home" xr:uid="{5DCEC65F-C21E-4ADE-BADA-450D860FBDB8}"/>
    <hyperlink ref="B2:H2" r:id="rId2" display="Risk Management for Third-P​ar​ty Cloud Services​​ " xr:uid="{30BAAE12-B68E-44FE-B47A-DC8039A7B74A}"/>
    <hyperlink ref="A7" location="Footnotes!A1" display="Priority in RSDP, click to see applicable Footnote" xr:uid="{841F8107-42F0-419D-A623-C203297BC33F}"/>
    <hyperlink ref="B12:H12" r:id="rId3" display="Jason Snider" xr:uid="{A085614A-974E-4EFC-A0E8-F97E5FF62AE4}"/>
    <hyperlink ref="B13:H13" r:id="rId4" display="Jennifer Richardson (primary), Ruida Shu (secondary)" xr:uid="{4086DAA1-9E82-4261-AD6A-9BD05E3EB78E}"/>
  </hyperlinks>
  <pageMargins left="0.7" right="0.7" top="0.75" bottom="0.75" header="0.3" footer="0.3"/>
  <legacyDrawing r:id="rId5"/>
</worksheet>
</file>

<file path=xl/worksheets/sheet1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6BC69-61A1-4C1C-9949-3D09A7E1EF59}">
  <sheetPr>
    <tabColor rgb="FF0070C0"/>
  </sheetPr>
  <dimension ref="A1:I42"/>
  <sheetViews>
    <sheetView workbookViewId="0">
      <selection activeCell="D16" sqref="D16"/>
    </sheetView>
  </sheetViews>
  <sheetFormatPr defaultRowHeight="14.5" x14ac:dyDescent="0.35"/>
  <cols>
    <col min="1" max="1" width="28.453125" customWidth="1"/>
    <col min="2" max="2" width="12.453125" customWidth="1"/>
    <col min="3" max="4" width="11.81640625" customWidth="1"/>
    <col min="5" max="5" width="11" customWidth="1"/>
    <col min="6" max="6" width="11.453125" bestFit="1" customWidth="1"/>
    <col min="7" max="7" width="11.453125" customWidth="1"/>
    <col min="8" max="8" width="20.453125" customWidth="1"/>
    <col min="9" max="9" width="12.1796875" customWidth="1"/>
  </cols>
  <sheetData>
    <row r="1" spans="1:9" ht="18.5" x14ac:dyDescent="0.35">
      <c r="A1" s="27" t="s">
        <v>74</v>
      </c>
      <c r="B1" s="609" t="s">
        <v>1455</v>
      </c>
      <c r="C1" s="610"/>
      <c r="D1" s="610"/>
      <c r="E1" s="610"/>
      <c r="F1" s="610"/>
      <c r="G1" s="610"/>
      <c r="H1" s="610"/>
      <c r="I1" s="165" t="s">
        <v>178</v>
      </c>
    </row>
    <row r="2" spans="1:9" ht="18.5" x14ac:dyDescent="0.35">
      <c r="A2" s="3" t="s">
        <v>204</v>
      </c>
      <c r="B2" s="611" t="s">
        <v>1454</v>
      </c>
      <c r="C2" s="611"/>
      <c r="D2" s="611"/>
      <c r="E2" s="611"/>
      <c r="F2" s="611"/>
      <c r="G2" s="611"/>
      <c r="H2" s="611"/>
      <c r="I2" s="464"/>
    </row>
    <row r="3" spans="1:9" x14ac:dyDescent="0.35">
      <c r="A3" s="3" t="s">
        <v>5</v>
      </c>
      <c r="B3" s="612" t="s">
        <v>1087</v>
      </c>
      <c r="C3" s="612"/>
      <c r="D3" s="612"/>
      <c r="E3" s="612"/>
      <c r="F3" s="612"/>
      <c r="G3" s="612"/>
      <c r="H3" s="612"/>
      <c r="I3" s="612"/>
    </row>
    <row r="4" spans="1:9" ht="41" customHeight="1" x14ac:dyDescent="0.35">
      <c r="A4" s="3" t="s">
        <v>207</v>
      </c>
      <c r="B4" s="600" t="s">
        <v>1503</v>
      </c>
      <c r="C4" s="600"/>
      <c r="D4" s="600"/>
      <c r="E4" s="600"/>
      <c r="F4" s="600"/>
      <c r="G4" s="600"/>
      <c r="H4" s="600"/>
      <c r="I4" s="464"/>
    </row>
    <row r="5" spans="1:9" x14ac:dyDescent="0.35">
      <c r="A5" s="5" t="s">
        <v>209</v>
      </c>
      <c r="B5" s="600" t="s">
        <v>1362</v>
      </c>
      <c r="C5" s="600"/>
      <c r="D5" s="600"/>
      <c r="E5" s="600"/>
      <c r="F5" s="600"/>
      <c r="G5" s="600"/>
      <c r="H5" s="600"/>
      <c r="I5" s="459"/>
    </row>
    <row r="6" spans="1:9" x14ac:dyDescent="0.35">
      <c r="A6" s="5" t="s">
        <v>210</v>
      </c>
      <c r="B6" s="613">
        <f ca="1">NOW()+365</f>
        <v>46128.401889120367</v>
      </c>
      <c r="C6" s="613"/>
      <c r="D6" s="613"/>
      <c r="E6" s="613"/>
      <c r="F6" s="613"/>
      <c r="G6" s="293">
        <f ca="1">IF(ISBLANK($B$6)=FALSE,ROUNDDOWN(_xlfn.DAYS($B$6,NOW())/30,0),"N/A")</f>
        <v>12</v>
      </c>
      <c r="H6" s="277" t="s">
        <v>919</v>
      </c>
      <c r="I6" s="459"/>
    </row>
    <row r="7" spans="1:9" ht="58" x14ac:dyDescent="0.35">
      <c r="A7" s="261" t="s">
        <v>211</v>
      </c>
      <c r="B7" s="599"/>
      <c r="C7" s="599"/>
      <c r="D7" s="459"/>
      <c r="E7" s="4" t="s">
        <v>954</v>
      </c>
      <c r="F7" s="459">
        <v>3</v>
      </c>
      <c r="G7" s="4" t="s">
        <v>955</v>
      </c>
      <c r="H7" s="460">
        <v>0</v>
      </c>
      <c r="I7" s="459"/>
    </row>
    <row r="8" spans="1:9" x14ac:dyDescent="0.35">
      <c r="A8" s="5" t="s">
        <v>955</v>
      </c>
      <c r="B8" s="599" t="s">
        <v>191</v>
      </c>
      <c r="C8" s="599"/>
      <c r="D8" s="599"/>
      <c r="E8" s="599"/>
      <c r="F8" s="599"/>
      <c r="G8" s="599"/>
      <c r="H8" s="599"/>
      <c r="I8" s="459"/>
    </row>
    <row r="9" spans="1:9" x14ac:dyDescent="0.35">
      <c r="A9" s="3" t="s">
        <v>217</v>
      </c>
      <c r="B9" s="460">
        <v>0</v>
      </c>
      <c r="C9" s="600" t="s">
        <v>1227</v>
      </c>
      <c r="D9" s="600"/>
      <c r="E9" s="600"/>
      <c r="F9" s="600"/>
      <c r="G9" s="600"/>
      <c r="H9" s="600"/>
      <c r="I9" s="459"/>
    </row>
    <row r="10" spans="1:9" x14ac:dyDescent="0.35">
      <c r="A10" s="5" t="s">
        <v>955</v>
      </c>
      <c r="B10" s="460" t="s">
        <v>191</v>
      </c>
      <c r="C10" s="599"/>
      <c r="D10" s="599"/>
      <c r="E10" s="599"/>
      <c r="F10" s="599"/>
      <c r="G10" s="599"/>
      <c r="H10" s="599"/>
      <c r="I10" s="459"/>
    </row>
    <row r="11" spans="1:9" x14ac:dyDescent="0.35">
      <c r="A11" s="5" t="s">
        <v>955</v>
      </c>
      <c r="B11" s="600" t="s">
        <v>191</v>
      </c>
      <c r="C11" s="600"/>
      <c r="D11" s="600"/>
      <c r="E11" s="600"/>
      <c r="F11" s="600"/>
      <c r="G11" s="600"/>
      <c r="H11" s="600"/>
      <c r="I11" s="451"/>
    </row>
    <row r="12" spans="1:9" x14ac:dyDescent="0.35">
      <c r="A12" s="3" t="s">
        <v>222</v>
      </c>
      <c r="B12" s="673" t="s">
        <v>1326</v>
      </c>
      <c r="C12" s="673"/>
      <c r="D12" s="673"/>
      <c r="E12" s="673"/>
      <c r="F12" s="673"/>
      <c r="G12" s="673"/>
      <c r="H12" s="673"/>
      <c r="I12" s="451"/>
    </row>
    <row r="13" spans="1:9" x14ac:dyDescent="0.35">
      <c r="A13" s="3" t="s">
        <v>223</v>
      </c>
      <c r="B13" s="844" t="s">
        <v>1504</v>
      </c>
      <c r="C13" s="844"/>
      <c r="D13" s="844"/>
      <c r="E13" s="844"/>
      <c r="F13" s="844"/>
      <c r="G13" s="844"/>
      <c r="H13" s="844"/>
      <c r="I13" s="451"/>
    </row>
    <row r="14" spans="1:9" x14ac:dyDescent="0.35">
      <c r="A14" s="3" t="s">
        <v>224</v>
      </c>
      <c r="B14" s="460">
        <v>1</v>
      </c>
      <c r="C14" s="600" t="s">
        <v>1362</v>
      </c>
      <c r="D14" s="600"/>
      <c r="E14" s="600"/>
      <c r="F14" s="600"/>
      <c r="G14" s="600"/>
      <c r="H14" s="600"/>
      <c r="I14" s="459"/>
    </row>
    <row r="15" spans="1:9" x14ac:dyDescent="0.35">
      <c r="A15" s="3" t="s">
        <v>226</v>
      </c>
      <c r="B15" s="239">
        <v>45762</v>
      </c>
      <c r="C15" s="459"/>
      <c r="D15" s="459"/>
      <c r="E15" s="459"/>
      <c r="F15" s="459"/>
      <c r="G15" s="459"/>
      <c r="H15" s="459"/>
      <c r="I15" s="459"/>
    </row>
    <row r="16" spans="1:9" x14ac:dyDescent="0.35">
      <c r="A16" s="3"/>
      <c r="B16" s="451"/>
      <c r="C16" s="459"/>
      <c r="D16" s="459"/>
      <c r="E16" s="459"/>
      <c r="F16" s="459"/>
      <c r="G16" s="459"/>
      <c r="H16" s="459"/>
      <c r="I16" s="459"/>
    </row>
    <row r="17" spans="1:9" ht="15" thickBot="1" x14ac:dyDescent="0.4">
      <c r="A17" s="5"/>
      <c r="B17" s="459"/>
      <c r="C17" s="459"/>
      <c r="D17" s="459"/>
      <c r="E17" s="459"/>
      <c r="F17" s="459"/>
      <c r="G17" s="459"/>
      <c r="H17" s="459"/>
      <c r="I17" s="459"/>
    </row>
    <row r="18" spans="1:9" ht="58.5" thickBot="1" x14ac:dyDescent="0.4">
      <c r="A18" s="46" t="s">
        <v>195</v>
      </c>
      <c r="B18" s="48" t="s">
        <v>196</v>
      </c>
      <c r="C18" s="46" t="s">
        <v>197</v>
      </c>
      <c r="D18" s="46" t="s">
        <v>1436</v>
      </c>
      <c r="E18" s="48" t="s">
        <v>1225</v>
      </c>
      <c r="F18" s="46" t="s">
        <v>1226</v>
      </c>
      <c r="G18" s="48" t="s">
        <v>922</v>
      </c>
      <c r="H18" s="46" t="s">
        <v>1228</v>
      </c>
      <c r="I18" s="46" t="s">
        <v>924</v>
      </c>
    </row>
    <row r="19" spans="1:9" ht="15" thickBot="1" x14ac:dyDescent="0.4">
      <c r="A19" s="71" t="s">
        <v>1239</v>
      </c>
      <c r="B19" s="457"/>
      <c r="C19" s="457"/>
      <c r="D19" s="452"/>
      <c r="E19" s="452"/>
      <c r="F19" s="453"/>
      <c r="G19" s="369" t="str">
        <f>IF(ISBLANK(E19)=FALSE,IF(E19-B19&gt;DATE(2007,1,1),0,E19-B19),"")</f>
        <v/>
      </c>
      <c r="H19" s="110" t="s">
        <v>191</v>
      </c>
      <c r="I19" s="111">
        <f>VLOOKUP(H19,'Lookup Lists'!E$3:F$39,2,FALSE)</f>
        <v>0</v>
      </c>
    </row>
    <row r="20" spans="1:9" x14ac:dyDescent="0.35">
      <c r="A20" s="71" t="s">
        <v>1240</v>
      </c>
      <c r="B20" s="75"/>
      <c r="C20" s="83"/>
      <c r="D20" s="452"/>
      <c r="E20" s="452"/>
      <c r="F20" s="453"/>
      <c r="G20" s="42" t="str">
        <f t="shared" ref="G20:G35" si="0">IF(ISBLANK(E20)=FALSE,IF(E20-B20&gt;DATE(2007,1,1),0,E20-B20),"")</f>
        <v/>
      </c>
      <c r="H20" s="442" t="s">
        <v>191</v>
      </c>
      <c r="I20" s="443">
        <f>VLOOKUP(H20,'Lookup Lists'!E$3:F$39,2,FALSE)</f>
        <v>0</v>
      </c>
    </row>
    <row r="21" spans="1:9" x14ac:dyDescent="0.35">
      <c r="A21" s="133" t="str">
        <f>'Lookup Lists'!C9</f>
        <v>QR - Quality Review</v>
      </c>
      <c r="B21" s="429"/>
      <c r="C21" s="429"/>
      <c r="D21" s="452"/>
      <c r="E21" s="452"/>
      <c r="F21" s="453"/>
      <c r="G21" s="42" t="str">
        <f t="shared" si="0"/>
        <v/>
      </c>
      <c r="H21" s="442" t="s">
        <v>191</v>
      </c>
      <c r="I21" s="443">
        <f>VLOOKUP(H21,'Lookup Lists'!E$3:F$39,2,FALSE)</f>
        <v>0</v>
      </c>
    </row>
    <row r="22" spans="1:9" x14ac:dyDescent="0.35">
      <c r="A22" s="29" t="s">
        <v>925</v>
      </c>
      <c r="B22" s="347">
        <f ca="1">+E22</f>
        <v>45763.401889120367</v>
      </c>
      <c r="C22" s="83">
        <f ca="1">+B22+30</f>
        <v>45793.401889120367</v>
      </c>
      <c r="D22" s="452"/>
      <c r="E22" s="75">
        <f ca="1">NOW()</f>
        <v>45763.401889120367</v>
      </c>
      <c r="F22" s="8">
        <f ca="1">+E22+30</f>
        <v>45793.401889120367</v>
      </c>
      <c r="G22" s="42">
        <f t="shared" ca="1" si="0"/>
        <v>0</v>
      </c>
      <c r="H22" s="442" t="s">
        <v>191</v>
      </c>
      <c r="I22" s="443">
        <f>VLOOKUP(H22,'Lookup Lists'!E$3:F$39,2,FALSE)</f>
        <v>0</v>
      </c>
    </row>
    <row r="23" spans="1:9" x14ac:dyDescent="0.35">
      <c r="A23" s="540" t="s">
        <v>1329</v>
      </c>
      <c r="B23" s="347"/>
      <c r="C23" s="83"/>
      <c r="D23" s="452"/>
      <c r="E23" s="75">
        <f ca="1">F22+60</f>
        <v>45853.401889120367</v>
      </c>
      <c r="F23" s="8">
        <f ca="1">E23+60</f>
        <v>45913.401889120367</v>
      </c>
      <c r="G23" s="42"/>
      <c r="H23" s="442"/>
      <c r="I23" s="443"/>
    </row>
    <row r="24" spans="1:9" x14ac:dyDescent="0.35">
      <c r="A24" s="345" t="s">
        <v>928</v>
      </c>
      <c r="B24" s="75">
        <f ca="1">+E24</f>
        <v>45943.401889120367</v>
      </c>
      <c r="C24" s="83">
        <f ca="1">+F24</f>
        <v>46033.401889120367</v>
      </c>
      <c r="D24" s="452"/>
      <c r="E24" s="454">
        <f ca="1">+F23+30</f>
        <v>45943.401889120367</v>
      </c>
      <c r="F24" s="454">
        <f ca="1">+E24+($B$9*30)+($B$14*60)+30</f>
        <v>46033.401889120367</v>
      </c>
      <c r="G24" s="42">
        <f t="shared" ca="1" si="0"/>
        <v>0</v>
      </c>
      <c r="H24" s="442" t="s">
        <v>191</v>
      </c>
      <c r="I24" s="443">
        <f>VLOOKUP(H24,'Lookup Lists'!E$3:F$39,2,FALSE)</f>
        <v>0</v>
      </c>
    </row>
    <row r="25" spans="1:9" x14ac:dyDescent="0.35">
      <c r="A25" s="32" t="s">
        <v>929</v>
      </c>
      <c r="B25" s="75"/>
      <c r="C25" s="75"/>
      <c r="D25" s="452"/>
      <c r="E25" s="452"/>
      <c r="F25" s="453"/>
      <c r="G25" s="42" t="str">
        <f t="shared" si="0"/>
        <v/>
      </c>
      <c r="H25" s="442" t="s">
        <v>191</v>
      </c>
      <c r="I25" s="443">
        <f>VLOOKUP(H25,'Lookup Lists'!E$3:F$39,2,FALSE)</f>
        <v>0</v>
      </c>
    </row>
    <row r="26" spans="1:9" x14ac:dyDescent="0.35">
      <c r="A26" s="32" t="s">
        <v>930</v>
      </c>
      <c r="B26" s="75"/>
      <c r="C26" s="75"/>
      <c r="D26" s="452"/>
      <c r="E26" s="452"/>
      <c r="F26" s="453"/>
      <c r="G26" s="42" t="str">
        <f t="shared" si="0"/>
        <v/>
      </c>
      <c r="H26" s="442" t="s">
        <v>191</v>
      </c>
      <c r="I26" s="443">
        <f>VLOOKUP(H26,'Lookup Lists'!E$3:F$39,2,FALSE)</f>
        <v>0</v>
      </c>
    </row>
    <row r="27" spans="1:9" x14ac:dyDescent="0.35">
      <c r="A27" s="34" t="s">
        <v>931</v>
      </c>
      <c r="B27" s="75">
        <f ca="1">+E27</f>
        <v>46078.401889120367</v>
      </c>
      <c r="C27" s="83">
        <f ca="1">+B27+45</f>
        <v>46123.401889120367</v>
      </c>
      <c r="D27" s="576" t="s">
        <v>1437</v>
      </c>
      <c r="E27" s="10">
        <f ca="1">+F24+45</f>
        <v>46078.401889120367</v>
      </c>
      <c r="F27" s="8">
        <f ca="1">+E27+45</f>
        <v>46123.401889120367</v>
      </c>
      <c r="G27" s="42">
        <f t="shared" ca="1" si="0"/>
        <v>0</v>
      </c>
      <c r="H27" s="442" t="s">
        <v>191</v>
      </c>
      <c r="I27" s="443">
        <f>VLOOKUP(H27,'Lookup Lists'!E$3:F$39,2,FALSE)</f>
        <v>0</v>
      </c>
    </row>
    <row r="28" spans="1:9" x14ac:dyDescent="0.35">
      <c r="A28" s="34" t="s">
        <v>932</v>
      </c>
      <c r="B28" s="75">
        <f ca="1">+E28</f>
        <v>46213.401889120367</v>
      </c>
      <c r="C28" s="75">
        <f ca="1">+B28+45</f>
        <v>46258.401889120367</v>
      </c>
      <c r="D28" s="576" t="s">
        <v>1437</v>
      </c>
      <c r="E28" s="10">
        <f ca="1">+F27+90</f>
        <v>46213.401889120367</v>
      </c>
      <c r="F28" s="8">
        <f t="shared" ref="F28" ca="1" si="1">+E28+45</f>
        <v>46258.401889120367</v>
      </c>
      <c r="G28" s="42">
        <f t="shared" ca="1" si="0"/>
        <v>0</v>
      </c>
      <c r="H28" s="442" t="s">
        <v>191</v>
      </c>
      <c r="I28" s="443">
        <f>VLOOKUP(H28,'Lookup Lists'!E$3:F$39,2,FALSE)</f>
        <v>0</v>
      </c>
    </row>
    <row r="29" spans="1:9" x14ac:dyDescent="0.35">
      <c r="A29" s="34" t="s">
        <v>933</v>
      </c>
      <c r="B29" s="75"/>
      <c r="C29" s="75"/>
      <c r="D29" s="576" t="s">
        <v>1437</v>
      </c>
      <c r="E29" s="452"/>
      <c r="F29" s="453"/>
      <c r="G29" s="42" t="str">
        <f t="shared" si="0"/>
        <v/>
      </c>
      <c r="H29" s="442" t="s">
        <v>191</v>
      </c>
      <c r="I29" s="443">
        <f>VLOOKUP(H29,'Lookup Lists'!E$3:F$39,2,FALSE)</f>
        <v>0</v>
      </c>
    </row>
    <row r="30" spans="1:9" x14ac:dyDescent="0.35">
      <c r="A30" s="34" t="s">
        <v>934</v>
      </c>
      <c r="B30" s="75"/>
      <c r="C30" s="75"/>
      <c r="D30" s="576" t="s">
        <v>1437</v>
      </c>
      <c r="E30" s="452"/>
      <c r="F30" s="453"/>
      <c r="G30" s="42" t="str">
        <f t="shared" si="0"/>
        <v/>
      </c>
      <c r="H30" s="442" t="s">
        <v>191</v>
      </c>
      <c r="I30" s="443">
        <f>VLOOKUP(H30,'Lookup Lists'!E$3:F$39,2,FALSE)</f>
        <v>0</v>
      </c>
    </row>
    <row r="31" spans="1:9" x14ac:dyDescent="0.35">
      <c r="A31" s="34" t="s">
        <v>935</v>
      </c>
      <c r="B31" s="75"/>
      <c r="C31" s="75"/>
      <c r="D31" s="576" t="s">
        <v>1437</v>
      </c>
      <c r="E31" s="452"/>
      <c r="F31" s="453"/>
      <c r="G31" s="42" t="str">
        <f t="shared" si="0"/>
        <v/>
      </c>
      <c r="H31" s="442" t="s">
        <v>191</v>
      </c>
      <c r="I31" s="443">
        <f>VLOOKUP(H31,'Lookup Lists'!E$3:F$39,2,FALSE)</f>
        <v>0</v>
      </c>
    </row>
    <row r="32" spans="1:9" x14ac:dyDescent="0.35">
      <c r="A32" s="35" t="s">
        <v>936</v>
      </c>
      <c r="B32" s="75">
        <f ca="1">+C28+30</f>
        <v>46288.401889120367</v>
      </c>
      <c r="C32" s="83">
        <f ca="1">+B32+10</f>
        <v>46298.401889120367</v>
      </c>
      <c r="D32" s="576" t="s">
        <v>1437</v>
      </c>
      <c r="E32" s="10">
        <f ca="1">+F28+30</f>
        <v>46288.401889120367</v>
      </c>
      <c r="F32" s="8">
        <f ca="1">+E32+10</f>
        <v>46298.401889120367</v>
      </c>
      <c r="G32" s="42">
        <f t="shared" ca="1" si="0"/>
        <v>0</v>
      </c>
      <c r="H32" s="442" t="s">
        <v>191</v>
      </c>
      <c r="I32" s="443">
        <f>VLOOKUP(H32,'Lookup Lists'!E$3:F$39,2,FALSE)</f>
        <v>0</v>
      </c>
    </row>
    <row r="33" spans="1:9" x14ac:dyDescent="0.35">
      <c r="A33" s="36" t="s">
        <v>937</v>
      </c>
      <c r="B33" s="75"/>
      <c r="C33" s="75"/>
      <c r="D33" s="452"/>
      <c r="E33" s="452"/>
      <c r="F33" s="453"/>
      <c r="G33" s="42" t="str">
        <f t="shared" si="0"/>
        <v/>
      </c>
      <c r="H33" s="442" t="s">
        <v>191</v>
      </c>
      <c r="I33" s="443">
        <f>VLOOKUP(H33,'Lookup Lists'!E$3:F$39,2,FALSE)</f>
        <v>0</v>
      </c>
    </row>
    <row r="34" spans="1:9" x14ac:dyDescent="0.35">
      <c r="A34" s="37" t="s">
        <v>938</v>
      </c>
      <c r="B34" s="75"/>
      <c r="C34" s="75"/>
      <c r="D34" s="452"/>
      <c r="E34" s="452"/>
      <c r="F34" s="453"/>
      <c r="G34" s="42" t="str">
        <f t="shared" si="0"/>
        <v/>
      </c>
      <c r="H34" s="442" t="s">
        <v>191</v>
      </c>
      <c r="I34" s="443">
        <f>VLOOKUP(H34,'Lookup Lists'!E$3:F$39,2,FALSE)</f>
        <v>0</v>
      </c>
    </row>
    <row r="35" spans="1:9" ht="15" thickBot="1" x14ac:dyDescent="0.4">
      <c r="A35" s="38"/>
      <c r="B35" s="76"/>
      <c r="C35" s="76"/>
      <c r="D35" s="452"/>
      <c r="E35" s="455"/>
      <c r="F35" s="456"/>
      <c r="G35" s="41" t="str">
        <f t="shared" si="0"/>
        <v/>
      </c>
      <c r="H35" s="82" t="s">
        <v>191</v>
      </c>
      <c r="I35" s="88">
        <f>VLOOKUP(H35,'Lookup Lists'!E$3:F$39,2,FALSE)</f>
        <v>0</v>
      </c>
    </row>
    <row r="36" spans="1:9" ht="15" thickBot="1" x14ac:dyDescent="0.4">
      <c r="A36" s="607" t="s">
        <v>940</v>
      </c>
      <c r="B36" s="608"/>
      <c r="C36" s="608"/>
      <c r="D36" s="608"/>
      <c r="E36" s="608"/>
      <c r="F36" s="608"/>
      <c r="G36" s="370">
        <f ca="1">IF(ISBLANK(C32)=FALSE,I36-C32,"Need FB Date")</f>
        <v>0</v>
      </c>
      <c r="H36" s="371" t="s">
        <v>941</v>
      </c>
      <c r="I36" s="372">
        <f ca="1">E22+(F32-E22)+SUM(I19:I35)</f>
        <v>46298.401889120367</v>
      </c>
    </row>
    <row r="37" spans="1:9" ht="15" thickBot="1" x14ac:dyDescent="0.4">
      <c r="A37" s="26" t="s">
        <v>155</v>
      </c>
      <c r="G37" s="259"/>
      <c r="H37" s="259"/>
      <c r="I37" s="259"/>
    </row>
    <row r="38" spans="1:9" ht="15" thickBot="1" x14ac:dyDescent="0.4">
      <c r="A38" s="25" t="s">
        <v>156</v>
      </c>
      <c r="B38" s="422" t="s">
        <v>157</v>
      </c>
      <c r="C38" s="601" t="s">
        <v>158</v>
      </c>
      <c r="D38" s="601"/>
      <c r="E38" s="601"/>
      <c r="F38" s="601"/>
      <c r="G38" s="601"/>
      <c r="H38" s="601"/>
      <c r="I38" s="602"/>
    </row>
    <row r="39" spans="1:9" x14ac:dyDescent="0.35">
      <c r="A39" s="100" t="s">
        <v>566</v>
      </c>
      <c r="B39" s="93"/>
      <c r="C39" s="603" t="s">
        <v>1232</v>
      </c>
      <c r="D39" s="603"/>
      <c r="E39" s="603"/>
      <c r="F39" s="603"/>
      <c r="G39" s="603"/>
      <c r="H39" s="603"/>
      <c r="I39" s="604"/>
    </row>
    <row r="40" spans="1:9" x14ac:dyDescent="0.35">
      <c r="A40" s="101"/>
      <c r="B40" s="99"/>
      <c r="C40" s="605"/>
      <c r="D40" s="605"/>
      <c r="E40" s="605"/>
      <c r="F40" s="605"/>
      <c r="G40" s="605"/>
      <c r="H40" s="605"/>
      <c r="I40" s="606"/>
    </row>
    <row r="41" spans="1:9" x14ac:dyDescent="0.35">
      <c r="A41" s="101"/>
      <c r="B41" s="429"/>
      <c r="C41" s="605"/>
      <c r="D41" s="605"/>
      <c r="E41" s="605"/>
      <c r="F41" s="605"/>
      <c r="G41" s="605"/>
      <c r="H41" s="605"/>
      <c r="I41" s="606"/>
    </row>
    <row r="42" spans="1:9" ht="15" thickBot="1" x14ac:dyDescent="0.4">
      <c r="A42" s="102"/>
      <c r="B42" s="428"/>
      <c r="C42" s="597"/>
      <c r="D42" s="597"/>
      <c r="E42" s="597"/>
      <c r="F42" s="597"/>
      <c r="G42" s="597"/>
      <c r="H42" s="597"/>
      <c r="I42" s="598"/>
    </row>
  </sheetData>
  <mergeCells count="20">
    <mergeCell ref="C41:I41"/>
    <mergeCell ref="C42:I42"/>
    <mergeCell ref="B13:H13"/>
    <mergeCell ref="C14:H14"/>
    <mergeCell ref="A36:F36"/>
    <mergeCell ref="C38:I38"/>
    <mergeCell ref="C39:I39"/>
    <mergeCell ref="C40:I40"/>
    <mergeCell ref="B12:H12"/>
    <mergeCell ref="B1:H1"/>
    <mergeCell ref="B2:H2"/>
    <mergeCell ref="B4:H4"/>
    <mergeCell ref="B5:H5"/>
    <mergeCell ref="B6:F6"/>
    <mergeCell ref="B7:C7"/>
    <mergeCell ref="B8:H8"/>
    <mergeCell ref="C9:H9"/>
    <mergeCell ref="C10:H10"/>
    <mergeCell ref="B11:H11"/>
    <mergeCell ref="B3:I3"/>
  </mergeCells>
  <conditionalFormatting sqref="B26:C26 B27 B28:C31 B33:C35">
    <cfRule type="expression" dxfId="31" priority="18">
      <formula>AND($B25&lt;=NOW(),$C25&gt;=NOW())</formula>
    </cfRule>
  </conditionalFormatting>
  <conditionalFormatting sqref="B32:C32">
    <cfRule type="expression" dxfId="30" priority="8">
      <formula>AND($E32&lt;=NOW(),$F32&gt;=NOW())</formula>
    </cfRule>
  </conditionalFormatting>
  <conditionalFormatting sqref="B20:D20">
    <cfRule type="expression" dxfId="29" priority="5">
      <formula>AND($B22&lt;=NOW(),$C22&gt;=NOW())</formula>
    </cfRule>
  </conditionalFormatting>
  <conditionalFormatting sqref="B22:D24">
    <cfRule type="expression" dxfId="28" priority="4">
      <formula>AND($B18&lt;=NOW(),$C18&gt;=NOW())</formula>
    </cfRule>
  </conditionalFormatting>
  <conditionalFormatting sqref="B25:D25">
    <cfRule type="expression" dxfId="27" priority="6">
      <formula>AND(#REF!&lt;=NOW(),#REF!&gt;=NOW())</formula>
    </cfRule>
  </conditionalFormatting>
  <conditionalFormatting sqref="C27">
    <cfRule type="expression" dxfId="26" priority="7">
      <formula>AND($E27&lt;=NOW(),$F27&gt;=NOW())</formula>
    </cfRule>
  </conditionalFormatting>
  <conditionalFormatting sqref="D19:D26 D33:D35">
    <cfRule type="expression" dxfId="25" priority="3">
      <formula>AND($F19&lt;=NOW(),$G19&gt;=NOW())</formula>
    </cfRule>
  </conditionalFormatting>
  <conditionalFormatting sqref="D27:D32">
    <cfRule type="cellIs" dxfId="24" priority="1" operator="between">
      <formula>0.6667</formula>
      <formula>1</formula>
    </cfRule>
    <cfRule type="cellIs" dxfId="23" priority="2" operator="between">
      <formula>0.6666</formula>
      <formula>0</formula>
    </cfRule>
  </conditionalFormatting>
  <conditionalFormatting sqref="E19:F35">
    <cfRule type="expression" dxfId="22" priority="14">
      <formula>AND($E19&lt;=NOW(),$F19&gt;=NOW())</formula>
    </cfRule>
  </conditionalFormatting>
  <conditionalFormatting sqref="G19:G35">
    <cfRule type="cellIs" dxfId="21" priority="16" operator="greaterThan">
      <formula>-45</formula>
    </cfRule>
  </conditionalFormatting>
  <conditionalFormatting sqref="G19:G36">
    <cfRule type="cellIs" dxfId="20" priority="10" operator="lessThan">
      <formula>-90</formula>
    </cfRule>
    <cfRule type="cellIs" dxfId="19" priority="11" operator="lessThan">
      <formula>-45</formula>
    </cfRule>
  </conditionalFormatting>
  <conditionalFormatting sqref="G36">
    <cfRule type="cellIs" dxfId="18" priority="9" operator="between">
      <formula>-45</formula>
      <formula>45</formula>
    </cfRule>
    <cfRule type="cellIs" dxfId="17" priority="12" operator="greaterThan">
      <formula>45</formula>
    </cfRule>
    <cfRule type="cellIs" dxfId="16" priority="13" operator="greaterThan">
      <formula>90</formula>
    </cfRule>
  </conditionalFormatting>
  <dataValidations count="2">
    <dataValidation type="list" allowBlank="1" showInputMessage="1" showErrorMessage="1" sqref="H19:H35" xr:uid="{31CEDFA1-AD7A-46D3-B449-3B7908005F82}">
      <formula1>Complexity_Factor</formula1>
    </dataValidation>
    <dataValidation type="list" allowBlank="1" showInputMessage="1" showErrorMessage="1" sqref="B3:I3" xr:uid="{1EFA936F-3627-46EF-9D4D-7A64FC53D777}">
      <formula1>Status</formula1>
    </dataValidation>
  </dataValidations>
  <hyperlinks>
    <hyperlink ref="B2" r:id="rId1" display="Phase 2 System Protection Coordination" xr:uid="{74188150-CAA9-4651-BBB7-9BEA6A954771}"/>
    <hyperlink ref="I1" location="Home!A1" display="Return to Home" xr:uid="{F23AF79D-AD55-4411-8853-06F1587907C8}"/>
    <hyperlink ref="B2:H2" r:id="rId2" display="Planning Energy Assurance" xr:uid="{81B8CBB2-326D-4C61-ADD6-5CFC57A32939}"/>
    <hyperlink ref="A7" location="Footnotes!A1" display="Priority in RSDP, click to see applicable Footnote" xr:uid="{493DD5F4-0580-423A-9D4C-6790893B037A}"/>
    <hyperlink ref="B12:H12" r:id="rId3" display="Dominique Love" xr:uid="{3BA30A6F-21D6-4DFA-9721-C0F22B617618}"/>
    <hyperlink ref="B13:H13" r:id="rId4" display="Mike Brytowski (primary), Jason Chandler (secondary)" xr:uid="{17A5F30E-5305-400D-B41A-D6B326D62A27}"/>
  </hyperlinks>
  <pageMargins left="0.7" right="0.7" top="0.75" bottom="0.75" header="0.3" footer="0.3"/>
  <legacyDrawing r:id="rId5"/>
</worksheet>
</file>

<file path=xl/worksheets/sheet1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B488C-701B-4EE4-A950-46D15AED8384}">
  <sheetPr>
    <tabColor rgb="FF0070C0"/>
  </sheetPr>
  <dimension ref="A1:I42"/>
  <sheetViews>
    <sheetView topLeftCell="A3" zoomScale="130" zoomScaleNormal="130" workbookViewId="0">
      <selection activeCell="B16" sqref="B16"/>
    </sheetView>
  </sheetViews>
  <sheetFormatPr defaultRowHeight="14.5" x14ac:dyDescent="0.35"/>
  <cols>
    <col min="1" max="1" width="28.453125" customWidth="1"/>
    <col min="2" max="2" width="12.453125" customWidth="1"/>
    <col min="3" max="4" width="11.81640625" customWidth="1"/>
    <col min="5" max="5" width="11" customWidth="1"/>
    <col min="6" max="6" width="11.453125" bestFit="1" customWidth="1"/>
    <col min="7" max="7" width="11.453125" customWidth="1"/>
    <col min="8" max="8" width="20.453125" customWidth="1"/>
    <col min="9" max="9" width="12.1796875" customWidth="1"/>
  </cols>
  <sheetData>
    <row r="1" spans="1:9" ht="18.5" x14ac:dyDescent="0.35">
      <c r="A1" s="27" t="s">
        <v>74</v>
      </c>
      <c r="B1" s="609" t="s">
        <v>1457</v>
      </c>
      <c r="C1" s="610"/>
      <c r="D1" s="610"/>
      <c r="E1" s="610"/>
      <c r="F1" s="610"/>
      <c r="G1" s="610"/>
      <c r="H1" s="610"/>
      <c r="I1" s="165" t="s">
        <v>178</v>
      </c>
    </row>
    <row r="2" spans="1:9" ht="18.5" x14ac:dyDescent="0.35">
      <c r="A2" s="3" t="s">
        <v>204</v>
      </c>
      <c r="B2" s="611" t="s">
        <v>1468</v>
      </c>
      <c r="C2" s="611"/>
      <c r="D2" s="611"/>
      <c r="E2" s="611"/>
      <c r="F2" s="611"/>
      <c r="G2" s="611"/>
      <c r="H2" s="611"/>
      <c r="I2" s="464"/>
    </row>
    <row r="3" spans="1:9" x14ac:dyDescent="0.35">
      <c r="A3" s="3" t="s">
        <v>5</v>
      </c>
      <c r="B3" s="612" t="s">
        <v>1071</v>
      </c>
      <c r="C3" s="612"/>
      <c r="D3" s="612"/>
      <c r="E3" s="612"/>
      <c r="F3" s="612"/>
      <c r="G3" s="612"/>
      <c r="H3" s="612"/>
      <c r="I3" s="612"/>
    </row>
    <row r="4" spans="1:9" ht="142.25" customHeight="1" x14ac:dyDescent="0.35">
      <c r="A4" s="3" t="s">
        <v>207</v>
      </c>
      <c r="B4" s="600" t="s">
        <v>1518</v>
      </c>
      <c r="C4" s="600"/>
      <c r="D4" s="600"/>
      <c r="E4" s="600"/>
      <c r="F4" s="600"/>
      <c r="G4" s="600"/>
      <c r="H4" s="600"/>
      <c r="I4" s="464"/>
    </row>
    <row r="5" spans="1:9" x14ac:dyDescent="0.35">
      <c r="A5" s="5" t="s">
        <v>209</v>
      </c>
      <c r="B5" s="600" t="s">
        <v>1485</v>
      </c>
      <c r="C5" s="600"/>
      <c r="D5" s="600"/>
      <c r="E5" s="600"/>
      <c r="F5" s="600"/>
      <c r="G5" s="600"/>
      <c r="H5" s="600"/>
      <c r="I5" s="459"/>
    </row>
    <row r="6" spans="1:9" x14ac:dyDescent="0.35">
      <c r="A6" s="5" t="s">
        <v>210</v>
      </c>
      <c r="B6" s="613">
        <v>45743</v>
      </c>
      <c r="C6" s="613"/>
      <c r="D6" s="613"/>
      <c r="E6" s="613"/>
      <c r="F6" s="613"/>
      <c r="G6" s="293">
        <f ca="1">IF(ISBLANK($B$6)=FALSE,ROUNDDOWN(_xlfn.DAYS($B$6,NOW())/30,0),"N/A")</f>
        <v>0</v>
      </c>
      <c r="H6" s="277" t="s">
        <v>919</v>
      </c>
      <c r="I6" s="459"/>
    </row>
    <row r="7" spans="1:9" ht="58" x14ac:dyDescent="0.35">
      <c r="A7" s="261" t="s">
        <v>211</v>
      </c>
      <c r="B7" s="599"/>
      <c r="C7" s="599"/>
      <c r="D7" s="459"/>
      <c r="E7" s="4" t="s">
        <v>954</v>
      </c>
      <c r="F7" s="459">
        <v>3</v>
      </c>
      <c r="G7" s="4" t="s">
        <v>955</v>
      </c>
      <c r="H7" s="460">
        <v>0</v>
      </c>
      <c r="I7" s="459"/>
    </row>
    <row r="8" spans="1:9" x14ac:dyDescent="0.35">
      <c r="A8" s="5" t="s">
        <v>955</v>
      </c>
      <c r="B8" s="599" t="s">
        <v>191</v>
      </c>
      <c r="C8" s="599"/>
      <c r="D8" s="599"/>
      <c r="E8" s="599"/>
      <c r="F8" s="599"/>
      <c r="G8" s="599"/>
      <c r="H8" s="599"/>
      <c r="I8" s="459"/>
    </row>
    <row r="9" spans="1:9" x14ac:dyDescent="0.35">
      <c r="A9" s="3" t="s">
        <v>217</v>
      </c>
      <c r="B9" s="460">
        <v>0</v>
      </c>
      <c r="C9" s="600" t="s">
        <v>1227</v>
      </c>
      <c r="D9" s="600"/>
      <c r="E9" s="600"/>
      <c r="F9" s="600"/>
      <c r="G9" s="600"/>
      <c r="H9" s="600"/>
      <c r="I9" s="459"/>
    </row>
    <row r="10" spans="1:9" x14ac:dyDescent="0.35">
      <c r="A10" s="5" t="s">
        <v>955</v>
      </c>
      <c r="B10" s="460" t="s">
        <v>191</v>
      </c>
      <c r="C10" s="599"/>
      <c r="D10" s="599"/>
      <c r="E10" s="599"/>
      <c r="F10" s="599"/>
      <c r="G10" s="599"/>
      <c r="H10" s="599"/>
      <c r="I10" s="459"/>
    </row>
    <row r="11" spans="1:9" x14ac:dyDescent="0.35">
      <c r="A11" s="5" t="s">
        <v>955</v>
      </c>
      <c r="B11" s="600" t="s">
        <v>191</v>
      </c>
      <c r="C11" s="600"/>
      <c r="D11" s="600"/>
      <c r="E11" s="600"/>
      <c r="F11" s="600"/>
      <c r="G11" s="600"/>
      <c r="H11" s="600"/>
      <c r="I11" s="451"/>
    </row>
    <row r="12" spans="1:9" x14ac:dyDescent="0.35">
      <c r="A12" s="3" t="s">
        <v>222</v>
      </c>
      <c r="B12" s="844" t="s">
        <v>1184</v>
      </c>
      <c r="C12" s="844"/>
      <c r="D12" s="844"/>
      <c r="E12" s="844"/>
      <c r="F12" s="844"/>
      <c r="G12" s="844"/>
      <c r="H12" s="844"/>
      <c r="I12" s="451"/>
    </row>
    <row r="13" spans="1:9" x14ac:dyDescent="0.35">
      <c r="A13" s="3" t="s">
        <v>223</v>
      </c>
      <c r="B13" s="844" t="s">
        <v>1505</v>
      </c>
      <c r="C13" s="844"/>
      <c r="D13" s="844"/>
      <c r="E13" s="844"/>
      <c r="F13" s="844"/>
      <c r="G13" s="844"/>
      <c r="H13" s="844"/>
      <c r="I13" s="451"/>
    </row>
    <row r="14" spans="1:9" x14ac:dyDescent="0.35">
      <c r="A14" s="3" t="s">
        <v>224</v>
      </c>
      <c r="B14" s="460">
        <v>1</v>
      </c>
      <c r="C14" s="600" t="s">
        <v>1377</v>
      </c>
      <c r="D14" s="600"/>
      <c r="E14" s="600"/>
      <c r="F14" s="600"/>
      <c r="G14" s="600"/>
      <c r="H14" s="600"/>
      <c r="I14" s="459"/>
    </row>
    <row r="15" spans="1:9" x14ac:dyDescent="0.35">
      <c r="A15" s="3" t="s">
        <v>226</v>
      </c>
      <c r="B15" s="239">
        <v>45755</v>
      </c>
      <c r="C15" s="459"/>
      <c r="D15" s="459"/>
      <c r="E15" s="459"/>
      <c r="F15" s="459"/>
      <c r="G15" s="459"/>
      <c r="H15" s="459"/>
      <c r="I15" s="459"/>
    </row>
    <row r="16" spans="1:9" x14ac:dyDescent="0.35">
      <c r="A16" s="3"/>
      <c r="B16" s="451"/>
      <c r="C16" s="459"/>
      <c r="D16" s="459"/>
      <c r="E16" s="459"/>
      <c r="F16" s="459"/>
      <c r="G16" s="459"/>
      <c r="H16" s="459"/>
      <c r="I16" s="459"/>
    </row>
    <row r="17" spans="1:9" ht="15" thickBot="1" x14ac:dyDescent="0.4">
      <c r="A17" s="5"/>
      <c r="B17" s="459"/>
      <c r="C17" s="459"/>
      <c r="D17" s="459"/>
      <c r="E17" s="459"/>
      <c r="F17" s="459"/>
      <c r="G17" s="459"/>
      <c r="H17" s="459"/>
      <c r="I17" s="459"/>
    </row>
    <row r="18" spans="1:9" ht="58.5" thickBot="1" x14ac:dyDescent="0.4">
      <c r="A18" s="46" t="s">
        <v>195</v>
      </c>
      <c r="B18" s="48" t="s">
        <v>196</v>
      </c>
      <c r="C18" s="46" t="s">
        <v>197</v>
      </c>
      <c r="D18" s="46" t="s">
        <v>1436</v>
      </c>
      <c r="E18" s="48" t="s">
        <v>1225</v>
      </c>
      <c r="F18" s="46" t="s">
        <v>1226</v>
      </c>
      <c r="G18" s="48" t="s">
        <v>922</v>
      </c>
      <c r="H18" s="46" t="s">
        <v>1228</v>
      </c>
      <c r="I18" s="46" t="s">
        <v>924</v>
      </c>
    </row>
    <row r="19" spans="1:9" ht="15" thickBot="1" x14ac:dyDescent="0.4">
      <c r="A19" s="71" t="s">
        <v>1239</v>
      </c>
      <c r="B19" s="457"/>
      <c r="C19" s="457"/>
      <c r="D19" s="452"/>
      <c r="E19" s="452"/>
      <c r="F19" s="453"/>
      <c r="G19" s="369" t="str">
        <f>IF(ISBLANK(E19)=FALSE,IF(E19-B19&gt;DATE(2007,1,1),0,E19-B19),"")</f>
        <v/>
      </c>
      <c r="H19" s="110" t="s">
        <v>191</v>
      </c>
      <c r="I19" s="111">
        <f>VLOOKUP(H19,'Lookup Lists'!E$3:F$39,2,FALSE)</f>
        <v>0</v>
      </c>
    </row>
    <row r="20" spans="1:9" x14ac:dyDescent="0.35">
      <c r="A20" s="71" t="s">
        <v>1240</v>
      </c>
      <c r="B20" s="75"/>
      <c r="C20" s="83"/>
      <c r="D20" s="452"/>
      <c r="E20" s="452"/>
      <c r="F20" s="453"/>
      <c r="G20" s="42" t="str">
        <f t="shared" ref="G20:G35" si="0">IF(ISBLANK(E20)=FALSE,IF(E20-B20&gt;DATE(2007,1,1),0,E20-B20),"")</f>
        <v/>
      </c>
      <c r="H20" s="442" t="s">
        <v>191</v>
      </c>
      <c r="I20" s="443">
        <f>VLOOKUP(H20,'Lookup Lists'!E$3:F$39,2,FALSE)</f>
        <v>0</v>
      </c>
    </row>
    <row r="21" spans="1:9" x14ac:dyDescent="0.35">
      <c r="A21" s="133" t="str">
        <f>'Lookup Lists'!C9</f>
        <v>QR - Quality Review</v>
      </c>
      <c r="B21" s="429"/>
      <c r="C21" s="429"/>
      <c r="D21" s="452"/>
      <c r="E21" s="452"/>
      <c r="F21" s="453"/>
      <c r="G21" s="42" t="str">
        <f t="shared" si="0"/>
        <v/>
      </c>
      <c r="H21" s="442" t="s">
        <v>191</v>
      </c>
      <c r="I21" s="443">
        <f>VLOOKUP(H21,'Lookup Lists'!E$3:F$39,2,FALSE)</f>
        <v>0</v>
      </c>
    </row>
    <row r="22" spans="1:9" x14ac:dyDescent="0.35">
      <c r="A22" s="29" t="s">
        <v>925</v>
      </c>
      <c r="B22" s="347">
        <f ca="1">+E22</f>
        <v>45763.401889120367</v>
      </c>
      <c r="C22" s="83">
        <f ca="1">+B22+30</f>
        <v>45793.401889120367</v>
      </c>
      <c r="D22" s="452"/>
      <c r="E22" s="75">
        <f ca="1">NOW()</f>
        <v>45763.401889120367</v>
      </c>
      <c r="F22" s="8">
        <f ca="1">+E22+30</f>
        <v>45793.401889120367</v>
      </c>
      <c r="G22" s="42">
        <f t="shared" ca="1" si="0"/>
        <v>0</v>
      </c>
      <c r="H22" s="442" t="s">
        <v>191</v>
      </c>
      <c r="I22" s="443">
        <f>VLOOKUP(H22,'Lookup Lists'!E$3:F$39,2,FALSE)</f>
        <v>0</v>
      </c>
    </row>
    <row r="23" spans="1:9" x14ac:dyDescent="0.35">
      <c r="A23" s="540" t="s">
        <v>1329</v>
      </c>
      <c r="B23" s="347"/>
      <c r="C23" s="83"/>
      <c r="D23" s="452"/>
      <c r="E23" s="75">
        <f ca="1">F22+60</f>
        <v>45853.401889120367</v>
      </c>
      <c r="F23" s="8">
        <f ca="1">E23+60</f>
        <v>45913.401889120367</v>
      </c>
      <c r="G23" s="42"/>
      <c r="H23" s="442"/>
      <c r="I23" s="443"/>
    </row>
    <row r="24" spans="1:9" x14ac:dyDescent="0.35">
      <c r="A24" s="345" t="s">
        <v>928</v>
      </c>
      <c r="B24" s="75">
        <f ca="1">+E24</f>
        <v>45943.401889120367</v>
      </c>
      <c r="C24" s="83">
        <f ca="1">+F24</f>
        <v>46033.401889120367</v>
      </c>
      <c r="D24" s="452"/>
      <c r="E24" s="454">
        <f ca="1">+F23+30</f>
        <v>45943.401889120367</v>
      </c>
      <c r="F24" s="454">
        <f ca="1">+E24+($B$9*30)+($B$14*60)+30</f>
        <v>46033.401889120367</v>
      </c>
      <c r="G24" s="42">
        <f t="shared" ca="1" si="0"/>
        <v>0</v>
      </c>
      <c r="H24" s="442" t="s">
        <v>191</v>
      </c>
      <c r="I24" s="443">
        <f>VLOOKUP(H24,'Lookup Lists'!E$3:F$39,2,FALSE)</f>
        <v>0</v>
      </c>
    </row>
    <row r="25" spans="1:9" x14ac:dyDescent="0.35">
      <c r="A25" s="32" t="s">
        <v>929</v>
      </c>
      <c r="B25" s="75"/>
      <c r="C25" s="75"/>
      <c r="D25" s="452"/>
      <c r="E25" s="452"/>
      <c r="F25" s="453"/>
      <c r="G25" s="42" t="str">
        <f t="shared" si="0"/>
        <v/>
      </c>
      <c r="H25" s="442" t="s">
        <v>191</v>
      </c>
      <c r="I25" s="443">
        <f>VLOOKUP(H25,'Lookup Lists'!E$3:F$39,2,FALSE)</f>
        <v>0</v>
      </c>
    </row>
    <row r="26" spans="1:9" x14ac:dyDescent="0.35">
      <c r="A26" s="32" t="s">
        <v>930</v>
      </c>
      <c r="B26" s="75"/>
      <c r="C26" s="75"/>
      <c r="D26" s="452"/>
      <c r="E26" s="452"/>
      <c r="F26" s="453"/>
      <c r="G26" s="42" t="str">
        <f t="shared" si="0"/>
        <v/>
      </c>
      <c r="H26" s="442" t="s">
        <v>191</v>
      </c>
      <c r="I26" s="443">
        <f>VLOOKUP(H26,'Lookup Lists'!E$3:F$39,2,FALSE)</f>
        <v>0</v>
      </c>
    </row>
    <row r="27" spans="1:9" x14ac:dyDescent="0.35">
      <c r="A27" s="34" t="s">
        <v>931</v>
      </c>
      <c r="B27" s="75">
        <v>45582</v>
      </c>
      <c r="C27" s="83">
        <f>+B27+19</f>
        <v>45601</v>
      </c>
      <c r="D27" s="576" t="s">
        <v>1437</v>
      </c>
      <c r="E27" s="10">
        <f ca="1">+F24+45</f>
        <v>46078.401889120367</v>
      </c>
      <c r="F27" s="8">
        <f ca="1">+E27+45</f>
        <v>46123.401889120367</v>
      </c>
      <c r="G27" s="42">
        <f t="shared" ca="1" si="0"/>
        <v>496.40188912036683</v>
      </c>
      <c r="H27" s="442" t="s">
        <v>191</v>
      </c>
      <c r="I27" s="443">
        <f>VLOOKUP(H27,'Lookup Lists'!E$3:F$39,2,FALSE)</f>
        <v>0</v>
      </c>
    </row>
    <row r="28" spans="1:9" x14ac:dyDescent="0.35">
      <c r="A28" s="34" t="s">
        <v>932</v>
      </c>
      <c r="B28" s="75">
        <v>45629</v>
      </c>
      <c r="C28" s="75">
        <v>45646</v>
      </c>
      <c r="D28" s="576" t="s">
        <v>1437</v>
      </c>
      <c r="E28" s="10">
        <f ca="1">+F27+90</f>
        <v>46213.401889120367</v>
      </c>
      <c r="F28" s="8">
        <f t="shared" ref="F28" ca="1" si="1">+E28+45</f>
        <v>46258.401889120367</v>
      </c>
      <c r="G28" s="42">
        <f t="shared" ca="1" si="0"/>
        <v>584.40188912036683</v>
      </c>
      <c r="H28" s="442" t="s">
        <v>191</v>
      </c>
      <c r="I28" s="443">
        <f>VLOOKUP(H28,'Lookup Lists'!E$3:F$39,2,FALSE)</f>
        <v>0</v>
      </c>
    </row>
    <row r="29" spans="1:9" x14ac:dyDescent="0.35">
      <c r="A29" s="34" t="s">
        <v>933</v>
      </c>
      <c r="B29" s="75">
        <v>45686</v>
      </c>
      <c r="C29" s="75">
        <v>45728</v>
      </c>
      <c r="D29" s="576" t="s">
        <v>1437</v>
      </c>
      <c r="E29" s="452"/>
      <c r="F29" s="453"/>
      <c r="G29" s="42" t="str">
        <f t="shared" si="0"/>
        <v/>
      </c>
      <c r="H29" s="442" t="s">
        <v>191</v>
      </c>
      <c r="I29" s="443">
        <f>VLOOKUP(H29,'Lookup Lists'!E$3:F$39,2,FALSE)</f>
        <v>0</v>
      </c>
    </row>
    <row r="30" spans="1:9" x14ac:dyDescent="0.35">
      <c r="A30" s="34" t="s">
        <v>934</v>
      </c>
      <c r="B30" s="75"/>
      <c r="C30" s="75"/>
      <c r="D30" s="576" t="s">
        <v>1437</v>
      </c>
      <c r="E30" s="452"/>
      <c r="F30" s="453"/>
      <c r="G30" s="42" t="str">
        <f t="shared" si="0"/>
        <v/>
      </c>
      <c r="H30" s="442" t="s">
        <v>191</v>
      </c>
      <c r="I30" s="443">
        <f>VLOOKUP(H30,'Lookup Lists'!E$3:F$39,2,FALSE)</f>
        <v>0</v>
      </c>
    </row>
    <row r="31" spans="1:9" x14ac:dyDescent="0.35">
      <c r="A31" s="34" t="s">
        <v>935</v>
      </c>
      <c r="B31" s="75"/>
      <c r="C31" s="75"/>
      <c r="D31" s="576" t="s">
        <v>1437</v>
      </c>
      <c r="E31" s="452"/>
      <c r="F31" s="453"/>
      <c r="G31" s="42" t="str">
        <f t="shared" si="0"/>
        <v/>
      </c>
      <c r="H31" s="442" t="s">
        <v>191</v>
      </c>
      <c r="I31" s="443">
        <f>VLOOKUP(H31,'Lookup Lists'!E$3:F$39,2,FALSE)</f>
        <v>0</v>
      </c>
    </row>
    <row r="32" spans="1:9" x14ac:dyDescent="0.35">
      <c r="A32" s="35" t="s">
        <v>936</v>
      </c>
      <c r="B32" s="75" t="s">
        <v>191</v>
      </c>
      <c r="C32" s="83" t="s">
        <v>191</v>
      </c>
      <c r="D32" s="576" t="s">
        <v>1437</v>
      </c>
      <c r="E32" s="10">
        <f ca="1">+F28+30</f>
        <v>46288.401889120367</v>
      </c>
      <c r="F32" s="8">
        <f ca="1">+E32+10</f>
        <v>46298.401889120367</v>
      </c>
      <c r="G32" s="42" t="e">
        <f t="shared" ca="1" si="0"/>
        <v>#VALUE!</v>
      </c>
      <c r="H32" s="442" t="s">
        <v>191</v>
      </c>
      <c r="I32" s="443">
        <f>VLOOKUP(H32,'Lookup Lists'!E$3:F$39,2,FALSE)</f>
        <v>0</v>
      </c>
    </row>
    <row r="33" spans="1:9" x14ac:dyDescent="0.35">
      <c r="A33" s="36" t="s">
        <v>937</v>
      </c>
      <c r="B33" s="75"/>
      <c r="C33" s="75"/>
      <c r="D33" s="452"/>
      <c r="E33" s="452"/>
      <c r="F33" s="453"/>
      <c r="G33" s="42" t="str">
        <f t="shared" si="0"/>
        <v/>
      </c>
      <c r="H33" s="442" t="s">
        <v>191</v>
      </c>
      <c r="I33" s="443">
        <f>VLOOKUP(H33,'Lookup Lists'!E$3:F$39,2,FALSE)</f>
        <v>0</v>
      </c>
    </row>
    <row r="34" spans="1:9" x14ac:dyDescent="0.35">
      <c r="A34" s="37" t="s">
        <v>938</v>
      </c>
      <c r="B34" s="75"/>
      <c r="C34" s="75"/>
      <c r="D34" s="452"/>
      <c r="E34" s="452"/>
      <c r="F34" s="453"/>
      <c r="G34" s="42" t="str">
        <f t="shared" si="0"/>
        <v/>
      </c>
      <c r="H34" s="442" t="s">
        <v>191</v>
      </c>
      <c r="I34" s="443">
        <f>VLOOKUP(H34,'Lookup Lists'!E$3:F$39,2,FALSE)</f>
        <v>0</v>
      </c>
    </row>
    <row r="35" spans="1:9" ht="15" thickBot="1" x14ac:dyDescent="0.4">
      <c r="A35" s="38"/>
      <c r="B35" s="76"/>
      <c r="C35" s="76"/>
      <c r="D35" s="452"/>
      <c r="E35" s="455"/>
      <c r="F35" s="456"/>
      <c r="G35" s="41" t="str">
        <f t="shared" si="0"/>
        <v/>
      </c>
      <c r="H35" s="82" t="s">
        <v>191</v>
      </c>
      <c r="I35" s="88">
        <f>VLOOKUP(H35,'Lookup Lists'!E$3:F$39,2,FALSE)</f>
        <v>0</v>
      </c>
    </row>
    <row r="36" spans="1:9" ht="15" thickBot="1" x14ac:dyDescent="0.4">
      <c r="A36" s="607" t="s">
        <v>940</v>
      </c>
      <c r="B36" s="608"/>
      <c r="C36" s="608"/>
      <c r="D36" s="608"/>
      <c r="E36" s="608"/>
      <c r="F36" s="608"/>
      <c r="G36" s="370" t="e">
        <f ca="1">IF(ISBLANK(C32)=FALSE,I36-C32,"Need FB Date")</f>
        <v>#VALUE!</v>
      </c>
      <c r="H36" s="371" t="s">
        <v>941</v>
      </c>
      <c r="I36" s="372">
        <f ca="1">E22+(F32-E22)+SUM(I19:I35)</f>
        <v>46298.401889120367</v>
      </c>
    </row>
    <row r="37" spans="1:9" ht="15" thickBot="1" x14ac:dyDescent="0.4">
      <c r="A37" s="26" t="s">
        <v>155</v>
      </c>
      <c r="G37" s="259"/>
      <c r="H37" s="259"/>
      <c r="I37" s="259"/>
    </row>
    <row r="38" spans="1:9" ht="15" thickBot="1" x14ac:dyDescent="0.4">
      <c r="A38" s="25" t="s">
        <v>156</v>
      </c>
      <c r="B38" s="422" t="s">
        <v>157</v>
      </c>
      <c r="C38" s="601" t="s">
        <v>158</v>
      </c>
      <c r="D38" s="601"/>
      <c r="E38" s="601"/>
      <c r="F38" s="601"/>
      <c r="G38" s="601"/>
      <c r="H38" s="601"/>
      <c r="I38" s="602"/>
    </row>
    <row r="39" spans="1:9" x14ac:dyDescent="0.35">
      <c r="A39" s="100" t="s">
        <v>566</v>
      </c>
      <c r="B39" s="93"/>
      <c r="C39" s="603" t="s">
        <v>1232</v>
      </c>
      <c r="D39" s="603"/>
      <c r="E39" s="603"/>
      <c r="F39" s="603"/>
      <c r="G39" s="603"/>
      <c r="H39" s="603"/>
      <c r="I39" s="604"/>
    </row>
    <row r="40" spans="1:9" x14ac:dyDescent="0.35">
      <c r="A40" s="101"/>
      <c r="B40" s="99"/>
      <c r="C40" s="605"/>
      <c r="D40" s="605"/>
      <c r="E40" s="605"/>
      <c r="F40" s="605"/>
      <c r="G40" s="605"/>
      <c r="H40" s="605"/>
      <c r="I40" s="606"/>
    </row>
    <row r="41" spans="1:9" x14ac:dyDescent="0.35">
      <c r="A41" s="101"/>
      <c r="B41" s="429"/>
      <c r="C41" s="605"/>
      <c r="D41" s="605"/>
      <c r="E41" s="605"/>
      <c r="F41" s="605"/>
      <c r="G41" s="605"/>
      <c r="H41" s="605"/>
      <c r="I41" s="606"/>
    </row>
    <row r="42" spans="1:9" ht="15" thickBot="1" x14ac:dyDescent="0.4">
      <c r="A42" s="102"/>
      <c r="B42" s="428"/>
      <c r="C42" s="597"/>
      <c r="D42" s="597"/>
      <c r="E42" s="597"/>
      <c r="F42" s="597"/>
      <c r="G42" s="597"/>
      <c r="H42" s="597"/>
      <c r="I42" s="598"/>
    </row>
  </sheetData>
  <mergeCells count="20">
    <mergeCell ref="C41:I41"/>
    <mergeCell ref="C42:I42"/>
    <mergeCell ref="B13:H13"/>
    <mergeCell ref="C14:H14"/>
    <mergeCell ref="A36:F36"/>
    <mergeCell ref="C38:I38"/>
    <mergeCell ref="C39:I39"/>
    <mergeCell ref="C40:I40"/>
    <mergeCell ref="B12:H12"/>
    <mergeCell ref="B1:H1"/>
    <mergeCell ref="B2:H2"/>
    <mergeCell ref="B4:H4"/>
    <mergeCell ref="B5:H5"/>
    <mergeCell ref="B6:F6"/>
    <mergeCell ref="B7:C7"/>
    <mergeCell ref="B8:H8"/>
    <mergeCell ref="C9:H9"/>
    <mergeCell ref="C10:H10"/>
    <mergeCell ref="B11:H11"/>
    <mergeCell ref="B3:I3"/>
  </mergeCells>
  <conditionalFormatting sqref="B26:C26 B27 B28:C31 B33:C35">
    <cfRule type="expression" dxfId="15" priority="18">
      <formula>AND($B25&lt;=NOW(),$C25&gt;=NOW())</formula>
    </cfRule>
  </conditionalFormatting>
  <conditionalFormatting sqref="B32:C32">
    <cfRule type="expression" dxfId="14" priority="8">
      <formula>AND($E32&lt;=NOW(),$F32&gt;=NOW())</formula>
    </cfRule>
  </conditionalFormatting>
  <conditionalFormatting sqref="B20:D20">
    <cfRule type="expression" dxfId="13" priority="5">
      <formula>AND($B22&lt;=NOW(),$C22&gt;=NOW())</formula>
    </cfRule>
  </conditionalFormatting>
  <conditionalFormatting sqref="B22:D24">
    <cfRule type="expression" dxfId="12" priority="4">
      <formula>AND($B18&lt;=NOW(),$C18&gt;=NOW())</formula>
    </cfRule>
  </conditionalFormatting>
  <conditionalFormatting sqref="B25:D25">
    <cfRule type="expression" dxfId="11" priority="6">
      <formula>AND(#REF!&lt;=NOW(),#REF!&gt;=NOW())</formula>
    </cfRule>
  </conditionalFormatting>
  <conditionalFormatting sqref="C27">
    <cfRule type="expression" dxfId="10" priority="7">
      <formula>AND($E27&lt;=NOW(),$F27&gt;=NOW())</formula>
    </cfRule>
  </conditionalFormatting>
  <conditionalFormatting sqref="D19:D26 D33:D35">
    <cfRule type="expression" dxfId="9" priority="3">
      <formula>AND($F19&lt;=NOW(),$G19&gt;=NOW())</formula>
    </cfRule>
  </conditionalFormatting>
  <conditionalFormatting sqref="D27:D32">
    <cfRule type="cellIs" dxfId="8" priority="1" operator="between">
      <formula>0.6667</formula>
      <formula>1</formula>
    </cfRule>
    <cfRule type="cellIs" dxfId="7" priority="2" operator="between">
      <formula>0.6666</formula>
      <formula>0</formula>
    </cfRule>
  </conditionalFormatting>
  <conditionalFormatting sqref="E19:F35">
    <cfRule type="expression" dxfId="6" priority="14">
      <formula>AND($E19&lt;=NOW(),$F19&gt;=NOW())</formula>
    </cfRule>
  </conditionalFormatting>
  <conditionalFormatting sqref="G19:G35">
    <cfRule type="cellIs" dxfId="5" priority="16" operator="greaterThan">
      <formula>-45</formula>
    </cfRule>
  </conditionalFormatting>
  <conditionalFormatting sqref="G19:G36">
    <cfRule type="cellIs" dxfId="4" priority="10" operator="lessThan">
      <formula>-90</formula>
    </cfRule>
    <cfRule type="cellIs" dxfId="3" priority="11" operator="lessThan">
      <formula>-45</formula>
    </cfRule>
  </conditionalFormatting>
  <conditionalFormatting sqref="G36">
    <cfRule type="cellIs" dxfId="2" priority="9" operator="between">
      <formula>-45</formula>
      <formula>45</formula>
    </cfRule>
    <cfRule type="cellIs" dxfId="1" priority="12" operator="greaterThan">
      <formula>45</formula>
    </cfRule>
    <cfRule type="cellIs" dxfId="0" priority="13" operator="greaterThan">
      <formula>90</formula>
    </cfRule>
  </conditionalFormatting>
  <dataValidations count="2">
    <dataValidation type="list" allowBlank="1" showInputMessage="1" showErrorMessage="1" sqref="H19:H35" xr:uid="{E44C2BA1-4349-4A36-A61F-E0868866AE2C}">
      <formula1>Complexity_Factor</formula1>
    </dataValidation>
    <dataValidation type="list" allowBlank="1" showInputMessage="1" showErrorMessage="1" sqref="B3:I3" xr:uid="{771661BE-4CCC-4D0E-A3C6-2016D2F43323}">
      <formula1>Status</formula1>
    </dataValidation>
  </dataValidations>
  <hyperlinks>
    <hyperlink ref="B2" r:id="rId1" display="Phase 2 System Protection Coordination" xr:uid="{76FD4369-84C5-4AF4-B4F7-F822C853DB72}"/>
    <hyperlink ref="I1" location="Home!A1" display="Return to Home" xr:uid="{E8EAC080-96DE-4701-BDD9-A05BA590B522}"/>
    <hyperlink ref="B2:H2" r:id="rId2" display="Revisions to EOP-012-2" xr:uid="{92DB8D37-679B-46B5-93E3-C4054AF91DF8}"/>
    <hyperlink ref="A7" location="Footnotes!A1" display="Priority in RSDP, click to see applicable Footnote" xr:uid="{5AD3219C-0BA9-4EAB-A9BA-4F658DE23047}"/>
    <hyperlink ref="B12:H12" r:id="rId3" display="Ben Wu" xr:uid="{ADE4B1A0-90EE-4832-B370-BE7C645D38D6}"/>
    <hyperlink ref="B13:H13" r:id="rId4" display="Ruida Shu (primary) Michael Brytowski (secondary)" xr:uid="{795129E9-E591-46CB-9163-08A63796C4CE}"/>
  </hyperlinks>
  <pageMargins left="0.7" right="0.7" top="0.75" bottom="0.75" header="0.3" footer="0.3"/>
  <legacyDrawing r:id="rId5"/>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29">
    <tabColor rgb="FFFFC000"/>
  </sheetPr>
  <dimension ref="A1:B18"/>
  <sheetViews>
    <sheetView showZeros="0" zoomScale="115" zoomScaleNormal="115" workbookViewId="0">
      <pane ySplit="2" topLeftCell="A8" activePane="bottomLeft" state="frozen"/>
      <selection pane="bottomLeft" activeCell="A13" sqref="A13"/>
    </sheetView>
  </sheetViews>
  <sheetFormatPr defaultColWidth="8.81640625" defaultRowHeight="14.5" x14ac:dyDescent="0.35"/>
  <cols>
    <col min="1" max="1" width="8.453125" style="323" customWidth="1"/>
    <col min="2" max="2" width="114.453125" style="321" customWidth="1"/>
  </cols>
  <sheetData>
    <row r="1" spans="1:2" s="7" customFormat="1" ht="19.5" thickTop="1" thickBot="1" x14ac:dyDescent="0.5">
      <c r="A1" s="322" t="s">
        <v>178</v>
      </c>
      <c r="B1" s="333" t="s">
        <v>1197</v>
      </c>
    </row>
    <row r="2" spans="1:2" ht="15.5" thickTop="1" thickBot="1" x14ac:dyDescent="0.4">
      <c r="A2" s="332" t="s">
        <v>1198</v>
      </c>
      <c r="B2" s="334" t="s">
        <v>1199</v>
      </c>
    </row>
    <row r="3" spans="1:2" ht="160" thickTop="1" x14ac:dyDescent="0.35">
      <c r="A3" s="330" t="s">
        <v>1200</v>
      </c>
      <c r="B3" s="331" t="s">
        <v>1201</v>
      </c>
    </row>
    <row r="4" spans="1:2" x14ac:dyDescent="0.35">
      <c r="A4" s="325" t="s">
        <v>1202</v>
      </c>
      <c r="B4" s="324" t="s">
        <v>1203</v>
      </c>
    </row>
    <row r="5" spans="1:2" ht="29" x14ac:dyDescent="0.35">
      <c r="A5" s="325" t="s">
        <v>1204</v>
      </c>
      <c r="B5" s="324" t="s">
        <v>1205</v>
      </c>
    </row>
    <row r="6" spans="1:2" ht="29" x14ac:dyDescent="0.35">
      <c r="A6" s="325" t="s">
        <v>1206</v>
      </c>
      <c r="B6" s="324" t="s">
        <v>1207</v>
      </c>
    </row>
    <row r="7" spans="1:2" ht="58" x14ac:dyDescent="0.35">
      <c r="A7" s="325" t="s">
        <v>1208</v>
      </c>
      <c r="B7" s="324" t="s">
        <v>1209</v>
      </c>
    </row>
    <row r="8" spans="1:2" ht="130.5" x14ac:dyDescent="0.35">
      <c r="A8" s="325" t="s">
        <v>1210</v>
      </c>
      <c r="B8" s="324" t="s">
        <v>1211</v>
      </c>
    </row>
    <row r="9" spans="1:2" ht="130.5" x14ac:dyDescent="0.35">
      <c r="A9" s="326" t="s">
        <v>1212</v>
      </c>
      <c r="B9" s="324" t="s">
        <v>1213</v>
      </c>
    </row>
    <row r="10" spans="1:2" ht="87" x14ac:dyDescent="0.35">
      <c r="A10" s="326" t="s">
        <v>1214</v>
      </c>
      <c r="B10" s="324" t="s">
        <v>1215</v>
      </c>
    </row>
    <row r="11" spans="1:2" x14ac:dyDescent="0.35">
      <c r="A11" s="326" t="s">
        <v>1216</v>
      </c>
      <c r="B11" s="327" t="s">
        <v>1217</v>
      </c>
    </row>
    <row r="12" spans="1:2" x14ac:dyDescent="0.35">
      <c r="A12" s="326" t="s">
        <v>1218</v>
      </c>
      <c r="B12" s="327" t="s">
        <v>1219</v>
      </c>
    </row>
    <row r="13" spans="1:2" ht="96.75" customHeight="1" x14ac:dyDescent="0.35">
      <c r="A13" s="326" t="s">
        <v>1220</v>
      </c>
      <c r="B13" s="324" t="s">
        <v>1230</v>
      </c>
    </row>
    <row r="14" spans="1:2" x14ac:dyDescent="0.35">
      <c r="A14" s="325"/>
      <c r="B14" s="324"/>
    </row>
    <row r="15" spans="1:2" x14ac:dyDescent="0.35">
      <c r="A15" s="325"/>
      <c r="B15" s="324"/>
    </row>
    <row r="16" spans="1:2" x14ac:dyDescent="0.35">
      <c r="A16" s="325"/>
      <c r="B16" s="324"/>
    </row>
    <row r="17" spans="1:2" ht="15" thickBot="1" x14ac:dyDescent="0.4">
      <c r="A17" s="328"/>
      <c r="B17" s="329"/>
    </row>
    <row r="18" spans="1:2" ht="15" thickTop="1" x14ac:dyDescent="0.35"/>
  </sheetData>
  <sheetProtection sort="0" autoFilter="0"/>
  <autoFilter ref="A2:B22" xr:uid="{00000000-0009-0000-0000-000098000000}"/>
  <customSheetViews>
    <customSheetView guid="{1320E5F0-9854-46BA-9165-0D2D126E5847}" scale="130" showPageBreaks="1" printArea="1" showAutoFilter="1">
      <selection activeCell="C1" sqref="C1"/>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2:B22" xr:uid="{AFD95C89-9D81-4DF0-8BD9-AFCF6C159657}"/>
    </customSheetView>
  </customSheetViews>
  <hyperlinks>
    <hyperlink ref="A1" location="Home!A1" display="Home" xr:uid="{00000000-0004-0000-9800-000000000000}"/>
    <hyperlink ref="A10" r:id="rId2" xr:uid="{00000000-0004-0000-9800-000001000000}"/>
    <hyperlink ref="A9" r:id="rId3" xr:uid="{00000000-0004-0000-9800-000002000000}"/>
    <hyperlink ref="A3" r:id="rId4" xr:uid="{00000000-0004-0000-9800-000003000000}"/>
    <hyperlink ref="A11" r:id="rId5" xr:uid="{00000000-0004-0000-9800-000004000000}"/>
    <hyperlink ref="A12" r:id="rId6" xr:uid="{00000000-0004-0000-9800-000005000000}"/>
    <hyperlink ref="A13" r:id="rId7" xr:uid="{00000000-0004-0000-9800-000006000000}"/>
  </hyperlinks>
  <pageMargins left="0.7" right="0.7" top="0.75" bottom="0.75" header="0.3" footer="0.3"/>
  <pageSetup orientation="landscape" horizontalDpi="1200" verticalDpi="1200" r:id="rId8"/>
  <headerFooter>
    <oddHeader>&amp;L&amp;F&amp;C&amp;A&amp;R&amp;"Calibri"&amp;10&amp;K000000 Limited Disclosure&amp;1#_x000D_</oddHeader>
    <oddFooter>&amp;LNERC (Public)_x000D_&amp;1#&amp;"Calibri"&amp;10&amp;K0000FF Limited Disclosure&amp;CPrinted on: &amp;D&amp;R&amp;P of &amp;N</oddFoot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2">
    <tabColor rgb="FFFFC000"/>
  </sheetPr>
  <dimension ref="A1:B18"/>
  <sheetViews>
    <sheetView zoomScale="120" zoomScaleNormal="120" workbookViewId="0">
      <selection activeCell="H25" sqref="H25"/>
    </sheetView>
  </sheetViews>
  <sheetFormatPr defaultRowHeight="14.5" x14ac:dyDescent="0.35"/>
  <cols>
    <col min="1" max="1" width="3" bestFit="1" customWidth="1"/>
    <col min="2" max="2" width="118.453125" customWidth="1"/>
  </cols>
  <sheetData>
    <row r="1" spans="1:2" x14ac:dyDescent="0.35">
      <c r="A1">
        <v>1</v>
      </c>
      <c r="B1" s="123" t="s">
        <v>37</v>
      </c>
    </row>
    <row r="2" spans="1:2" x14ac:dyDescent="0.35">
      <c r="A2">
        <v>2</v>
      </c>
      <c r="B2" s="423" t="s">
        <v>38</v>
      </c>
    </row>
    <row r="3" spans="1:2" x14ac:dyDescent="0.35">
      <c r="A3">
        <v>3</v>
      </c>
      <c r="B3" s="423" t="s">
        <v>39</v>
      </c>
    </row>
    <row r="4" spans="1:2" x14ac:dyDescent="0.35">
      <c r="A4">
        <v>4</v>
      </c>
      <c r="B4" s="288" t="s">
        <v>40</v>
      </c>
    </row>
    <row r="5" spans="1:2" x14ac:dyDescent="0.35">
      <c r="A5">
        <v>5</v>
      </c>
      <c r="B5" s="286" t="s">
        <v>41</v>
      </c>
    </row>
    <row r="6" spans="1:2" x14ac:dyDescent="0.35">
      <c r="A6">
        <v>6</v>
      </c>
      <c r="B6" s="286" t="s">
        <v>42</v>
      </c>
    </row>
    <row r="7" spans="1:2" x14ac:dyDescent="0.35">
      <c r="A7">
        <v>7</v>
      </c>
      <c r="B7" s="286" t="s">
        <v>43</v>
      </c>
    </row>
    <row r="8" spans="1:2" ht="43.5" x14ac:dyDescent="0.35">
      <c r="A8">
        <v>8</v>
      </c>
      <c r="B8" s="287" t="s">
        <v>44</v>
      </c>
    </row>
    <row r="9" spans="1:2" ht="43.5" x14ac:dyDescent="0.35">
      <c r="A9">
        <v>9</v>
      </c>
      <c r="B9" s="287" t="s">
        <v>45</v>
      </c>
    </row>
    <row r="10" spans="1:2" x14ac:dyDescent="0.35">
      <c r="A10">
        <v>10</v>
      </c>
      <c r="B10" s="289" t="s">
        <v>46</v>
      </c>
    </row>
    <row r="11" spans="1:2" x14ac:dyDescent="0.35">
      <c r="A11">
        <v>11</v>
      </c>
      <c r="B11" s="286" t="s">
        <v>47</v>
      </c>
    </row>
    <row r="12" spans="1:2" x14ac:dyDescent="0.35">
      <c r="A12">
        <v>12</v>
      </c>
      <c r="B12" s="286" t="s">
        <v>48</v>
      </c>
    </row>
    <row r="13" spans="1:2" x14ac:dyDescent="0.35">
      <c r="A13">
        <v>13</v>
      </c>
      <c r="B13" s="286" t="s">
        <v>49</v>
      </c>
    </row>
    <row r="14" spans="1:2" x14ac:dyDescent="0.35">
      <c r="A14">
        <v>14</v>
      </c>
      <c r="B14" s="286" t="s">
        <v>50</v>
      </c>
    </row>
    <row r="15" spans="1:2" x14ac:dyDescent="0.35">
      <c r="A15">
        <v>15</v>
      </c>
      <c r="B15" s="286" t="s">
        <v>51</v>
      </c>
    </row>
    <row r="16" spans="1:2" x14ac:dyDescent="0.35">
      <c r="A16">
        <v>16</v>
      </c>
      <c r="B16" s="286" t="s">
        <v>52</v>
      </c>
    </row>
    <row r="17" spans="1:2" ht="43.5" x14ac:dyDescent="0.35">
      <c r="A17">
        <v>17</v>
      </c>
      <c r="B17" s="287" t="s">
        <v>53</v>
      </c>
    </row>
    <row r="18" spans="1:2" x14ac:dyDescent="0.35">
      <c r="A18">
        <v>18</v>
      </c>
    </row>
  </sheetData>
  <hyperlinks>
    <hyperlink ref="B1" location="Summary!A1" display="SUMMARY" xr:uid="{00000000-0004-0000-9900-000000000000}"/>
    <hyperlink ref="B3" r:id="rId1" xr:uid="{00000000-0004-0000-9900-000001000000}"/>
    <hyperlink ref="B2" r:id="rId2" xr:uid="{00000000-0004-0000-9900-000002000000}"/>
  </hyperlinks>
  <pageMargins left="0.7" right="0.7" top="0.75" bottom="0.75" header="0.3" footer="0.3"/>
  <pageSetup orientation="landscape" horizontalDpi="1200" verticalDpi="1200" r:id="rId3"/>
  <headerFooter>
    <oddHeader>&amp;L&amp;F&amp;C&amp;A&amp;R&amp;"Calibri"&amp;10&amp;K000000 Limited Disclosure&amp;1#_x000D_</oddHeader>
    <oddFooter>&amp;LNERC (Public)_x000D_&amp;1#&amp;"Calibri"&amp;10&amp;K0000FF Limited Disclosure&amp;CPrinted on: &amp;D&amp;R&amp;P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rgb="FFFF0000"/>
  </sheetPr>
  <dimension ref="A1:M41"/>
  <sheetViews>
    <sheetView workbookViewId="0">
      <pane ySplit="1" topLeftCell="A2" activePane="bottomLeft" state="frozen"/>
      <selection pane="bottomLeft" activeCell="B3" sqref="B3:G3"/>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tr">
        <f>'Template Old'!A1</f>
        <v>Project</v>
      </c>
      <c r="B1" s="609" t="s">
        <v>244</v>
      </c>
      <c r="C1" s="610"/>
      <c r="D1" s="610"/>
      <c r="E1" s="610"/>
      <c r="F1" s="610"/>
      <c r="G1" s="610"/>
      <c r="H1" s="49" t="s">
        <v>178</v>
      </c>
    </row>
    <row r="2" spans="1:13" s="7" customFormat="1" ht="15" customHeight="1" x14ac:dyDescent="0.45">
      <c r="A2" s="3" t="str">
        <f>'Template Old'!A2</f>
        <v>Project Name</v>
      </c>
      <c r="B2" s="631" t="s">
        <v>245</v>
      </c>
      <c r="C2" s="631"/>
      <c r="D2" s="631"/>
      <c r="E2" s="631"/>
      <c r="F2" s="631"/>
      <c r="G2" s="631"/>
      <c r="H2" s="6"/>
    </row>
    <row r="3" spans="1:13" s="7" customFormat="1" ht="15" customHeight="1" x14ac:dyDescent="0.45">
      <c r="A3" s="3" t="str">
        <f>'Template Old'!A3</f>
        <v>Status</v>
      </c>
      <c r="B3" s="612" t="s">
        <v>230</v>
      </c>
      <c r="C3" s="612"/>
      <c r="D3" s="612"/>
      <c r="E3" s="612"/>
      <c r="F3" s="612"/>
      <c r="G3" s="612"/>
      <c r="H3" s="6"/>
    </row>
    <row r="4" spans="1:13" s="7" customFormat="1" ht="18.5" x14ac:dyDescent="0.45">
      <c r="A4" s="3" t="str">
        <f>'Template Old'!A4</f>
        <v>Comments</v>
      </c>
      <c r="B4" s="600" t="s">
        <v>208</v>
      </c>
      <c r="C4" s="600"/>
      <c r="D4" s="600"/>
      <c r="E4" s="600"/>
      <c r="F4" s="600"/>
      <c r="G4" s="600"/>
      <c r="H4" s="6"/>
    </row>
    <row r="5" spans="1:13" x14ac:dyDescent="0.35">
      <c r="A5" s="3" t="str">
        <f>'Template Old'!A5</f>
        <v>Deliverable</v>
      </c>
      <c r="B5" s="632"/>
      <c r="C5" s="632"/>
      <c r="D5" s="632"/>
      <c r="E5" s="632"/>
      <c r="F5" s="632"/>
      <c r="G5" s="632"/>
      <c r="H5" s="323"/>
    </row>
    <row r="6" spans="1:13" x14ac:dyDescent="0.35">
      <c r="A6" s="3" t="str">
        <f>'Template Old'!A6</f>
        <v>Deadline</v>
      </c>
      <c r="B6" s="639"/>
      <c r="C6" s="639"/>
      <c r="D6" s="639"/>
      <c r="E6" s="639"/>
      <c r="F6" s="639"/>
      <c r="G6" s="639"/>
      <c r="H6" s="323"/>
    </row>
    <row r="7" spans="1:13" ht="72.5" x14ac:dyDescent="0.35">
      <c r="A7" s="3" t="str">
        <f>'Template Old'!A7</f>
        <v>Priority in RSDP, click to see applicable Footnote</v>
      </c>
      <c r="B7" s="641"/>
      <c r="C7" s="641"/>
      <c r="D7" s="3" t="str">
        <f>'Template Old'!D7</f>
        <v>Priority (1-Low, 2-Med, 3-High )</v>
      </c>
      <c r="E7" s="269">
        <v>2</v>
      </c>
      <c r="F7" s="3" t="str">
        <f>'Template Old'!F7</f>
        <v>Project has been Re-Baselined? (0-No, 1-Yes)</v>
      </c>
      <c r="G7" s="269">
        <v>0</v>
      </c>
      <c r="H7" s="323"/>
    </row>
    <row r="8" spans="1:13" x14ac:dyDescent="0.35">
      <c r="A8" s="3" t="str">
        <f>'Template Old'!A8</f>
        <v>P81 Req (2013)</v>
      </c>
      <c r="B8" s="639" t="s">
        <v>216</v>
      </c>
      <c r="C8" s="639"/>
      <c r="D8" s="639"/>
      <c r="E8" s="639"/>
      <c r="F8" s="639"/>
      <c r="G8" s="639"/>
      <c r="H8" s="323"/>
    </row>
    <row r="9" spans="1:13" x14ac:dyDescent="0.35">
      <c r="A9" s="3" t="str">
        <f>'Template Old'!A9</f>
        <v>Number of Directives</v>
      </c>
      <c r="B9" s="259">
        <v>0</v>
      </c>
      <c r="C9" s="639" t="s">
        <v>218</v>
      </c>
      <c r="D9" s="639"/>
      <c r="E9" s="639"/>
      <c r="F9" s="639"/>
      <c r="G9" s="639"/>
      <c r="H9" s="323"/>
    </row>
    <row r="10" spans="1:13" x14ac:dyDescent="0.35">
      <c r="A10" s="3" t="str">
        <f>'Template Old'!A10</f>
        <v>No. of Guidances (see Note 2)</v>
      </c>
      <c r="B10" s="259">
        <v>1</v>
      </c>
      <c r="C10" s="639" t="s">
        <v>220</v>
      </c>
      <c r="D10" s="639"/>
      <c r="E10" s="639"/>
      <c r="F10" s="639"/>
      <c r="G10" s="639"/>
      <c r="H10" s="323"/>
    </row>
    <row r="11" spans="1:13" ht="29" x14ac:dyDescent="0.35">
      <c r="A11" s="3" t="str">
        <f>'Template Old'!A11</f>
        <v>Directionally consistent with IERP findings (See Note 5)</v>
      </c>
      <c r="B11" s="632"/>
      <c r="C11" s="632"/>
      <c r="D11" s="632"/>
      <c r="E11" s="632"/>
      <c r="F11" s="632"/>
      <c r="G11" s="632"/>
      <c r="H11" s="321"/>
      <c r="K11" s="1"/>
      <c r="L11" s="1"/>
      <c r="M11" s="1"/>
    </row>
    <row r="12" spans="1:13" x14ac:dyDescent="0.35">
      <c r="A12" s="3" t="str">
        <f>'Template Old'!A12</f>
        <v>Developer</v>
      </c>
      <c r="B12" s="632"/>
      <c r="C12" s="632"/>
      <c r="D12" s="632"/>
      <c r="E12" s="632"/>
      <c r="F12" s="632"/>
      <c r="G12" s="632"/>
      <c r="H12" s="321"/>
    </row>
    <row r="13" spans="1:13" x14ac:dyDescent="0.35">
      <c r="A13" s="3" t="str">
        <f>'Template Old'!A13</f>
        <v>PMOS Liaison</v>
      </c>
      <c r="B13" s="632"/>
      <c r="C13" s="632"/>
      <c r="D13" s="632"/>
      <c r="E13" s="632"/>
      <c r="F13" s="632"/>
      <c r="G13" s="632"/>
      <c r="H13" s="321"/>
    </row>
    <row r="14" spans="1:13" ht="29.15" customHeight="1" x14ac:dyDescent="0.35">
      <c r="A14" s="3" t="str">
        <f>'Template Old'!A14</f>
        <v>Affected Standards</v>
      </c>
      <c r="B14" s="259">
        <v>2</v>
      </c>
      <c r="C14" s="632" t="s">
        <v>246</v>
      </c>
      <c r="D14" s="632"/>
      <c r="E14" s="632"/>
      <c r="F14" s="632"/>
      <c r="G14" s="632"/>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39050</v>
      </c>
      <c r="C22" s="74">
        <v>39063</v>
      </c>
      <c r="D22" s="75"/>
      <c r="E22" s="74"/>
      <c r="F22" s="42">
        <f t="shared" si="0"/>
        <v>-39050</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40469</v>
      </c>
      <c r="C31" s="75">
        <v>40479</v>
      </c>
      <c r="D31" s="75"/>
      <c r="E31" s="74"/>
      <c r="F31" s="42">
        <f t="shared" si="0"/>
        <v>-40469</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3" t="s">
        <v>227</v>
      </c>
      <c r="B38" s="24">
        <v>43474</v>
      </c>
      <c r="C38" s="635" t="s">
        <v>208</v>
      </c>
      <c r="D38" s="635"/>
      <c r="E38" s="635"/>
      <c r="F38" s="635"/>
      <c r="G38" s="635"/>
      <c r="H38" s="636"/>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19">
    <mergeCell ref="B7:C7"/>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1094" priority="2">
      <formula>AND($B19&lt;=NOW(),$C19&gt;=NOW())</formula>
    </cfRule>
  </conditionalFormatting>
  <conditionalFormatting sqref="D19:D34">
    <cfRule type="expression" dxfId="1093" priority="1">
      <formula>AND($D19&lt;=NOW(),$E19&gt;=NOW())</formula>
    </cfRule>
  </conditionalFormatting>
  <conditionalFormatting sqref="F19:F34">
    <cfRule type="cellIs" dxfId="1092" priority="3" operator="lessThan">
      <formula>-90</formula>
    </cfRule>
    <cfRule type="cellIs" dxfId="1091" priority="4" operator="lessThan">
      <formula>-45</formula>
    </cfRule>
    <cfRule type="cellIs" dxfId="1090" priority="5" operator="greaterThan">
      <formula>-45</formula>
    </cfRule>
  </conditionalFormatting>
  <hyperlinks>
    <hyperlink ref="H1" location="Home!A1" display="Return to Home" xr:uid="{00000000-0004-0000-1000-000000000000}"/>
    <hyperlink ref="B2:G2" r:id="rId1" display="Underfrequency Load Shedding" xr:uid="{00000000-0004-0000-10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72298CCF-3AC2-4F33-B8CF-EDE806A20862}">
            <xm:f>IF($B$20=Home!$I$5,$A$24,)</xm:f>
            <x14:dxf/>
          </x14:cfRule>
          <xm:sqref>I10:ABK10</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rgb="FFFF0000"/>
  </sheetPr>
  <dimension ref="A1:M41"/>
  <sheetViews>
    <sheetView workbookViewId="0">
      <pane ySplit="1" topLeftCell="A2" activePane="bottomLeft" state="frozen"/>
      <selection pane="bottomLeft" activeCell="B3" sqref="B3:G3"/>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tr">
        <f>'Template Old'!A1</f>
        <v>Project</v>
      </c>
      <c r="B1" s="609" t="s">
        <v>247</v>
      </c>
      <c r="C1" s="610"/>
      <c r="D1" s="610"/>
      <c r="E1" s="610"/>
      <c r="F1" s="610"/>
      <c r="G1" s="610"/>
      <c r="H1" s="49" t="s">
        <v>178</v>
      </c>
    </row>
    <row r="2" spans="1:13" s="7" customFormat="1" ht="15" customHeight="1" x14ac:dyDescent="0.45">
      <c r="A2" s="3" t="str">
        <f>'Template Old'!A2</f>
        <v>Project Name</v>
      </c>
      <c r="B2" s="631" t="s">
        <v>248</v>
      </c>
      <c r="C2" s="631"/>
      <c r="D2" s="631"/>
      <c r="E2" s="631"/>
      <c r="F2" s="631"/>
      <c r="G2" s="631"/>
      <c r="H2" s="6"/>
    </row>
    <row r="3" spans="1:13" s="7" customFormat="1" ht="15" customHeight="1" x14ac:dyDescent="0.45">
      <c r="A3" s="3" t="str">
        <f>'Template Old'!A3</f>
        <v>Status</v>
      </c>
      <c r="B3" s="612" t="s">
        <v>249</v>
      </c>
      <c r="C3" s="612"/>
      <c r="D3" s="612"/>
      <c r="E3" s="612"/>
      <c r="F3" s="612"/>
      <c r="G3" s="612"/>
      <c r="H3" s="6"/>
    </row>
    <row r="4" spans="1:13" s="7" customFormat="1" ht="18.5" x14ac:dyDescent="0.45">
      <c r="A4" s="3" t="str">
        <f>'Template Old'!A4</f>
        <v>Comments</v>
      </c>
      <c r="B4" s="600" t="s">
        <v>208</v>
      </c>
      <c r="C4" s="600"/>
      <c r="D4" s="600"/>
      <c r="E4" s="600"/>
      <c r="F4" s="600"/>
      <c r="G4" s="600"/>
      <c r="H4" s="6"/>
    </row>
    <row r="5" spans="1:13" x14ac:dyDescent="0.35">
      <c r="A5" s="3" t="str">
        <f>'Template Old'!A5</f>
        <v>Deliverable</v>
      </c>
      <c r="B5" s="632"/>
      <c r="C5" s="632"/>
      <c r="D5" s="632"/>
      <c r="E5" s="632"/>
      <c r="F5" s="632"/>
      <c r="G5" s="632"/>
      <c r="H5" s="323"/>
    </row>
    <row r="6" spans="1:13" x14ac:dyDescent="0.35">
      <c r="A6" s="3" t="str">
        <f>'Template Old'!A6</f>
        <v>Deadline</v>
      </c>
      <c r="B6" s="639"/>
      <c r="C6" s="639"/>
      <c r="D6" s="639"/>
      <c r="E6" s="639"/>
      <c r="F6" s="639"/>
      <c r="G6" s="639"/>
      <c r="H6" s="323"/>
    </row>
    <row r="7" spans="1:13" ht="72.5" x14ac:dyDescent="0.35">
      <c r="A7" s="3" t="str">
        <f>'Template Old'!A7</f>
        <v>Priority in RSDP, click to see applicable Footnote</v>
      </c>
      <c r="B7" s="641"/>
      <c r="C7" s="641"/>
      <c r="D7" s="3" t="str">
        <f>'Template Old'!D7</f>
        <v>Priority (1-Low, 2-Med, 3-High )</v>
      </c>
      <c r="E7" s="269">
        <v>3</v>
      </c>
      <c r="F7" s="3" t="str">
        <f>'Template Old'!F7</f>
        <v>Project has been Re-Baselined? (0-No, 1-Yes)</v>
      </c>
      <c r="G7" s="269">
        <v>0</v>
      </c>
      <c r="H7" s="323"/>
    </row>
    <row r="8" spans="1:13" x14ac:dyDescent="0.35">
      <c r="A8" s="3" t="str">
        <f>'Template Old'!A8</f>
        <v>P81 Req (2013)</v>
      </c>
      <c r="B8" s="639"/>
      <c r="C8" s="639"/>
      <c r="D8" s="639"/>
      <c r="E8" s="639"/>
      <c r="F8" s="639"/>
      <c r="G8" s="639"/>
      <c r="H8" s="323"/>
    </row>
    <row r="9" spans="1:13" x14ac:dyDescent="0.35">
      <c r="A9" s="3" t="str">
        <f>'Template Old'!A9</f>
        <v>Number of Directives</v>
      </c>
      <c r="B9" s="259">
        <v>1</v>
      </c>
      <c r="C9" s="639" t="s">
        <v>191</v>
      </c>
      <c r="D9" s="639"/>
      <c r="E9" s="639"/>
      <c r="F9" s="639"/>
      <c r="G9" s="639"/>
      <c r="H9" s="323"/>
    </row>
    <row r="10" spans="1:13" x14ac:dyDescent="0.35">
      <c r="A10" s="3" t="str">
        <f>'Template Old'!A10</f>
        <v>No. of Guidances (see Note 2)</v>
      </c>
      <c r="B10" s="259">
        <v>0</v>
      </c>
      <c r="C10" s="639" t="s">
        <v>191</v>
      </c>
      <c r="D10" s="639"/>
      <c r="E10" s="639"/>
      <c r="F10" s="639"/>
      <c r="G10" s="639"/>
      <c r="H10" s="323"/>
    </row>
    <row r="11" spans="1:13" ht="29" x14ac:dyDescent="0.35">
      <c r="A11" s="3" t="str">
        <f>'Template Old'!A11</f>
        <v>Directionally consistent with IERP findings (See Note 5)</v>
      </c>
      <c r="B11" s="632"/>
      <c r="C11" s="632"/>
      <c r="D11" s="632"/>
      <c r="E11" s="632"/>
      <c r="F11" s="632"/>
      <c r="G11" s="632"/>
      <c r="H11" s="321"/>
      <c r="K11" s="1"/>
      <c r="L11" s="1"/>
      <c r="M11" s="1"/>
    </row>
    <row r="12" spans="1:13" x14ac:dyDescent="0.35">
      <c r="A12" s="3" t="str">
        <f>'Template Old'!A12</f>
        <v>Developer</v>
      </c>
      <c r="B12" s="632"/>
      <c r="C12" s="632"/>
      <c r="D12" s="632"/>
      <c r="E12" s="632"/>
      <c r="F12" s="632"/>
      <c r="G12" s="632"/>
      <c r="H12" s="321"/>
    </row>
    <row r="13" spans="1:13" x14ac:dyDescent="0.35">
      <c r="A13" s="3" t="str">
        <f>'Template Old'!A13</f>
        <v>PMOS Liaison</v>
      </c>
      <c r="B13" s="632"/>
      <c r="C13" s="632"/>
      <c r="D13" s="632"/>
      <c r="E13" s="632"/>
      <c r="F13" s="632"/>
      <c r="G13" s="632"/>
      <c r="H13" s="321"/>
    </row>
    <row r="14" spans="1:13" ht="29.15" customHeight="1" x14ac:dyDescent="0.35">
      <c r="A14" s="3" t="str">
        <f>'Template Old'!A14</f>
        <v>Affected Standards</v>
      </c>
      <c r="B14" s="259">
        <v>1</v>
      </c>
      <c r="C14" s="632" t="s">
        <v>250</v>
      </c>
      <c r="D14" s="632"/>
      <c r="E14" s="632"/>
      <c r="F14" s="632"/>
      <c r="G14" s="632"/>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39160</v>
      </c>
      <c r="C22" s="74">
        <v>39189</v>
      </c>
      <c r="D22" s="75"/>
      <c r="E22" s="74"/>
      <c r="F22" s="42">
        <f t="shared" si="0"/>
        <v>-39160</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41726</v>
      </c>
      <c r="C31" s="75">
        <v>41736</v>
      </c>
      <c r="D31" s="75"/>
      <c r="E31" s="74"/>
      <c r="F31" s="42">
        <f t="shared" si="0"/>
        <v>-41726</v>
      </c>
      <c r="G31" s="9"/>
      <c r="H31" s="9"/>
      <c r="I31" s="12">
        <v>13</v>
      </c>
    </row>
    <row r="32" spans="1:10" x14ac:dyDescent="0.35">
      <c r="A32" s="36" t="str">
        <f>'Lookup Lists'!C16</f>
        <v>PTB - Present to BOT</v>
      </c>
      <c r="B32" s="75">
        <v>41766</v>
      </c>
      <c r="C32" s="75">
        <v>41768</v>
      </c>
      <c r="D32" s="75"/>
      <c r="E32" s="74"/>
      <c r="F32" s="42">
        <f t="shared" si="0"/>
        <v>-41766</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3" t="s">
        <v>227</v>
      </c>
      <c r="B38" s="24">
        <v>43474</v>
      </c>
      <c r="C38" s="635" t="s">
        <v>208</v>
      </c>
      <c r="D38" s="635"/>
      <c r="E38" s="635"/>
      <c r="F38" s="635"/>
      <c r="G38" s="635"/>
      <c r="H38" s="636"/>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19">
    <mergeCell ref="B7:C7"/>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1089" priority="2">
      <formula>AND($B19&lt;=NOW(),$C19&gt;=NOW())</formula>
    </cfRule>
  </conditionalFormatting>
  <conditionalFormatting sqref="D19:D34">
    <cfRule type="expression" dxfId="1088" priority="1">
      <formula>AND($D19&lt;=NOW(),$E19&gt;=NOW())</formula>
    </cfRule>
  </conditionalFormatting>
  <conditionalFormatting sqref="F19:F34">
    <cfRule type="cellIs" dxfId="1087" priority="3" operator="lessThan">
      <formula>-90</formula>
    </cfRule>
    <cfRule type="cellIs" dxfId="1086" priority="4" operator="lessThan">
      <formula>-45</formula>
    </cfRule>
    <cfRule type="cellIs" dxfId="1085" priority="5" operator="greaterThan">
      <formula>-45</formula>
    </cfRule>
  </conditionalFormatting>
  <hyperlinks>
    <hyperlink ref="H1" location="Home!A1" display="Return to Home" xr:uid="{00000000-0004-0000-1100-000000000000}"/>
    <hyperlink ref="B2:G2" r:id="rId1" display="Operating Personnel Communications Protocols" xr:uid="{00000000-0004-0000-11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3E1BB4F6-9352-4649-A2FB-A7A951BBB05B}">
            <xm:f>IF($B$20=Home!$I$5,$A$24,)</xm:f>
            <x14:dxf/>
          </x14:cfRule>
          <xm:sqref>I10:ABK10</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rgb="FFFF0000"/>
  </sheetPr>
  <dimension ref="A1:M41"/>
  <sheetViews>
    <sheetView workbookViewId="0">
      <pane ySplit="1" topLeftCell="A2" activePane="bottomLeft" state="frozen"/>
      <selection pane="bottomLeft" activeCell="B1" sqref="B1:G1"/>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tr">
        <f>'Template Old'!A1</f>
        <v>Project</v>
      </c>
      <c r="B1" s="609" t="s">
        <v>251</v>
      </c>
      <c r="C1" s="610"/>
      <c r="D1" s="610"/>
      <c r="E1" s="610"/>
      <c r="F1" s="610"/>
      <c r="G1" s="610"/>
      <c r="H1" s="49" t="s">
        <v>178</v>
      </c>
    </row>
    <row r="2" spans="1:13" s="7" customFormat="1" ht="15" customHeight="1" x14ac:dyDescent="0.45">
      <c r="A2" s="3" t="str">
        <f>'Template Old'!A2</f>
        <v>Project Name</v>
      </c>
      <c r="B2" s="640" t="s">
        <v>252</v>
      </c>
      <c r="C2" s="640"/>
      <c r="D2" s="640"/>
      <c r="E2" s="640"/>
      <c r="F2" s="640"/>
      <c r="G2" s="640"/>
      <c r="H2" s="6"/>
    </row>
    <row r="3" spans="1:13" s="7" customFormat="1" ht="15" customHeight="1" x14ac:dyDescent="0.45">
      <c r="A3" s="3" t="str">
        <f>'Template Old'!A3</f>
        <v>Status</v>
      </c>
      <c r="B3" s="612" t="s">
        <v>206</v>
      </c>
      <c r="C3" s="612"/>
      <c r="D3" s="612"/>
      <c r="E3" s="612"/>
      <c r="F3" s="612"/>
      <c r="G3" s="612"/>
      <c r="H3" s="6"/>
    </row>
    <row r="4" spans="1:13" s="7" customFormat="1" ht="18.5" x14ac:dyDescent="0.45">
      <c r="A4" s="3" t="str">
        <f>'Template Old'!A4</f>
        <v>Comments</v>
      </c>
      <c r="B4" s="600" t="s">
        <v>208</v>
      </c>
      <c r="C4" s="600"/>
      <c r="D4" s="600"/>
      <c r="E4" s="600"/>
      <c r="F4" s="600"/>
      <c r="G4" s="600"/>
      <c r="H4" s="6"/>
    </row>
    <row r="5" spans="1:13" x14ac:dyDescent="0.35">
      <c r="A5" s="3" t="str">
        <f>'Template Old'!A5</f>
        <v>Deliverable</v>
      </c>
      <c r="B5" s="632"/>
      <c r="C5" s="632"/>
      <c r="D5" s="632"/>
      <c r="E5" s="632"/>
      <c r="F5" s="632"/>
      <c r="G5" s="632"/>
      <c r="H5" s="323"/>
    </row>
    <row r="6" spans="1:13" x14ac:dyDescent="0.35">
      <c r="A6" s="3" t="str">
        <f>'Template Old'!A6</f>
        <v>Deadline</v>
      </c>
      <c r="B6" s="639"/>
      <c r="C6" s="639"/>
      <c r="D6" s="639"/>
      <c r="E6" s="639"/>
      <c r="F6" s="639"/>
      <c r="G6" s="639"/>
      <c r="H6" s="323"/>
    </row>
    <row r="7" spans="1:13" ht="72.5" x14ac:dyDescent="0.35">
      <c r="A7" s="3" t="str">
        <f>'Template Old'!A7</f>
        <v>Priority in RSDP, click to see applicable Footnote</v>
      </c>
      <c r="B7" s="641"/>
      <c r="C7" s="641"/>
      <c r="D7" s="3" t="str">
        <f>'Template Old'!D7</f>
        <v>Priority (1-Low, 2-Med, 3-High )</v>
      </c>
      <c r="E7" s="269">
        <v>3</v>
      </c>
      <c r="F7" s="3" t="str">
        <f>'Template Old'!F7</f>
        <v>Project has been Re-Baselined? (0-No, 1-Yes)</v>
      </c>
      <c r="G7" s="269">
        <v>0</v>
      </c>
      <c r="H7" s="323"/>
    </row>
    <row r="8" spans="1:13" x14ac:dyDescent="0.35">
      <c r="A8" s="3" t="str">
        <f>'Template Old'!A8</f>
        <v>P81 Req (2013)</v>
      </c>
      <c r="B8" s="639"/>
      <c r="C8" s="639"/>
      <c r="D8" s="639"/>
      <c r="E8" s="639"/>
      <c r="F8" s="639"/>
      <c r="G8" s="639"/>
      <c r="H8" s="323"/>
    </row>
    <row r="9" spans="1:13" x14ac:dyDescent="0.35">
      <c r="A9" s="3" t="str">
        <f>'Template Old'!A9</f>
        <v>Number of Directives</v>
      </c>
      <c r="B9" s="259">
        <v>4</v>
      </c>
      <c r="C9" s="639" t="s">
        <v>218</v>
      </c>
      <c r="D9" s="639"/>
      <c r="E9" s="639"/>
      <c r="F9" s="639"/>
      <c r="G9" s="639"/>
      <c r="H9" s="323"/>
    </row>
    <row r="10" spans="1:13" x14ac:dyDescent="0.35">
      <c r="A10" s="3" t="str">
        <f>'Template Old'!A10</f>
        <v>No. of Guidances (see Note 2)</v>
      </c>
      <c r="B10" s="259">
        <v>21</v>
      </c>
      <c r="C10" s="639" t="s">
        <v>220</v>
      </c>
      <c r="D10" s="639"/>
      <c r="E10" s="639"/>
      <c r="F10" s="639"/>
      <c r="G10" s="639"/>
      <c r="H10" s="323"/>
    </row>
    <row r="11" spans="1:13" ht="29" x14ac:dyDescent="0.35">
      <c r="A11" s="3" t="str">
        <f>'Template Old'!A11</f>
        <v>Directionally consistent with IERP findings (See Note 5)</v>
      </c>
      <c r="B11" s="632"/>
      <c r="C11" s="632"/>
      <c r="D11" s="632"/>
      <c r="E11" s="632"/>
      <c r="F11" s="632"/>
      <c r="G11" s="632"/>
      <c r="H11" s="321"/>
      <c r="K11" s="1"/>
      <c r="L11" s="1"/>
      <c r="M11" s="1"/>
    </row>
    <row r="12" spans="1:13" x14ac:dyDescent="0.35">
      <c r="A12" s="3" t="str">
        <f>'Template Old'!A12</f>
        <v>Developer</v>
      </c>
      <c r="B12" s="632"/>
      <c r="C12" s="632"/>
      <c r="D12" s="632"/>
      <c r="E12" s="632"/>
      <c r="F12" s="632"/>
      <c r="G12" s="632"/>
      <c r="H12" s="321"/>
    </row>
    <row r="13" spans="1:13" x14ac:dyDescent="0.35">
      <c r="A13" s="3" t="str">
        <f>'Template Old'!A13</f>
        <v>PMOS Liaison</v>
      </c>
      <c r="B13" s="632"/>
      <c r="C13" s="632"/>
      <c r="D13" s="632"/>
      <c r="E13" s="632"/>
      <c r="F13" s="632"/>
      <c r="G13" s="632"/>
      <c r="H13" s="321"/>
    </row>
    <row r="14" spans="1:13" ht="29.15" customHeight="1" x14ac:dyDescent="0.35">
      <c r="A14" s="3" t="str">
        <f>'Template Old'!A14</f>
        <v>Affected Standards</v>
      </c>
      <c r="B14" s="259">
        <v>3</v>
      </c>
      <c r="C14" s="632" t="s">
        <v>253</v>
      </c>
      <c r="D14" s="632"/>
      <c r="E14" s="632"/>
      <c r="F14" s="632"/>
      <c r="G14" s="632"/>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39217</v>
      </c>
      <c r="C22" s="74">
        <v>39246</v>
      </c>
      <c r="D22" s="75"/>
      <c r="E22" s="74"/>
      <c r="F22" s="42">
        <f t="shared" si="0"/>
        <v>-39217</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41026</v>
      </c>
      <c r="C31" s="75">
        <v>41400</v>
      </c>
      <c r="D31" s="75"/>
      <c r="E31" s="74"/>
      <c r="F31" s="42">
        <f t="shared" si="0"/>
        <v>-41026</v>
      </c>
      <c r="G31" s="9"/>
      <c r="H31" s="9"/>
      <c r="I31" s="12">
        <v>13</v>
      </c>
    </row>
    <row r="32" spans="1:10" x14ac:dyDescent="0.35">
      <c r="A32" s="36" t="str">
        <f>'Lookup Lists'!C16</f>
        <v>PTB - Present to BOT</v>
      </c>
      <c r="B32" s="75">
        <v>40976</v>
      </c>
      <c r="C32" s="75">
        <v>40977</v>
      </c>
      <c r="D32" s="75"/>
      <c r="E32" s="74"/>
      <c r="F32" s="42">
        <f t="shared" si="0"/>
        <v>-40976</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3" t="s">
        <v>227</v>
      </c>
      <c r="B38" s="24">
        <v>43474</v>
      </c>
      <c r="C38" s="635" t="s">
        <v>208</v>
      </c>
      <c r="D38" s="635"/>
      <c r="E38" s="635"/>
      <c r="F38" s="635"/>
      <c r="G38" s="635"/>
      <c r="H38" s="636"/>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19">
    <mergeCell ref="B7:C7"/>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1084" priority="2">
      <formula>AND($B19&lt;=NOW(),$C19&gt;=NOW())</formula>
    </cfRule>
  </conditionalFormatting>
  <conditionalFormatting sqref="D19:D34">
    <cfRule type="expression" dxfId="1083" priority="1">
      <formula>AND($D19&lt;=NOW(),$E19&gt;=NOW())</formula>
    </cfRule>
  </conditionalFormatting>
  <conditionalFormatting sqref="F19:F34">
    <cfRule type="cellIs" dxfId="1082" priority="3" operator="lessThan">
      <formula>-90</formula>
    </cfRule>
    <cfRule type="cellIs" dxfId="1081" priority="4" operator="lessThan">
      <formula>-45</formula>
    </cfRule>
    <cfRule type="cellIs" dxfId="1080" priority="5" operator="greaterThan">
      <formula>-45</formula>
    </cfRule>
  </conditionalFormatting>
  <hyperlinks>
    <hyperlink ref="H1" location="Home!A1" display="Return to Home" xr:uid="{00000000-0004-0000-1200-000000000000}"/>
    <hyperlink ref="B2:G2" r:id="rId1" display="Real-time Transmission Operations" xr:uid="{00000000-0004-0000-12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B5FFCD36-6479-4CC6-8602-60D8773E6B26}">
            <xm:f>IF($B$20=Home!$I$5,$A$24,)</xm:f>
            <x14:dxf/>
          </x14:cfRule>
          <xm:sqref>I10:ABK10</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FF0000"/>
  </sheetPr>
  <dimension ref="A1:M41"/>
  <sheetViews>
    <sheetView workbookViewId="0">
      <pane ySplit="1" topLeftCell="A2" activePane="bottomLeft" state="frozen"/>
      <selection pane="bottomLeft" activeCell="B4" sqref="B4:G4"/>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tr">
        <f>'Template Old'!A1</f>
        <v>Project</v>
      </c>
      <c r="B1" s="609" t="s">
        <v>254</v>
      </c>
      <c r="C1" s="610"/>
      <c r="D1" s="610"/>
      <c r="E1" s="610"/>
      <c r="F1" s="610"/>
      <c r="G1" s="610"/>
      <c r="H1" s="49" t="s">
        <v>178</v>
      </c>
    </row>
    <row r="2" spans="1:13" s="7" customFormat="1" ht="15" customHeight="1" x14ac:dyDescent="0.45">
      <c r="A2" s="3" t="str">
        <f>'Template Old'!A2</f>
        <v>Project Name</v>
      </c>
      <c r="B2" s="631" t="s">
        <v>255</v>
      </c>
      <c r="C2" s="631"/>
      <c r="D2" s="631"/>
      <c r="E2" s="631"/>
      <c r="F2" s="631"/>
      <c r="G2" s="631"/>
      <c r="H2" s="6"/>
    </row>
    <row r="3" spans="1:13" s="7" customFormat="1" ht="15" customHeight="1" x14ac:dyDescent="0.45">
      <c r="A3" s="3" t="str">
        <f>'Template Old'!A3</f>
        <v>Status</v>
      </c>
      <c r="B3" s="612" t="s">
        <v>249</v>
      </c>
      <c r="C3" s="612"/>
      <c r="D3" s="612"/>
      <c r="E3" s="612"/>
      <c r="F3" s="612"/>
      <c r="G3" s="612"/>
      <c r="H3" s="6"/>
    </row>
    <row r="4" spans="1:13" s="7" customFormat="1" ht="49.5" customHeight="1" x14ac:dyDescent="0.45">
      <c r="A4" s="3" t="str">
        <f>'Template Old'!A4</f>
        <v>Comments</v>
      </c>
      <c r="B4" s="600" t="s">
        <v>256</v>
      </c>
      <c r="C4" s="600"/>
      <c r="D4" s="600"/>
      <c r="E4" s="600"/>
      <c r="F4" s="600"/>
      <c r="G4" s="600"/>
      <c r="H4" s="6"/>
    </row>
    <row r="5" spans="1:13" x14ac:dyDescent="0.35">
      <c r="A5" s="3" t="str">
        <f>'Template Old'!A5</f>
        <v>Deliverable</v>
      </c>
      <c r="B5" s="632" t="s">
        <v>257</v>
      </c>
      <c r="C5" s="632"/>
      <c r="D5" s="632"/>
      <c r="E5" s="632"/>
      <c r="F5" s="632"/>
      <c r="G5" s="632"/>
      <c r="H5" s="323"/>
    </row>
    <row r="6" spans="1:13" x14ac:dyDescent="0.35">
      <c r="A6" s="3" t="str">
        <f>'Template Old'!A6</f>
        <v>Deadline</v>
      </c>
      <c r="B6" s="639"/>
      <c r="C6" s="639"/>
      <c r="D6" s="639"/>
      <c r="E6" s="639"/>
      <c r="F6" s="639"/>
      <c r="G6" s="639"/>
      <c r="H6" s="323"/>
    </row>
    <row r="7" spans="1:13" ht="72.5" x14ac:dyDescent="0.35">
      <c r="A7" s="3" t="str">
        <f>'Template Old'!A7</f>
        <v>Priority in RSDP, click to see applicable Footnote</v>
      </c>
      <c r="B7" s="3"/>
      <c r="C7" s="3"/>
      <c r="D7" s="3" t="str">
        <f>'Template Old'!D7</f>
        <v>Priority (1-Low, 2-Med, 3-High )</v>
      </c>
      <c r="E7" s="3">
        <v>3</v>
      </c>
      <c r="F7" s="3" t="str">
        <f>'Template Old'!F7</f>
        <v>Project has been Re-Baselined? (0-No, 1-Yes)</v>
      </c>
      <c r="G7" s="3">
        <v>1</v>
      </c>
      <c r="H7" s="323"/>
    </row>
    <row r="8" spans="1:13" x14ac:dyDescent="0.35">
      <c r="A8" s="3" t="str">
        <f>'Template Old'!A8</f>
        <v>P81 Req (2013)</v>
      </c>
      <c r="B8" s="639"/>
      <c r="C8" s="639"/>
      <c r="D8" s="639"/>
      <c r="E8" s="639"/>
      <c r="F8" s="639"/>
      <c r="G8" s="639"/>
      <c r="H8" s="323"/>
    </row>
    <row r="9" spans="1:13" x14ac:dyDescent="0.35">
      <c r="A9" s="3" t="str">
        <f>'Template Old'!A9</f>
        <v>Number of Directives</v>
      </c>
      <c r="B9" s="259">
        <v>0</v>
      </c>
      <c r="C9" s="639" t="s">
        <v>218</v>
      </c>
      <c r="D9" s="639"/>
      <c r="E9" s="639"/>
      <c r="F9" s="639"/>
      <c r="G9" s="639"/>
      <c r="H9" s="323"/>
    </row>
    <row r="10" spans="1:13" x14ac:dyDescent="0.35">
      <c r="A10" s="3" t="str">
        <f>'Template Old'!A10</f>
        <v>No. of Guidances (see Note 2)</v>
      </c>
      <c r="B10" s="259">
        <v>0</v>
      </c>
      <c r="C10" s="639" t="s">
        <v>220</v>
      </c>
      <c r="D10" s="639"/>
      <c r="E10" s="639"/>
      <c r="F10" s="639"/>
      <c r="G10" s="639"/>
      <c r="H10" s="323"/>
    </row>
    <row r="11" spans="1:13" ht="29" x14ac:dyDescent="0.35">
      <c r="A11" s="3" t="str">
        <f>'Template Old'!A11</f>
        <v>Directionally consistent with IERP findings (See Note 5)</v>
      </c>
      <c r="B11" s="632"/>
      <c r="C11" s="632"/>
      <c r="D11" s="632"/>
      <c r="E11" s="632"/>
      <c r="F11" s="632"/>
      <c r="G11" s="632"/>
      <c r="H11" s="321"/>
      <c r="K11" s="1"/>
      <c r="L11" s="1"/>
      <c r="M11" s="1"/>
    </row>
    <row r="12" spans="1:13" x14ac:dyDescent="0.35">
      <c r="A12" s="3" t="str">
        <f>'Template Old'!A12</f>
        <v>Developer</v>
      </c>
      <c r="B12" s="632"/>
      <c r="C12" s="632"/>
      <c r="D12" s="632"/>
      <c r="E12" s="632"/>
      <c r="F12" s="632"/>
      <c r="G12" s="632"/>
      <c r="H12" s="321"/>
    </row>
    <row r="13" spans="1:13" x14ac:dyDescent="0.35">
      <c r="A13" s="3" t="str">
        <f>'Template Old'!A13</f>
        <v>PMOS Liaison</v>
      </c>
      <c r="B13" s="632"/>
      <c r="C13" s="632"/>
      <c r="D13" s="632"/>
      <c r="E13" s="632"/>
      <c r="F13" s="632"/>
      <c r="G13" s="632"/>
      <c r="H13" s="321"/>
    </row>
    <row r="14" spans="1:13" ht="29.15" customHeight="1" x14ac:dyDescent="0.35">
      <c r="A14" s="3" t="str">
        <f>'Template Old'!A14</f>
        <v>Affected Standards</v>
      </c>
      <c r="B14" s="259">
        <v>1</v>
      </c>
      <c r="C14" s="632" t="s">
        <v>258</v>
      </c>
      <c r="D14" s="632"/>
      <c r="E14" s="632"/>
      <c r="F14" s="632"/>
      <c r="G14" s="632"/>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41050</v>
      </c>
      <c r="C22" s="74">
        <v>41095</v>
      </c>
      <c r="D22" s="75"/>
      <c r="E22" s="74"/>
      <c r="F22" s="42">
        <f t="shared" si="0"/>
        <v>-41050</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42282</v>
      </c>
      <c r="C31" s="75">
        <v>42291</v>
      </c>
      <c r="D31" s="75"/>
      <c r="E31" s="74">
        <v>41578</v>
      </c>
      <c r="F31" s="42">
        <f t="shared" si="0"/>
        <v>-42282</v>
      </c>
      <c r="G31" s="9"/>
      <c r="H31" s="9"/>
      <c r="I31" s="12">
        <v>13</v>
      </c>
    </row>
    <row r="32" spans="1:10" x14ac:dyDescent="0.35">
      <c r="A32" s="36" t="str">
        <f>'Lookup Lists'!C16</f>
        <v>PTB - Present to BOT</v>
      </c>
      <c r="B32" s="75">
        <v>42313</v>
      </c>
      <c r="C32" s="75">
        <v>42315</v>
      </c>
      <c r="D32" s="75"/>
      <c r="E32" s="74"/>
      <c r="F32" s="42">
        <f t="shared" si="0"/>
        <v>-42313</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3" t="s">
        <v>227</v>
      </c>
      <c r="B38" s="24">
        <v>43474</v>
      </c>
      <c r="C38" s="635" t="s">
        <v>208</v>
      </c>
      <c r="D38" s="635"/>
      <c r="E38" s="635"/>
      <c r="F38" s="635"/>
      <c r="G38" s="635"/>
      <c r="H38" s="636"/>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1079" priority="2">
      <formula>AND($B19&lt;=NOW(),$C19&gt;=NOW())</formula>
    </cfRule>
  </conditionalFormatting>
  <conditionalFormatting sqref="D19:D34">
    <cfRule type="expression" dxfId="1078" priority="1">
      <formula>AND($D19&lt;=NOW(),$E19&gt;=NOW())</formula>
    </cfRule>
  </conditionalFormatting>
  <conditionalFormatting sqref="F19:F34">
    <cfRule type="cellIs" dxfId="1077" priority="3" operator="lessThan">
      <formula>-90</formula>
    </cfRule>
    <cfRule type="cellIs" dxfId="1076" priority="4" operator="lessThan">
      <formula>-45</formula>
    </cfRule>
    <cfRule type="cellIs" dxfId="1075" priority="5" operator="greaterThan">
      <formula>-45</formula>
    </cfRule>
  </conditionalFormatting>
  <hyperlinks>
    <hyperlink ref="H1" location="Home!A1" display="Return to Home" xr:uid="{00000000-0004-0000-1300-000000000000}"/>
    <hyperlink ref="B2:G2" r:id="rId1" display="System Protection Coordination" xr:uid="{00000000-0004-0000-13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1F238619-B4B8-4BA5-ACC9-834D87D60BA8}">
            <xm:f>IF($B$20=Home!$I$5,$A$24,)</xm:f>
            <x14:dxf/>
          </x14:cfRule>
          <xm:sqref>I10:ABK10</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22">
    <tabColor rgb="FFFF0000"/>
  </sheetPr>
  <dimension ref="A1:L42"/>
  <sheetViews>
    <sheetView showZeros="0" zoomScaleNormal="100" workbookViewId="0">
      <pane ySplit="1" topLeftCell="A9" activePane="bottomLeft" state="frozen"/>
      <selection pane="bottomLeft" activeCell="D28" sqref="D28"/>
    </sheetView>
  </sheetViews>
  <sheetFormatPr defaultColWidth="8.81640625" defaultRowHeight="14.5" x14ac:dyDescent="0.35"/>
  <cols>
    <col min="1" max="1" width="28.453125" style="106" customWidth="1"/>
    <col min="2" max="2" width="12.453125" style="91" customWidth="1"/>
    <col min="3" max="4" width="11.81640625" style="91" customWidth="1"/>
    <col min="5" max="5" width="11" style="91" customWidth="1"/>
    <col min="6" max="6" width="11.453125" style="91" bestFit="1" customWidth="1"/>
    <col min="7" max="7" width="11.453125" style="91" customWidth="1"/>
    <col min="8" max="8" width="20.453125" style="91" customWidth="1"/>
    <col min="9" max="9" width="12.1796875" style="91" customWidth="1"/>
    <col min="10" max="10" width="7.453125" style="91" hidden="1" customWidth="1"/>
    <col min="11" max="11" width="13.453125" style="91" customWidth="1"/>
    <col min="12" max="12" width="22.453125" style="91" customWidth="1"/>
    <col min="13" max="16384" width="8.81640625" style="91"/>
  </cols>
  <sheetData>
    <row r="1" spans="1:12" s="463" customFormat="1" ht="18.5" x14ac:dyDescent="0.45">
      <c r="A1" s="27" t="s">
        <v>74</v>
      </c>
      <c r="B1" s="609" t="s">
        <v>1195</v>
      </c>
      <c r="C1" s="610"/>
      <c r="D1" s="610"/>
      <c r="E1" s="610"/>
      <c r="F1" s="610"/>
      <c r="G1" s="610"/>
      <c r="H1" s="610"/>
      <c r="I1" s="165" t="s">
        <v>178</v>
      </c>
    </row>
    <row r="2" spans="1:12" s="463" customFormat="1" ht="15" customHeight="1" x14ac:dyDescent="0.45">
      <c r="A2" s="3" t="s">
        <v>204</v>
      </c>
      <c r="B2" s="611" t="s">
        <v>1196</v>
      </c>
      <c r="C2" s="611"/>
      <c r="D2" s="611"/>
      <c r="E2" s="611"/>
      <c r="F2" s="611"/>
      <c r="G2" s="611"/>
      <c r="H2" s="611"/>
      <c r="I2" s="464"/>
    </row>
    <row r="3" spans="1:12" s="463" customFormat="1" ht="15" customHeight="1" x14ac:dyDescent="0.45">
      <c r="A3" s="3" t="s">
        <v>5</v>
      </c>
      <c r="B3" s="612" t="s">
        <v>180</v>
      </c>
      <c r="C3" s="612"/>
      <c r="D3" s="612"/>
      <c r="E3" s="612"/>
      <c r="F3" s="612"/>
      <c r="G3" s="612"/>
      <c r="H3" s="612"/>
      <c r="I3" s="464"/>
    </row>
    <row r="4" spans="1:12" s="463" customFormat="1" ht="31.5" customHeight="1" x14ac:dyDescent="0.45">
      <c r="A4" s="3" t="s">
        <v>207</v>
      </c>
      <c r="B4" s="600" t="s">
        <v>1193</v>
      </c>
      <c r="C4" s="600"/>
      <c r="D4" s="600"/>
      <c r="E4" s="600"/>
      <c r="F4" s="600"/>
      <c r="G4" s="600"/>
      <c r="H4" s="600"/>
      <c r="I4" s="464"/>
    </row>
    <row r="5" spans="1:12" x14ac:dyDescent="0.35">
      <c r="A5" s="5" t="s">
        <v>209</v>
      </c>
      <c r="B5" s="600" t="s">
        <v>1194</v>
      </c>
      <c r="C5" s="600"/>
      <c r="D5" s="600"/>
      <c r="E5" s="600"/>
      <c r="F5" s="600"/>
      <c r="G5" s="600"/>
      <c r="H5" s="600"/>
      <c r="I5" s="459"/>
    </row>
    <row r="6" spans="1:12" x14ac:dyDescent="0.35">
      <c r="A6" s="5" t="s">
        <v>210</v>
      </c>
      <c r="B6" s="613">
        <f ca="1">NOW()+365</f>
        <v>46128.401889120367</v>
      </c>
      <c r="C6" s="613"/>
      <c r="D6" s="613"/>
      <c r="E6" s="613"/>
      <c r="F6" s="613"/>
      <c r="G6" s="293">
        <f ca="1">IF(ISBLANK($B$6)=FALSE,ROUNDDOWN(_xlfn.DAYS($B$6,NOW())/30,0),"N/A")</f>
        <v>12</v>
      </c>
      <c r="H6" s="277" t="s">
        <v>919</v>
      </c>
      <c r="I6" s="459"/>
    </row>
    <row r="7" spans="1:12" ht="63" customHeight="1" x14ac:dyDescent="0.35">
      <c r="A7" s="261" t="s">
        <v>211</v>
      </c>
      <c r="B7" s="599"/>
      <c r="C7" s="599"/>
      <c r="D7" s="459"/>
      <c r="E7" s="4" t="s">
        <v>954</v>
      </c>
      <c r="F7" s="459">
        <v>0</v>
      </c>
      <c r="G7" s="4" t="s">
        <v>955</v>
      </c>
      <c r="H7" s="460">
        <v>0</v>
      </c>
      <c r="I7" s="459"/>
    </row>
    <row r="8" spans="1:12" x14ac:dyDescent="0.35">
      <c r="A8" s="5" t="s">
        <v>955</v>
      </c>
      <c r="B8" s="599" t="s">
        <v>191</v>
      </c>
      <c r="C8" s="599"/>
      <c r="D8" s="599"/>
      <c r="E8" s="599"/>
      <c r="F8" s="599"/>
      <c r="G8" s="599"/>
      <c r="H8" s="599"/>
      <c r="I8" s="459"/>
    </row>
    <row r="9" spans="1:12" ht="33.75" customHeight="1" x14ac:dyDescent="0.35">
      <c r="A9" s="3" t="s">
        <v>217</v>
      </c>
      <c r="B9" s="460">
        <v>0</v>
      </c>
      <c r="C9" s="600" t="s">
        <v>1227</v>
      </c>
      <c r="D9" s="600"/>
      <c r="E9" s="600"/>
      <c r="F9" s="600"/>
      <c r="G9" s="600"/>
      <c r="H9" s="600"/>
      <c r="I9" s="459"/>
    </row>
    <row r="10" spans="1:12" x14ac:dyDescent="0.35">
      <c r="A10" s="5" t="s">
        <v>955</v>
      </c>
      <c r="B10" s="460" t="s">
        <v>191</v>
      </c>
      <c r="C10" s="599"/>
      <c r="D10" s="599"/>
      <c r="E10" s="599"/>
      <c r="F10" s="599"/>
      <c r="G10" s="599"/>
      <c r="H10" s="599"/>
      <c r="I10" s="459"/>
    </row>
    <row r="11" spans="1:12" x14ac:dyDescent="0.35">
      <c r="A11" s="5" t="s">
        <v>955</v>
      </c>
      <c r="B11" s="600" t="s">
        <v>191</v>
      </c>
      <c r="C11" s="600"/>
      <c r="D11" s="600"/>
      <c r="E11" s="600"/>
      <c r="F11" s="600"/>
      <c r="G11" s="600"/>
      <c r="H11" s="600"/>
      <c r="I11" s="451"/>
      <c r="L11" s="468"/>
    </row>
    <row r="12" spans="1:12" x14ac:dyDescent="0.35">
      <c r="A12" s="3" t="s">
        <v>222</v>
      </c>
      <c r="B12" s="600" t="s">
        <v>35</v>
      </c>
      <c r="C12" s="600"/>
      <c r="D12" s="600"/>
      <c r="E12" s="600"/>
      <c r="F12" s="600"/>
      <c r="G12" s="600"/>
      <c r="H12" s="600"/>
      <c r="I12" s="451"/>
    </row>
    <row r="13" spans="1:12" x14ac:dyDescent="0.35">
      <c r="A13" s="3" t="s">
        <v>223</v>
      </c>
      <c r="B13" s="600" t="s">
        <v>35</v>
      </c>
      <c r="C13" s="600"/>
      <c r="D13" s="600"/>
      <c r="E13" s="600"/>
      <c r="F13" s="600"/>
      <c r="G13" s="600"/>
      <c r="H13" s="600"/>
      <c r="I13" s="451"/>
    </row>
    <row r="14" spans="1:12" ht="30.25" customHeight="1" x14ac:dyDescent="0.35">
      <c r="A14" s="3" t="s">
        <v>224</v>
      </c>
      <c r="B14" s="460">
        <v>1</v>
      </c>
      <c r="C14" s="600" t="s">
        <v>958</v>
      </c>
      <c r="D14" s="600"/>
      <c r="E14" s="600"/>
      <c r="F14" s="600"/>
      <c r="G14" s="600"/>
      <c r="H14" s="600"/>
      <c r="I14" s="459"/>
    </row>
    <row r="15" spans="1:12" x14ac:dyDescent="0.35">
      <c r="A15" s="3" t="s">
        <v>226</v>
      </c>
      <c r="B15" s="239"/>
      <c r="C15" s="459"/>
      <c r="D15" s="459"/>
      <c r="E15" s="459"/>
      <c r="F15" s="459"/>
      <c r="G15" s="459"/>
      <c r="H15" s="459"/>
      <c r="I15" s="459"/>
    </row>
    <row r="16" spans="1:12" x14ac:dyDescent="0.35">
      <c r="A16" s="3"/>
      <c r="B16" s="451"/>
      <c r="C16" s="459"/>
      <c r="D16" s="459"/>
      <c r="E16" s="459"/>
      <c r="F16" s="459"/>
      <c r="G16" s="459"/>
      <c r="H16" s="459"/>
      <c r="I16" s="459"/>
    </row>
    <row r="17" spans="1:12" ht="15" thickBot="1" x14ac:dyDescent="0.4">
      <c r="A17" s="5"/>
      <c r="B17" s="459"/>
      <c r="C17" s="459"/>
      <c r="D17" s="459"/>
      <c r="E17" s="459"/>
      <c r="F17" s="459"/>
      <c r="G17" s="459"/>
      <c r="H17" s="459"/>
      <c r="I17" s="459"/>
    </row>
    <row r="18" spans="1:12" ht="58.75" customHeight="1" thickBot="1" x14ac:dyDescent="0.4">
      <c r="A18" s="46" t="s">
        <v>195</v>
      </c>
      <c r="B18" s="48" t="s">
        <v>196</v>
      </c>
      <c r="C18" s="46" t="s">
        <v>197</v>
      </c>
      <c r="D18" s="46" t="s">
        <v>1436</v>
      </c>
      <c r="E18" s="48" t="s">
        <v>1225</v>
      </c>
      <c r="F18" s="46" t="s">
        <v>1226</v>
      </c>
      <c r="G18" s="48" t="s">
        <v>922</v>
      </c>
      <c r="H18" s="46" t="s">
        <v>1228</v>
      </c>
      <c r="I18" s="46" t="s">
        <v>924</v>
      </c>
      <c r="J18" s="469" t="s">
        <v>24</v>
      </c>
      <c r="K18" s="469"/>
      <c r="L18" s="469"/>
    </row>
    <row r="19" spans="1:12" ht="15" thickBot="1" x14ac:dyDescent="0.4">
      <c r="A19" s="71" t="s">
        <v>1239</v>
      </c>
      <c r="B19" s="457"/>
      <c r="C19" s="457"/>
      <c r="D19" s="452"/>
      <c r="E19" s="452"/>
      <c r="F19" s="453"/>
      <c r="G19" s="369" t="str">
        <f>IF(ISBLANK(E19)=FALSE,IF(E19-B19&gt;DATE(2007,1,1),0,E19-B19),"")</f>
        <v/>
      </c>
      <c r="H19" s="110" t="s">
        <v>191</v>
      </c>
      <c r="I19" s="111">
        <f>VLOOKUP(H19,'Lookup Lists'!E$3:F$39,2,FALSE)</f>
        <v>0</v>
      </c>
      <c r="J19" s="470">
        <v>1</v>
      </c>
    </row>
    <row r="20" spans="1:12" x14ac:dyDescent="0.35">
      <c r="A20" s="71" t="s">
        <v>1240</v>
      </c>
      <c r="B20" s="75"/>
      <c r="C20" s="83"/>
      <c r="D20" s="452"/>
      <c r="E20" s="452"/>
      <c r="F20" s="453"/>
      <c r="G20" s="42" t="str">
        <f t="shared" ref="G20:G35" si="0">IF(ISBLANK(E20)=FALSE,IF(E20-B20&gt;DATE(2007,1,1),0,E20-B20),"")</f>
        <v/>
      </c>
      <c r="H20" s="442" t="s">
        <v>191</v>
      </c>
      <c r="I20" s="443">
        <f>VLOOKUP(H20,'Lookup Lists'!E$3:F$39,2,FALSE)</f>
        <v>0</v>
      </c>
      <c r="J20" s="460">
        <v>2</v>
      </c>
    </row>
    <row r="21" spans="1:12" x14ac:dyDescent="0.35">
      <c r="A21" s="133" t="str">
        <f>'Lookup Lists'!C9</f>
        <v>QR - Quality Review</v>
      </c>
      <c r="B21" s="429"/>
      <c r="C21" s="429"/>
      <c r="D21" s="452"/>
      <c r="E21" s="452"/>
      <c r="F21" s="453"/>
      <c r="G21" s="42" t="str">
        <f t="shared" si="0"/>
        <v/>
      </c>
      <c r="H21" s="442" t="s">
        <v>191</v>
      </c>
      <c r="I21" s="443">
        <f>VLOOKUP(H21,'Lookup Lists'!E$3:F$39,2,FALSE)</f>
        <v>0</v>
      </c>
      <c r="J21" s="470">
        <v>3</v>
      </c>
    </row>
    <row r="22" spans="1:12" x14ac:dyDescent="0.35">
      <c r="A22" s="29" t="s">
        <v>925</v>
      </c>
      <c r="B22" s="347">
        <f ca="1">+E22</f>
        <v>45763.401889120367</v>
      </c>
      <c r="C22" s="83">
        <f ca="1">+B22+30</f>
        <v>45793.401889120367</v>
      </c>
      <c r="D22" s="452"/>
      <c r="E22" s="75">
        <f ca="1">NOW()</f>
        <v>45763.401889120367</v>
      </c>
      <c r="F22" s="8">
        <f ca="1">+E22+30</f>
        <v>45793.401889120367</v>
      </c>
      <c r="G22" s="42">
        <f t="shared" ca="1" si="0"/>
        <v>0</v>
      </c>
      <c r="H22" s="442" t="s">
        <v>191</v>
      </c>
      <c r="I22" s="443">
        <f>VLOOKUP(H22,'Lookup Lists'!E$3:F$39,2,FALSE)</f>
        <v>0</v>
      </c>
      <c r="J22" s="460">
        <v>4</v>
      </c>
    </row>
    <row r="23" spans="1:12" x14ac:dyDescent="0.35">
      <c r="A23" s="540" t="s">
        <v>1329</v>
      </c>
      <c r="B23" s="347"/>
      <c r="C23" s="83"/>
      <c r="D23" s="452"/>
      <c r="E23" s="75">
        <f ca="1">F22+60</f>
        <v>45853.401889120367</v>
      </c>
      <c r="F23" s="8">
        <f ca="1">E23+60</f>
        <v>45913.401889120367</v>
      </c>
      <c r="G23" s="42"/>
      <c r="H23" s="442"/>
      <c r="I23" s="443"/>
      <c r="J23" s="460"/>
    </row>
    <row r="24" spans="1:12" x14ac:dyDescent="0.35">
      <c r="A24" s="345" t="s">
        <v>928</v>
      </c>
      <c r="B24" s="75">
        <f ca="1">+E24</f>
        <v>45943.401889120367</v>
      </c>
      <c r="C24" s="83">
        <f ca="1">+F24</f>
        <v>46033.401889120367</v>
      </c>
      <c r="D24" s="452"/>
      <c r="E24" s="454">
        <f ca="1">+F23+30</f>
        <v>45943.401889120367</v>
      </c>
      <c r="F24" s="454">
        <f ca="1">+E24+($B$9*30)+($B$14*60)+30</f>
        <v>46033.401889120367</v>
      </c>
      <c r="G24" s="42">
        <f t="shared" ca="1" si="0"/>
        <v>0</v>
      </c>
      <c r="H24" s="442" t="s">
        <v>191</v>
      </c>
      <c r="I24" s="443">
        <f>VLOOKUP(H24,'Lookup Lists'!E$3:F$39,2,FALSE)</f>
        <v>0</v>
      </c>
      <c r="J24" s="470">
        <v>5</v>
      </c>
    </row>
    <row r="25" spans="1:12" x14ac:dyDescent="0.35">
      <c r="A25" s="32" t="s">
        <v>929</v>
      </c>
      <c r="B25" s="75"/>
      <c r="C25" s="75"/>
      <c r="D25" s="452"/>
      <c r="E25" s="452"/>
      <c r="F25" s="453"/>
      <c r="G25" s="42" t="str">
        <f t="shared" si="0"/>
        <v/>
      </c>
      <c r="H25" s="442" t="s">
        <v>191</v>
      </c>
      <c r="I25" s="443">
        <f>VLOOKUP(H25,'Lookup Lists'!E$3:F$39,2,FALSE)</f>
        <v>0</v>
      </c>
      <c r="J25" s="460">
        <v>6</v>
      </c>
    </row>
    <row r="26" spans="1:12" x14ac:dyDescent="0.35">
      <c r="A26" s="32" t="s">
        <v>930</v>
      </c>
      <c r="B26" s="75"/>
      <c r="C26" s="75"/>
      <c r="D26" s="452"/>
      <c r="E26" s="452"/>
      <c r="F26" s="453"/>
      <c r="G26" s="42" t="str">
        <f t="shared" si="0"/>
        <v/>
      </c>
      <c r="H26" s="442" t="s">
        <v>191</v>
      </c>
      <c r="I26" s="443">
        <f>VLOOKUP(H26,'Lookup Lists'!E$3:F$39,2,FALSE)</f>
        <v>0</v>
      </c>
      <c r="J26" s="470">
        <v>7</v>
      </c>
    </row>
    <row r="27" spans="1:12" x14ac:dyDescent="0.35">
      <c r="A27" s="34" t="s">
        <v>931</v>
      </c>
      <c r="B27" s="75">
        <f ca="1">+E27</f>
        <v>46078.401889120367</v>
      </c>
      <c r="C27" s="83">
        <f ca="1">+B27+45</f>
        <v>46123.401889120367</v>
      </c>
      <c r="D27" s="576" t="s">
        <v>1437</v>
      </c>
      <c r="E27" s="10">
        <f ca="1">+F24+45</f>
        <v>46078.401889120367</v>
      </c>
      <c r="F27" s="8">
        <f ca="1">+E27+45</f>
        <v>46123.401889120367</v>
      </c>
      <c r="G27" s="42">
        <f t="shared" ca="1" si="0"/>
        <v>0</v>
      </c>
      <c r="H27" s="442" t="s">
        <v>191</v>
      </c>
      <c r="I27" s="443">
        <f>VLOOKUP(H27,'Lookup Lists'!E$3:F$39,2,FALSE)</f>
        <v>0</v>
      </c>
      <c r="J27" s="460">
        <v>8</v>
      </c>
    </row>
    <row r="28" spans="1:12" x14ac:dyDescent="0.35">
      <c r="A28" s="34" t="s">
        <v>932</v>
      </c>
      <c r="B28" s="75">
        <f ca="1">+E28</f>
        <v>46213.401889120367</v>
      </c>
      <c r="C28" s="75">
        <f ca="1">+B28+45</f>
        <v>46258.401889120367</v>
      </c>
      <c r="D28" s="576" t="s">
        <v>1437</v>
      </c>
      <c r="E28" s="10">
        <f ca="1">+F27+90</f>
        <v>46213.401889120367</v>
      </c>
      <c r="F28" s="8">
        <f t="shared" ref="F28" ca="1" si="1">+E28+45</f>
        <v>46258.401889120367</v>
      </c>
      <c r="G28" s="42">
        <f t="shared" ca="1" si="0"/>
        <v>0</v>
      </c>
      <c r="H28" s="442" t="s">
        <v>191</v>
      </c>
      <c r="I28" s="443">
        <f>VLOOKUP(H28,'Lookup Lists'!E$3:F$39,2,FALSE)</f>
        <v>0</v>
      </c>
      <c r="J28" s="470">
        <v>9</v>
      </c>
    </row>
    <row r="29" spans="1:12" x14ac:dyDescent="0.35">
      <c r="A29" s="34" t="s">
        <v>933</v>
      </c>
      <c r="B29" s="75"/>
      <c r="C29" s="75"/>
      <c r="D29" s="576" t="s">
        <v>1437</v>
      </c>
      <c r="E29" s="452"/>
      <c r="F29" s="453"/>
      <c r="G29" s="42" t="str">
        <f t="shared" si="0"/>
        <v/>
      </c>
      <c r="H29" s="442" t="s">
        <v>191</v>
      </c>
      <c r="I29" s="443">
        <f>VLOOKUP(H29,'Lookup Lists'!E$3:F$39,2,FALSE)</f>
        <v>0</v>
      </c>
      <c r="J29" s="460">
        <v>10</v>
      </c>
    </row>
    <row r="30" spans="1:12" x14ac:dyDescent="0.35">
      <c r="A30" s="34" t="s">
        <v>934</v>
      </c>
      <c r="B30" s="75"/>
      <c r="C30" s="75"/>
      <c r="D30" s="576" t="s">
        <v>1437</v>
      </c>
      <c r="E30" s="452"/>
      <c r="F30" s="453"/>
      <c r="G30" s="42" t="str">
        <f t="shared" si="0"/>
        <v/>
      </c>
      <c r="H30" s="442" t="s">
        <v>191</v>
      </c>
      <c r="I30" s="443">
        <f>VLOOKUP(H30,'Lookup Lists'!E$3:F$39,2,FALSE)</f>
        <v>0</v>
      </c>
      <c r="J30" s="470">
        <v>11</v>
      </c>
    </row>
    <row r="31" spans="1:12" x14ac:dyDescent="0.35">
      <c r="A31" s="34" t="s">
        <v>935</v>
      </c>
      <c r="B31" s="75"/>
      <c r="C31" s="75"/>
      <c r="D31" s="576" t="s">
        <v>1437</v>
      </c>
      <c r="E31" s="452"/>
      <c r="F31" s="453"/>
      <c r="G31" s="42" t="str">
        <f t="shared" si="0"/>
        <v/>
      </c>
      <c r="H31" s="442" t="s">
        <v>191</v>
      </c>
      <c r="I31" s="443">
        <f>VLOOKUP(H31,'Lookup Lists'!E$3:F$39,2,FALSE)</f>
        <v>0</v>
      </c>
      <c r="J31" s="460">
        <v>12</v>
      </c>
    </row>
    <row r="32" spans="1:12" x14ac:dyDescent="0.35">
      <c r="A32" s="35" t="s">
        <v>936</v>
      </c>
      <c r="B32" s="75">
        <f ca="1">+C28+30</f>
        <v>46288.401889120367</v>
      </c>
      <c r="C32" s="83">
        <f ca="1">+B32+10</f>
        <v>46298.401889120367</v>
      </c>
      <c r="D32" s="576" t="s">
        <v>1437</v>
      </c>
      <c r="E32" s="10">
        <f ca="1">+F28+30</f>
        <v>46288.401889120367</v>
      </c>
      <c r="F32" s="8">
        <f ca="1">+E32+10</f>
        <v>46298.401889120367</v>
      </c>
      <c r="G32" s="42">
        <f t="shared" ca="1" si="0"/>
        <v>0</v>
      </c>
      <c r="H32" s="442" t="s">
        <v>191</v>
      </c>
      <c r="I32" s="443">
        <f>VLOOKUP(H32,'Lookup Lists'!E$3:F$39,2,FALSE)</f>
        <v>0</v>
      </c>
      <c r="J32" s="470">
        <v>13</v>
      </c>
    </row>
    <row r="33" spans="1:10" x14ac:dyDescent="0.35">
      <c r="A33" s="36" t="s">
        <v>937</v>
      </c>
      <c r="B33" s="75"/>
      <c r="C33" s="75"/>
      <c r="D33" s="452"/>
      <c r="E33" s="452"/>
      <c r="F33" s="453"/>
      <c r="G33" s="42" t="str">
        <f t="shared" si="0"/>
        <v/>
      </c>
      <c r="H33" s="442" t="s">
        <v>191</v>
      </c>
      <c r="I33" s="443">
        <f>VLOOKUP(H33,'Lookup Lists'!E$3:F$39,2,FALSE)</f>
        <v>0</v>
      </c>
      <c r="J33" s="460">
        <v>14</v>
      </c>
    </row>
    <row r="34" spans="1:10" x14ac:dyDescent="0.35">
      <c r="A34" s="37" t="s">
        <v>938</v>
      </c>
      <c r="B34" s="75"/>
      <c r="C34" s="75"/>
      <c r="D34" s="452"/>
      <c r="E34" s="452"/>
      <c r="F34" s="453"/>
      <c r="G34" s="42" t="str">
        <f t="shared" si="0"/>
        <v/>
      </c>
      <c r="H34" s="442" t="s">
        <v>191</v>
      </c>
      <c r="I34" s="443">
        <f>VLOOKUP(H34,'Lookup Lists'!E$3:F$39,2,FALSE)</f>
        <v>0</v>
      </c>
      <c r="J34" s="470">
        <v>15</v>
      </c>
    </row>
    <row r="35" spans="1:10" ht="15" thickBot="1" x14ac:dyDescent="0.4">
      <c r="A35" s="38"/>
      <c r="B35" s="76"/>
      <c r="C35" s="76"/>
      <c r="D35" s="452"/>
      <c r="E35" s="455"/>
      <c r="F35" s="456"/>
      <c r="G35" s="41" t="str">
        <f t="shared" si="0"/>
        <v/>
      </c>
      <c r="H35" s="82" t="s">
        <v>191</v>
      </c>
      <c r="I35" s="88">
        <f>VLOOKUP(H35,'Lookup Lists'!E$3:F$39,2,FALSE)</f>
        <v>0</v>
      </c>
      <c r="J35" s="460">
        <v>16</v>
      </c>
    </row>
    <row r="36" spans="1:10" ht="15" thickBot="1" x14ac:dyDescent="0.4">
      <c r="A36" s="607" t="s">
        <v>940</v>
      </c>
      <c r="B36" s="608"/>
      <c r="C36" s="608"/>
      <c r="D36" s="608"/>
      <c r="E36" s="608"/>
      <c r="F36" s="608"/>
      <c r="G36" s="370">
        <f ca="1">IF(ISBLANK(C32)=FALSE,I36-C32,"Need FB Date")</f>
        <v>0</v>
      </c>
      <c r="H36" s="371" t="s">
        <v>941</v>
      </c>
      <c r="I36" s="372">
        <f ca="1">E22+(F32-E22)+SUM(I19:I35)</f>
        <v>46298.401889120367</v>
      </c>
    </row>
    <row r="37" spans="1:10" ht="15" thickBot="1" x14ac:dyDescent="0.4">
      <c r="A37" s="26" t="s">
        <v>155</v>
      </c>
      <c r="B37"/>
      <c r="C37"/>
      <c r="D37"/>
      <c r="E37"/>
      <c r="F37"/>
      <c r="G37" s="259"/>
      <c r="H37" s="259"/>
      <c r="I37" s="259"/>
    </row>
    <row r="38" spans="1:10" ht="15" thickBot="1" x14ac:dyDescent="0.4">
      <c r="A38" s="25" t="s">
        <v>156</v>
      </c>
      <c r="B38" s="422" t="s">
        <v>157</v>
      </c>
      <c r="C38" s="601" t="s">
        <v>158</v>
      </c>
      <c r="D38" s="601"/>
      <c r="E38" s="601"/>
      <c r="F38" s="601"/>
      <c r="G38" s="601"/>
      <c r="H38" s="601"/>
      <c r="I38" s="602"/>
    </row>
    <row r="39" spans="1:10" x14ac:dyDescent="0.35">
      <c r="A39" s="100" t="s">
        <v>566</v>
      </c>
      <c r="B39" s="93"/>
      <c r="C39" s="603" t="s">
        <v>1232</v>
      </c>
      <c r="D39" s="603"/>
      <c r="E39" s="603"/>
      <c r="F39" s="603"/>
      <c r="G39" s="603"/>
      <c r="H39" s="603"/>
      <c r="I39" s="604"/>
    </row>
    <row r="40" spans="1:10" x14ac:dyDescent="0.35">
      <c r="A40" s="101"/>
      <c r="B40" s="99"/>
      <c r="C40" s="605"/>
      <c r="D40" s="605"/>
      <c r="E40" s="605"/>
      <c r="F40" s="605"/>
      <c r="G40" s="605"/>
      <c r="H40" s="605"/>
      <c r="I40" s="606"/>
    </row>
    <row r="41" spans="1:10" x14ac:dyDescent="0.35">
      <c r="A41" s="101"/>
      <c r="B41" s="429"/>
      <c r="C41" s="605"/>
      <c r="D41" s="605"/>
      <c r="E41" s="605"/>
      <c r="F41" s="605"/>
      <c r="G41" s="605"/>
      <c r="H41" s="605"/>
      <c r="I41" s="606"/>
    </row>
    <row r="42" spans="1:10" ht="15" thickBot="1" x14ac:dyDescent="0.4">
      <c r="A42" s="102"/>
      <c r="B42" s="428"/>
      <c r="C42" s="597"/>
      <c r="D42" s="597"/>
      <c r="E42" s="597"/>
      <c r="F42" s="597"/>
      <c r="G42" s="597"/>
      <c r="H42" s="597"/>
      <c r="I42" s="598"/>
    </row>
  </sheetData>
  <sheetProtection selectLockedCells="1"/>
  <mergeCells count="20">
    <mergeCell ref="B7:C7"/>
    <mergeCell ref="B1:H1"/>
    <mergeCell ref="B2:H2"/>
    <mergeCell ref="B3:H3"/>
    <mergeCell ref="B4:H4"/>
    <mergeCell ref="B5:H5"/>
    <mergeCell ref="B6:F6"/>
    <mergeCell ref="C42:I42"/>
    <mergeCell ref="B8:H8"/>
    <mergeCell ref="C9:H9"/>
    <mergeCell ref="C10:H10"/>
    <mergeCell ref="B11:H11"/>
    <mergeCell ref="B12:H12"/>
    <mergeCell ref="B13:H13"/>
    <mergeCell ref="C14:H14"/>
    <mergeCell ref="C38:I38"/>
    <mergeCell ref="C39:I39"/>
    <mergeCell ref="C40:I40"/>
    <mergeCell ref="C41:I41"/>
    <mergeCell ref="A36:F36"/>
  </mergeCells>
  <conditionalFormatting sqref="B26:C26 B27 B28:C31 B33:C35">
    <cfRule type="expression" dxfId="3496" priority="5089">
      <formula>AND($B25&lt;=NOW(),$C25&gt;=NOW())</formula>
    </cfRule>
  </conditionalFormatting>
  <conditionalFormatting sqref="B32:C32">
    <cfRule type="expression" dxfId="3495" priority="8">
      <formula>AND($E32&lt;=NOW(),$F32&gt;=NOW())</formula>
    </cfRule>
  </conditionalFormatting>
  <conditionalFormatting sqref="B20:D20">
    <cfRule type="expression" dxfId="3494" priority="5">
      <formula>AND($B22&lt;=NOW(),$C22&gt;=NOW())</formula>
    </cfRule>
  </conditionalFormatting>
  <conditionalFormatting sqref="B22:D24">
    <cfRule type="expression" dxfId="3493" priority="4">
      <formula>AND($B18&lt;=NOW(),$C18&gt;=NOW())</formula>
    </cfRule>
  </conditionalFormatting>
  <conditionalFormatting sqref="B25:D25">
    <cfRule type="expression" dxfId="3492" priority="6">
      <formula>AND(#REF!&lt;=NOW(),#REF!&gt;=NOW())</formula>
    </cfRule>
  </conditionalFormatting>
  <conditionalFormatting sqref="C27">
    <cfRule type="expression" dxfId="3491" priority="7">
      <formula>AND($E27&lt;=NOW(),$F27&gt;=NOW())</formula>
    </cfRule>
  </conditionalFormatting>
  <conditionalFormatting sqref="D19:D26 D33:D35">
    <cfRule type="expression" dxfId="3490" priority="3">
      <formula>AND($F19&lt;=NOW(),$G19&gt;=NOW())</formula>
    </cfRule>
  </conditionalFormatting>
  <conditionalFormatting sqref="D27:D32">
    <cfRule type="cellIs" dxfId="3489" priority="1" operator="between">
      <formula>0.6667</formula>
      <formula>1</formula>
    </cfRule>
    <cfRule type="cellIs" dxfId="3488" priority="2" operator="between">
      <formula>0.6666</formula>
      <formula>0</formula>
    </cfRule>
  </conditionalFormatting>
  <conditionalFormatting sqref="E19:F35">
    <cfRule type="expression" dxfId="3487" priority="14">
      <formula>AND($E19&lt;=NOW(),$F19&gt;=NOW())</formula>
    </cfRule>
  </conditionalFormatting>
  <conditionalFormatting sqref="G19:G35">
    <cfRule type="cellIs" dxfId="3486" priority="29" operator="greaterThan">
      <formula>-45</formula>
    </cfRule>
  </conditionalFormatting>
  <conditionalFormatting sqref="G19:G36">
    <cfRule type="cellIs" dxfId="3485" priority="10" operator="lessThan">
      <formula>-90</formula>
    </cfRule>
    <cfRule type="cellIs" dxfId="3484" priority="11" operator="lessThan">
      <formula>-45</formula>
    </cfRule>
  </conditionalFormatting>
  <conditionalFormatting sqref="G36">
    <cfRule type="cellIs" dxfId="3483" priority="9" operator="between">
      <formula>-45</formula>
      <formula>45</formula>
    </cfRule>
    <cfRule type="cellIs" dxfId="3482" priority="12" operator="greaterThan">
      <formula>45</formula>
    </cfRule>
    <cfRule type="cellIs" dxfId="3481" priority="13" operator="greaterThan">
      <formula>90</formula>
    </cfRule>
  </conditionalFormatting>
  <dataValidations count="1">
    <dataValidation type="list" allowBlank="1" showInputMessage="1" showErrorMessage="1" sqref="H19:H35" xr:uid="{00000000-0002-0000-0100-000000000000}">
      <formula1>Complexity_Factor</formula1>
    </dataValidation>
  </dataValidations>
  <hyperlinks>
    <hyperlink ref="B2" r:id="rId1" display="Phase 2 System Protection Coordination" xr:uid="{00000000-0004-0000-0100-000000000000}"/>
    <hyperlink ref="I1" location="Home!A1" display="Return to Home" xr:uid="{00000000-0004-0000-0100-000001000000}"/>
    <hyperlink ref="B2:H2" r:id="rId2" display="Test" xr:uid="{00000000-0004-0000-0100-000002000000}"/>
    <hyperlink ref="A7" location="Footnotes!A1" display="Priority in RSDP, click to see applicable Footnote" xr:uid="{00000000-0004-0000-0100-000003000000}"/>
  </hyperlinks>
  <pageMargins left="0.7" right="0.7" top="0.75" bottom="0.75" header="0.3" footer="0.3"/>
  <pageSetup orientation="landscape" horizontalDpi="1200" verticalDpi="1200" r:id="rId3"/>
  <headerFooter>
    <oddHeader>&amp;R&amp;"Calibri"&amp;10&amp;K000000 Limited Disclosure&amp;1#_x000D_</oddHeader>
    <oddFooter>&amp;L_x000D_&amp;1#&amp;"Calibri"&amp;10&amp;K0000FF Limited Disclosure</oddFooter>
  </headerFooter>
  <legacyDrawing r:id="rId4"/>
  <extLst>
    <ext xmlns:x14="http://schemas.microsoft.com/office/spreadsheetml/2009/9/main" uri="{78C0D931-6437-407d-A8EE-F0AAD7539E65}">
      <x14:conditionalFormattings>
        <x14:conditionalFormatting xmlns:xm="http://schemas.microsoft.com/office/excel/2006/main">
          <x14:cfRule type="expression" priority="4969" id="{11F3B4FC-FB14-4F4E-9AA8-149382DB4019}">
            <xm:f>IF($B$20=Home!$I$5,#REF!,)</xm:f>
            <x14:dxf/>
          </x14:cfRule>
          <xm:sqref>J10:ABJ10</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rgb="FFFF0000"/>
  </sheetPr>
  <dimension ref="A1:M43"/>
  <sheetViews>
    <sheetView showZeros="0" zoomScaleNormal="100" workbookViewId="0">
      <pane ySplit="1" topLeftCell="A2" activePane="bottomLeft" state="frozen"/>
      <selection pane="bottomLeft" activeCell="B3" sqref="B3:G3"/>
    </sheetView>
  </sheetViews>
  <sheetFormatPr defaultRowHeight="14.5" x14ac:dyDescent="0.35"/>
  <cols>
    <col min="1" max="1" width="28.453125" style="2" customWidth="1"/>
    <col min="2" max="2" width="12.453125" customWidth="1"/>
    <col min="3" max="3" width="11.81640625" customWidth="1"/>
    <col min="4" max="4" width="11" customWidth="1"/>
    <col min="5" max="6" width="11.453125" customWidth="1"/>
    <col min="7" max="7" width="19.453125" customWidth="1"/>
    <col min="8" max="8" width="10.453125" customWidth="1"/>
    <col min="9" max="9" width="7.453125" hidden="1" customWidth="1"/>
    <col min="10" max="10" width="19.453125" customWidth="1"/>
    <col min="11" max="12" width="10.453125" bestFit="1" customWidth="1"/>
  </cols>
  <sheetData>
    <row r="1" spans="1:13" s="7" customFormat="1" ht="18.5" x14ac:dyDescent="0.45">
      <c r="A1" s="27" t="str">
        <f>+'Template Old'!A1</f>
        <v>Project</v>
      </c>
      <c r="B1" s="629" t="s">
        <v>259</v>
      </c>
      <c r="C1" s="630"/>
      <c r="D1" s="630"/>
      <c r="E1" s="630"/>
      <c r="F1" s="630"/>
      <c r="G1" s="630"/>
      <c r="H1" s="49" t="s">
        <v>178</v>
      </c>
    </row>
    <row r="2" spans="1:13" s="7" customFormat="1" ht="15" customHeight="1" x14ac:dyDescent="0.45">
      <c r="A2" s="3" t="str">
        <f>+'Template Old'!A2</f>
        <v>Project Name</v>
      </c>
      <c r="B2" s="631" t="s">
        <v>260</v>
      </c>
      <c r="C2" s="631"/>
      <c r="D2" s="631"/>
      <c r="E2" s="631"/>
      <c r="F2" s="631"/>
      <c r="G2" s="631"/>
      <c r="H2" s="6"/>
    </row>
    <row r="3" spans="1:13" s="7" customFormat="1" ht="15" customHeight="1" x14ac:dyDescent="0.45">
      <c r="A3" s="3" t="str">
        <f>+'Template Old'!A3</f>
        <v>Status</v>
      </c>
      <c r="B3" s="612" t="s">
        <v>261</v>
      </c>
      <c r="C3" s="612"/>
      <c r="D3" s="612"/>
      <c r="E3" s="612"/>
      <c r="F3" s="612"/>
      <c r="G3" s="612"/>
      <c r="H3" s="6"/>
    </row>
    <row r="4" spans="1:13" s="7" customFormat="1" ht="47.15" customHeight="1" x14ac:dyDescent="0.45">
      <c r="A4" s="3" t="str">
        <f>+'Template Old'!A4</f>
        <v>Comments</v>
      </c>
      <c r="B4" s="600" t="s">
        <v>262</v>
      </c>
      <c r="C4" s="600"/>
      <c r="D4" s="600"/>
      <c r="E4" s="600"/>
      <c r="F4" s="600"/>
      <c r="G4" s="600"/>
      <c r="H4" s="6"/>
    </row>
    <row r="5" spans="1:13" ht="28.4" customHeight="1" x14ac:dyDescent="0.35">
      <c r="A5" s="3" t="str">
        <f>+'Template Old'!A5</f>
        <v>Deliverable</v>
      </c>
      <c r="B5" s="632" t="s">
        <v>263</v>
      </c>
      <c r="C5" s="632"/>
      <c r="D5" s="632"/>
      <c r="E5" s="632"/>
      <c r="F5" s="632"/>
      <c r="G5" s="632"/>
      <c r="H5" s="323"/>
    </row>
    <row r="6" spans="1:13" x14ac:dyDescent="0.35">
      <c r="A6" s="3" t="str">
        <f>+'Template Old'!A6</f>
        <v>Deadline</v>
      </c>
      <c r="B6" s="639" t="s">
        <v>264</v>
      </c>
      <c r="C6" s="639"/>
      <c r="D6" s="639"/>
      <c r="E6" s="639"/>
      <c r="F6" s="639"/>
      <c r="G6" s="639"/>
      <c r="H6" s="323"/>
    </row>
    <row r="7" spans="1:13" ht="58" x14ac:dyDescent="0.35">
      <c r="A7" s="424" t="str">
        <f>+'Template Old'!A7</f>
        <v>Priority in RSDP, click to see applicable Footnote</v>
      </c>
      <c r="B7" s="639" t="s">
        <v>191</v>
      </c>
      <c r="C7" s="639"/>
      <c r="D7" s="320" t="str">
        <f>+'Template Old'!D7</f>
        <v>Priority (1-Low, 2-Med, 3-High )</v>
      </c>
      <c r="E7" s="320">
        <v>2</v>
      </c>
      <c r="F7" s="320" t="str">
        <f>+'Template Old'!F7</f>
        <v>Project has been Re-Baselined? (0-No, 1-Yes)</v>
      </c>
      <c r="G7" s="259">
        <v>0</v>
      </c>
      <c r="H7" s="323"/>
    </row>
    <row r="8" spans="1:13" x14ac:dyDescent="0.35">
      <c r="A8" s="3" t="str">
        <f>+'Template Old'!A8</f>
        <v>P81 Req (2013)</v>
      </c>
      <c r="B8" s="639" t="s">
        <v>265</v>
      </c>
      <c r="C8" s="639"/>
      <c r="D8" s="639"/>
      <c r="E8" s="639"/>
      <c r="F8" s="639"/>
      <c r="G8" s="639"/>
      <c r="H8" s="323"/>
    </row>
    <row r="9" spans="1:13" x14ac:dyDescent="0.35">
      <c r="A9" s="3" t="str">
        <f>+'Template Old'!A9</f>
        <v>Number of Directives</v>
      </c>
      <c r="B9" s="259">
        <v>6</v>
      </c>
      <c r="C9" s="639"/>
      <c r="D9" s="639"/>
      <c r="E9" s="639"/>
      <c r="F9" s="639"/>
      <c r="G9" s="639"/>
      <c r="H9" s="323"/>
    </row>
    <row r="10" spans="1:13" x14ac:dyDescent="0.35">
      <c r="A10" s="424" t="str">
        <f>+'Template Old'!A10</f>
        <v>No. of Guidances (see Note 2)</v>
      </c>
      <c r="B10" s="259">
        <v>1</v>
      </c>
      <c r="C10" s="639"/>
      <c r="D10" s="639"/>
      <c r="E10" s="639"/>
      <c r="F10" s="639"/>
      <c r="G10" s="639"/>
      <c r="H10" s="323"/>
    </row>
    <row r="11" spans="1:13" ht="29" x14ac:dyDescent="0.35">
      <c r="A11" s="424" t="str">
        <f>+'Template Old'!A11</f>
        <v>Directionally consistent with IERP findings (See Note 5)</v>
      </c>
      <c r="B11" s="632" t="s">
        <v>266</v>
      </c>
      <c r="C11" s="632"/>
      <c r="D11" s="632"/>
      <c r="E11" s="632"/>
      <c r="F11" s="632"/>
      <c r="G11" s="632"/>
      <c r="H11" s="321"/>
      <c r="K11" s="1"/>
      <c r="L11" s="1"/>
      <c r="M11" s="1"/>
    </row>
    <row r="12" spans="1:13" x14ac:dyDescent="0.35">
      <c r="A12" s="3" t="str">
        <f>+'Template Old'!A12</f>
        <v>Developer</v>
      </c>
      <c r="B12" s="628" t="s">
        <v>267</v>
      </c>
      <c r="C12" s="628"/>
      <c r="D12" s="628"/>
      <c r="E12" s="628"/>
      <c r="F12" s="628"/>
      <c r="G12" s="628"/>
      <c r="H12" s="321"/>
    </row>
    <row r="13" spans="1:13" x14ac:dyDescent="0.35">
      <c r="A13" s="3" t="str">
        <f>+'Template Old'!A13</f>
        <v>PMOS Liaison</v>
      </c>
      <c r="B13" s="628" t="s">
        <v>268</v>
      </c>
      <c r="C13" s="628"/>
      <c r="D13" s="628"/>
      <c r="E13" s="628"/>
      <c r="F13" s="628"/>
      <c r="G13" s="628"/>
      <c r="H13" s="321"/>
    </row>
    <row r="14" spans="1:13" x14ac:dyDescent="0.35">
      <c r="A14" s="3" t="str">
        <f>+'Template Old'!A14</f>
        <v>Affected Standards</v>
      </c>
      <c r="B14">
        <v>2</v>
      </c>
      <c r="C14" s="639" t="s">
        <v>269</v>
      </c>
      <c r="D14" s="639"/>
      <c r="E14" s="639"/>
      <c r="F14" s="639"/>
      <c r="G14" s="639"/>
      <c r="H14" s="323"/>
    </row>
    <row r="15" spans="1:13" x14ac:dyDescent="0.35">
      <c r="A15" s="3" t="str">
        <f>+'Template Old'!A15</f>
        <v>Last Updated</v>
      </c>
      <c r="B15" s="141">
        <v>42642</v>
      </c>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64" t="str">
        <f>+'Template Old'!I18</f>
        <v>Index</v>
      </c>
      <c r="J18" s="4"/>
    </row>
    <row r="19" spans="1:10" x14ac:dyDescent="0.35">
      <c r="A19" s="30" t="str">
        <f>'Lookup Lists'!C3</f>
        <v>Nominations - SAR / PR</v>
      </c>
      <c r="B19" s="75"/>
      <c r="C19" s="75"/>
      <c r="D19" s="17"/>
      <c r="E19" s="17">
        <f>IF(D19+10&lt;DATE(1900,3,1),0,D19+10)</f>
        <v>0</v>
      </c>
      <c r="F19" s="41">
        <f t="shared" ref="F19:F34" si="0">IF(D19-B19&gt;DATE(2007,1,1),0,D19-B19)</f>
        <v>0</v>
      </c>
      <c r="G19" s="444"/>
      <c r="H19" s="445"/>
      <c r="I19" s="65">
        <v>1</v>
      </c>
    </row>
    <row r="20" spans="1:10" x14ac:dyDescent="0.35">
      <c r="A20" s="31" t="str">
        <f>'Lookup Lists'!C6</f>
        <v>Nominations - DT</v>
      </c>
      <c r="B20" s="75">
        <v>42010</v>
      </c>
      <c r="C20" s="75">
        <v>42024</v>
      </c>
      <c r="D20" s="10">
        <v>42034</v>
      </c>
      <c r="E20" s="8">
        <f>IF(D20+10&lt;DATE(1900,3,1),0,D20+14)</f>
        <v>42048</v>
      </c>
      <c r="F20" s="42">
        <f t="shared" si="0"/>
        <v>24</v>
      </c>
      <c r="G20" s="442"/>
      <c r="H20" s="443"/>
      <c r="I20" s="66">
        <v>2</v>
      </c>
    </row>
    <row r="21" spans="1:10" x14ac:dyDescent="0.35">
      <c r="A21" s="133" t="str">
        <f>'Lookup Lists'!C9</f>
        <v>QR - Quality Review</v>
      </c>
      <c r="B21" s="75"/>
      <c r="C21" s="75"/>
      <c r="D21" s="10"/>
      <c r="E21" s="8"/>
      <c r="F21" s="42">
        <f t="shared" si="0"/>
        <v>0</v>
      </c>
      <c r="G21" s="442"/>
      <c r="H21" s="443"/>
      <c r="I21" s="67">
        <v>3</v>
      </c>
    </row>
    <row r="22" spans="1:10" x14ac:dyDescent="0.35">
      <c r="A22" s="29" t="str">
        <f>'Lookup Lists'!C4</f>
        <v>SP1 - SAR/PR/WP Posting 1</v>
      </c>
      <c r="B22" s="75">
        <v>39244</v>
      </c>
      <c r="C22" s="75">
        <v>39273</v>
      </c>
      <c r="D22" s="10"/>
      <c r="E22" s="10"/>
      <c r="F22" s="42">
        <v>0</v>
      </c>
      <c r="G22" s="442"/>
      <c r="H22" s="443"/>
      <c r="I22" s="66">
        <v>4</v>
      </c>
    </row>
    <row r="23" spans="1:10" x14ac:dyDescent="0.35">
      <c r="A23" s="29" t="str">
        <f>'Lookup Lists'!C5</f>
        <v>SP2 - SAR/PR/WP Posting 2</v>
      </c>
      <c r="B23" s="75"/>
      <c r="C23" s="75"/>
      <c r="D23" s="10"/>
      <c r="E23" s="8">
        <f>IF(D23+10&lt;DATE(1900,3,1),0,D23+10)</f>
        <v>0</v>
      </c>
      <c r="F23" s="42">
        <f t="shared" si="0"/>
        <v>0</v>
      </c>
      <c r="G23" s="442"/>
      <c r="H23" s="443"/>
      <c r="I23" s="67">
        <v>5</v>
      </c>
    </row>
    <row r="24" spans="1:10" x14ac:dyDescent="0.35">
      <c r="A24" s="32" t="str">
        <f>'Lookup Lists'!C7</f>
        <v>CP1 - Comment Period 1</v>
      </c>
      <c r="B24" s="75"/>
      <c r="C24" s="75"/>
      <c r="D24" s="10"/>
      <c r="E24" s="8">
        <f>IF(D24+10&lt;DATE(1900,3,1),0,D24+30)</f>
        <v>0</v>
      </c>
      <c r="F24" s="42">
        <f t="shared" si="0"/>
        <v>0</v>
      </c>
      <c r="G24" s="442"/>
      <c r="H24" s="443"/>
      <c r="I24" s="66">
        <v>6</v>
      </c>
    </row>
    <row r="25" spans="1:10" x14ac:dyDescent="0.35">
      <c r="A25" s="32" t="str">
        <f>'Lookup Lists'!C8</f>
        <v>CP2 - Comment Period 2</v>
      </c>
      <c r="B25" s="75"/>
      <c r="C25" s="75"/>
      <c r="D25" s="10"/>
      <c r="E25" s="8">
        <f>IF(D25+10&lt;DATE(1900,3,1),0,D25+30)</f>
        <v>0</v>
      </c>
      <c r="F25" s="42">
        <f t="shared" si="0"/>
        <v>0</v>
      </c>
      <c r="G25" s="442"/>
      <c r="H25" s="443"/>
      <c r="I25" s="67">
        <v>7</v>
      </c>
    </row>
    <row r="26" spans="1:10" x14ac:dyDescent="0.35">
      <c r="A26" s="34" t="str">
        <f>'Lookup Lists'!C10</f>
        <v>CIB - Com/Ballot 1 (Initial)</v>
      </c>
      <c r="B26" s="75">
        <v>42214</v>
      </c>
      <c r="C26" s="75">
        <v>42258</v>
      </c>
      <c r="D26" s="10">
        <v>42135</v>
      </c>
      <c r="E26" s="8">
        <f>IF(D26+10&lt;DATE(1900,3,1),0,D26+45)</f>
        <v>42180</v>
      </c>
      <c r="F26" s="42">
        <f t="shared" si="0"/>
        <v>-79</v>
      </c>
      <c r="G26" s="442" t="s">
        <v>270</v>
      </c>
      <c r="H26" s="89">
        <v>0.62549999999999994</v>
      </c>
      <c r="I26" s="66">
        <v>8</v>
      </c>
    </row>
    <row r="27" spans="1:10" x14ac:dyDescent="0.35">
      <c r="A27" s="34" t="str">
        <f>'Lookup Lists'!C11</f>
        <v xml:space="preserve">CAB - Com/Add Ballot 2 </v>
      </c>
      <c r="B27" s="75">
        <v>42283</v>
      </c>
      <c r="C27" s="75">
        <v>42327</v>
      </c>
      <c r="D27" s="10">
        <v>42212</v>
      </c>
      <c r="E27" s="8">
        <f>IF(D27+10&lt;DATE(1900,3,1),0,D27+45)</f>
        <v>42257</v>
      </c>
      <c r="F27" s="42">
        <f t="shared" si="0"/>
        <v>-71</v>
      </c>
      <c r="G27" s="442" t="s">
        <v>271</v>
      </c>
      <c r="H27" s="90">
        <v>0.57289999999999996</v>
      </c>
      <c r="I27" s="67">
        <v>9</v>
      </c>
    </row>
    <row r="28" spans="1:10" x14ac:dyDescent="0.35">
      <c r="A28" s="34" t="str">
        <f>'Lookup Lists'!C12</f>
        <v>CAB - Com/Add Ballot 3</v>
      </c>
      <c r="B28" s="75">
        <v>42439</v>
      </c>
      <c r="C28" s="75">
        <v>42490</v>
      </c>
      <c r="D28" s="10">
        <v>42414</v>
      </c>
      <c r="E28" s="8">
        <f>IF(D28+10&lt;DATE(1900,3,1),0,D28+45)</f>
        <v>42459</v>
      </c>
      <c r="F28" s="42">
        <f t="shared" si="0"/>
        <v>-25</v>
      </c>
      <c r="G28" s="442" t="s">
        <v>272</v>
      </c>
      <c r="H28" s="90">
        <v>0.80569999999999997</v>
      </c>
      <c r="I28" s="66">
        <v>10</v>
      </c>
    </row>
    <row r="29" spans="1:10" x14ac:dyDescent="0.35">
      <c r="A29" s="34" t="str">
        <f>'Lookup Lists'!C13</f>
        <v>CAB - Com/Add Ballot 4</v>
      </c>
      <c r="B29" s="75"/>
      <c r="C29" s="75"/>
      <c r="D29" s="10">
        <v>42522</v>
      </c>
      <c r="E29" s="8">
        <f>IF(D29+10&lt;DATE(1900,3,1),0,D29+45)</f>
        <v>42567</v>
      </c>
      <c r="F29" s="42">
        <f t="shared" si="0"/>
        <v>0</v>
      </c>
      <c r="G29" s="442" t="s">
        <v>273</v>
      </c>
      <c r="H29" s="443"/>
      <c r="I29" s="67">
        <v>11</v>
      </c>
    </row>
    <row r="30" spans="1:10" x14ac:dyDescent="0.35">
      <c r="A30" s="34" t="str">
        <f>'Lookup Lists'!C14</f>
        <v>CAB - Com/Add Ballot 5</v>
      </c>
      <c r="B30" s="75"/>
      <c r="C30" s="75"/>
      <c r="D30" s="10"/>
      <c r="E30" s="8">
        <f>IF(D30+10&lt;DATE(1900,3,1),0,D30+45)</f>
        <v>0</v>
      </c>
      <c r="F30" s="42">
        <f t="shared" si="0"/>
        <v>0</v>
      </c>
      <c r="G30" s="442"/>
      <c r="H30" s="443"/>
      <c r="I30" s="66">
        <v>12</v>
      </c>
    </row>
    <row r="31" spans="1:10" x14ac:dyDescent="0.35">
      <c r="A31" s="35" t="str">
        <f>'Lookup Lists'!C15</f>
        <v>FB - Final Ballot</v>
      </c>
      <c r="B31" s="75">
        <v>42507</v>
      </c>
      <c r="C31" s="75">
        <v>42516</v>
      </c>
      <c r="D31" s="10">
        <v>42576</v>
      </c>
      <c r="E31" s="8">
        <f>IF(D31+10&lt;DATE(1900,3,1),0,D31+10)</f>
        <v>42586</v>
      </c>
      <c r="F31" s="42">
        <f t="shared" si="0"/>
        <v>69</v>
      </c>
      <c r="G31" s="442"/>
      <c r="H31" s="89">
        <v>0.82520000000000004</v>
      </c>
      <c r="I31" s="67">
        <v>13</v>
      </c>
    </row>
    <row r="32" spans="1:10" x14ac:dyDescent="0.35">
      <c r="A32" s="36" t="str">
        <f>'Lookup Lists'!C16</f>
        <v>PTB - Present to BOT</v>
      </c>
      <c r="B32" s="75">
        <v>42592</v>
      </c>
      <c r="C32" s="75">
        <v>42594</v>
      </c>
      <c r="D32" s="10">
        <v>42592</v>
      </c>
      <c r="E32" s="8">
        <f>IF(D32+10&lt;DATE(1900,3,1),0,D32+2)</f>
        <v>42594</v>
      </c>
      <c r="F32" s="42">
        <f t="shared" si="0"/>
        <v>0</v>
      </c>
      <c r="G32" s="442"/>
      <c r="H32" s="443"/>
      <c r="I32" s="66">
        <v>14</v>
      </c>
    </row>
    <row r="33" spans="1:9" x14ac:dyDescent="0.35">
      <c r="A33" s="37" t="str">
        <f>'Lookup Lists'!C17</f>
        <v>Filing - Filing with Regulators</v>
      </c>
      <c r="B33" s="75">
        <v>42623</v>
      </c>
      <c r="C33" s="75">
        <v>42653</v>
      </c>
      <c r="D33" s="10">
        <v>42623</v>
      </c>
      <c r="E33" s="8">
        <f>IF(D33+10&lt;DATE(1900,3,1),0,D33+30)</f>
        <v>42653</v>
      </c>
      <c r="F33" s="42">
        <f t="shared" si="0"/>
        <v>0</v>
      </c>
      <c r="G33" s="442"/>
      <c r="H33" s="443"/>
      <c r="I33" s="67">
        <v>15</v>
      </c>
    </row>
    <row r="34" spans="1:9" ht="15" thickBot="1" x14ac:dyDescent="0.4">
      <c r="A34" s="38" t="str">
        <f>'Lookup Lists'!C18</f>
        <v>PT - Post Approval Training</v>
      </c>
      <c r="B34" s="76"/>
      <c r="C34" s="76"/>
      <c r="D34" s="14"/>
      <c r="E34" s="15">
        <f>IF(D34+10&lt;DATE(1900,3,1),0,D34+90)</f>
        <v>0</v>
      </c>
      <c r="F34" s="43">
        <f t="shared" si="0"/>
        <v>0</v>
      </c>
      <c r="G34" s="82"/>
      <c r="H34" s="88"/>
      <c r="I34" s="68">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427" t="s">
        <v>156</v>
      </c>
      <c r="B37" s="427" t="s">
        <v>157</v>
      </c>
      <c r="C37" s="648" t="s">
        <v>158</v>
      </c>
      <c r="D37" s="648"/>
      <c r="E37" s="648"/>
      <c r="F37" s="648"/>
      <c r="G37" s="648"/>
      <c r="H37" s="648"/>
    </row>
    <row r="38" spans="1:9" ht="47.15" customHeight="1" thickBot="1" x14ac:dyDescent="0.4">
      <c r="A38" s="264" t="s">
        <v>274</v>
      </c>
      <c r="B38" s="265">
        <v>42125</v>
      </c>
      <c r="C38" s="651" t="s">
        <v>275</v>
      </c>
      <c r="D38" s="652"/>
      <c r="E38" s="652"/>
      <c r="F38" s="652"/>
      <c r="G38" s="652"/>
      <c r="H38" s="653"/>
    </row>
    <row r="39" spans="1:9" ht="31.5" customHeight="1" x14ac:dyDescent="0.35">
      <c r="A39" s="253" t="s">
        <v>276</v>
      </c>
      <c r="B39" s="254">
        <v>42125</v>
      </c>
      <c r="C39" s="625" t="s">
        <v>277</v>
      </c>
      <c r="D39" s="625"/>
      <c r="E39" s="625"/>
      <c r="F39" s="625"/>
      <c r="G39" s="625"/>
      <c r="H39" s="626"/>
    </row>
    <row r="40" spans="1:9" ht="87" customHeight="1" x14ac:dyDescent="0.35">
      <c r="A40" s="77" t="s">
        <v>278</v>
      </c>
      <c r="B40" s="78">
        <v>42125</v>
      </c>
      <c r="C40" s="649" t="s">
        <v>279</v>
      </c>
      <c r="D40" s="649"/>
      <c r="E40" s="649"/>
      <c r="F40" s="649"/>
      <c r="G40" s="649"/>
      <c r="H40" s="650"/>
    </row>
    <row r="41" spans="1:9" x14ac:dyDescent="0.35">
      <c r="A41" s="79" t="s">
        <v>280</v>
      </c>
      <c r="B41" s="80">
        <v>42522</v>
      </c>
      <c r="C41" s="646" t="s">
        <v>281</v>
      </c>
      <c r="D41" s="646"/>
      <c r="E41" s="646"/>
      <c r="F41" s="646"/>
      <c r="G41" s="646"/>
      <c r="H41" s="647"/>
    </row>
    <row r="42" spans="1:9" x14ac:dyDescent="0.35">
      <c r="A42" s="79"/>
      <c r="B42" s="80"/>
      <c r="C42" s="646"/>
      <c r="D42" s="646"/>
      <c r="E42" s="646"/>
      <c r="F42" s="646"/>
      <c r="G42" s="646"/>
      <c r="H42" s="647"/>
    </row>
    <row r="43" spans="1:9" ht="15" thickBot="1" x14ac:dyDescent="0.4">
      <c r="A43" s="81"/>
      <c r="B43" s="425"/>
      <c r="C43" s="644"/>
      <c r="D43" s="644"/>
      <c r="E43" s="644"/>
      <c r="F43" s="644"/>
      <c r="G43" s="644"/>
      <c r="H43" s="645"/>
    </row>
  </sheetData>
  <autoFilter ref="A18:I34" xr:uid="{00000000-0009-0000-0000-000014000000}"/>
  <dataConsolidate/>
  <customSheetViews>
    <customSheetView guid="{1320E5F0-9854-46BA-9165-0D2D126E5847}" showPageBreaks="1" zeroValues="0" printArea="1" showAutoFilter="1" hiddenColumns="1">
      <pane ySplit="1" topLeftCell="A2" activePane="bottomLeft" state="frozen"/>
      <selection pane="bottomLeft"/>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5FC712AA-4A95-46BB-A67E-6E63EED18D11}"/>
    </customSheetView>
  </customSheetViews>
  <mergeCells count="21">
    <mergeCell ref="C14:G14"/>
    <mergeCell ref="C43:H43"/>
    <mergeCell ref="C41:H41"/>
    <mergeCell ref="C42:H42"/>
    <mergeCell ref="C37:H37"/>
    <mergeCell ref="C40:H40"/>
    <mergeCell ref="C39:H39"/>
    <mergeCell ref="C38:H38"/>
    <mergeCell ref="B13:G13"/>
    <mergeCell ref="B1:G1"/>
    <mergeCell ref="B11:G11"/>
    <mergeCell ref="B4:G4"/>
    <mergeCell ref="B12:G12"/>
    <mergeCell ref="B3:G3"/>
    <mergeCell ref="B5:G5"/>
    <mergeCell ref="B6:G6"/>
    <mergeCell ref="B8:G8"/>
    <mergeCell ref="B2:G2"/>
    <mergeCell ref="C10:G10"/>
    <mergeCell ref="C9:G9"/>
    <mergeCell ref="B7:C7"/>
  </mergeCells>
  <conditionalFormatting sqref="B19:C34">
    <cfRule type="expression" dxfId="1074" priority="1">
      <formula>AND($B19&lt;=NOW(),$C19&gt;=NOW())</formula>
    </cfRule>
  </conditionalFormatting>
  <conditionalFormatting sqref="D22:E22">
    <cfRule type="expression" dxfId="1073" priority="2">
      <formula>AND($B22&lt;=NOW(),$C22&gt;=NOW())</formula>
    </cfRule>
  </conditionalFormatting>
  <conditionalFormatting sqref="F19:F34">
    <cfRule type="cellIs" dxfId="1072" priority="5" operator="lessThan">
      <formula>-90</formula>
    </cfRule>
    <cfRule type="cellIs" dxfId="1071" priority="6" operator="lessThan">
      <formula>-45</formula>
    </cfRule>
    <cfRule type="cellIs" dxfId="1070" priority="7" operator="greaterThan">
      <formula>-45</formula>
    </cfRule>
  </conditionalFormatting>
  <hyperlinks>
    <hyperlink ref="B2" r:id="rId2" xr:uid="{00000000-0004-0000-1400-000000000000}"/>
    <hyperlink ref="H1" location="Home!A1" display="Return to Home" xr:uid="{00000000-0004-0000-1400-000001000000}"/>
    <hyperlink ref="H31" r:id="rId3" display="http://www.nerc.com/pa/Stand/Project200706_2SystemProtectionCoordinationDL/2007-06.2_FB_Results_Word_Announce_05272016.pdf" xr:uid="{00000000-0004-0000-1400-000002000000}"/>
    <hyperlink ref="H28" r:id="rId4" display="http://www.nerc.com/pa/Stand/Project200706_2SystemProtectionCoordinationDL/2007-06.2_PER-006-1_IB_NBP_Results_Word_Announc_04282016.pdf" xr:uid="{00000000-0004-0000-1400-000003000000}"/>
    <hyperlink ref="H27" r:id="rId5" display="http://www.nerc.com/pa/Stand/Project200706_2SystemProtectionCoordinationDL/2007-06.2_TOP-009-1_AB_NBP_Results_Word_Announc_11242015.pdf" xr:uid="{00000000-0004-0000-1400-000004000000}"/>
    <hyperlink ref="H26" r:id="rId6" display="http://www.nerc.com/pa/Stand/Project200706_2SystemProtectionCoordinationDL/2007-06.2_TOP-009-1_AB_NBP_Results_Word_Announc_11242015.pdf" xr:uid="{00000000-0004-0000-1400-000005000000}"/>
    <hyperlink ref="B12:G12" r:id="rId7" display="Scott Barfield-McGinnis" xr:uid="{00000000-0004-0000-1400-000006000000}"/>
    <hyperlink ref="B13:G13" r:id="rId8" display="Brenda Hampton" xr:uid="{00000000-0004-0000-1400-000007000000}"/>
    <hyperlink ref="A11" location="Footnotes!A1" display="Footnotes!A1" xr:uid="{00000000-0004-0000-1400-000008000000}"/>
    <hyperlink ref="A7" location="Footnotes!A1" display="Footnotes!A1" xr:uid="{00000000-0004-0000-1400-000009000000}"/>
    <hyperlink ref="A10" location="Footnote_2" display="Footnote_2" xr:uid="{00000000-0004-0000-1400-00000A000000}"/>
  </hyperlinks>
  <pageMargins left="0.7" right="0.7" top="0.75" bottom="0.75" header="0.3" footer="0.3"/>
  <pageSetup orientation="landscape" horizontalDpi="1200" verticalDpi="1200" r:id="rId9"/>
  <headerFooter>
    <oddHeader>&amp;R&amp;"Calibri"&amp;10&amp;K000000 Limited Disclosure&amp;1#_x000D_</oddHeader>
    <oddFooter>&amp;L&amp;BNorth American Electric Reliability Corporation Confidential&amp;B_x000D_&amp;1#&amp;"Calibri"&amp;10&amp;K0000FF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39" id="{5548F605-346F-45A2-A5D3-2180617FB874}">
            <xm:f>IF($B$20=Home!$I$5,$A$24,)</xm:f>
            <x14:dxf/>
          </x14:cfRule>
          <xm:sqref>I10:ABK10</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rgb="FFFF0000"/>
  </sheetPr>
  <dimension ref="A1:M41"/>
  <sheetViews>
    <sheetView workbookViewId="0">
      <pane ySplit="1" topLeftCell="A2" activePane="bottomLeft" state="frozen"/>
      <selection pane="bottomLeft" activeCell="B3" sqref="B3:G3"/>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tr">
        <f>'Template Old'!A1</f>
        <v>Project</v>
      </c>
      <c r="B1" s="609" t="s">
        <v>282</v>
      </c>
      <c r="C1" s="610"/>
      <c r="D1" s="610"/>
      <c r="E1" s="610"/>
      <c r="F1" s="610"/>
      <c r="G1" s="610"/>
      <c r="H1" s="49" t="s">
        <v>178</v>
      </c>
    </row>
    <row r="2" spans="1:13" s="7" customFormat="1" ht="15" customHeight="1" x14ac:dyDescent="0.45">
      <c r="A2" s="3" t="str">
        <f>'Template Old'!A2</f>
        <v>Project Name</v>
      </c>
      <c r="B2" s="631" t="s">
        <v>283</v>
      </c>
      <c r="C2" s="631"/>
      <c r="D2" s="631"/>
      <c r="E2" s="631"/>
      <c r="F2" s="631"/>
      <c r="G2" s="631"/>
      <c r="H2" s="6"/>
    </row>
    <row r="3" spans="1:13" s="7" customFormat="1" ht="15" customHeight="1" x14ac:dyDescent="0.45">
      <c r="A3" s="3" t="str">
        <f>'Template Old'!A3</f>
        <v>Status</v>
      </c>
      <c r="B3" s="612" t="s">
        <v>230</v>
      </c>
      <c r="C3" s="612"/>
      <c r="D3" s="612"/>
      <c r="E3" s="612"/>
      <c r="F3" s="612"/>
      <c r="G3" s="612"/>
      <c r="H3" s="6"/>
    </row>
    <row r="4" spans="1:13" s="7" customFormat="1" ht="18.5" x14ac:dyDescent="0.45">
      <c r="A4" s="3" t="str">
        <f>'Template Old'!A4</f>
        <v>Comments</v>
      </c>
      <c r="B4" s="600" t="s">
        <v>208</v>
      </c>
      <c r="C4" s="600"/>
      <c r="D4" s="600"/>
      <c r="E4" s="600"/>
      <c r="F4" s="600"/>
      <c r="G4" s="600"/>
      <c r="H4" s="6"/>
    </row>
    <row r="5" spans="1:13" x14ac:dyDescent="0.35">
      <c r="A5" s="3" t="str">
        <f>'Template Old'!A5</f>
        <v>Deliverable</v>
      </c>
      <c r="B5" s="632"/>
      <c r="C5" s="632"/>
      <c r="D5" s="632"/>
      <c r="E5" s="632"/>
      <c r="F5" s="632"/>
      <c r="G5" s="632"/>
      <c r="H5" s="323"/>
    </row>
    <row r="6" spans="1:13" x14ac:dyDescent="0.35">
      <c r="A6" s="3" t="str">
        <f>'Template Old'!A6</f>
        <v>Deadline</v>
      </c>
      <c r="B6" s="639"/>
      <c r="C6" s="639"/>
      <c r="D6" s="639"/>
      <c r="E6" s="639"/>
      <c r="F6" s="639"/>
      <c r="G6" s="639"/>
      <c r="H6" s="323"/>
    </row>
    <row r="7" spans="1:13" ht="72.5" x14ac:dyDescent="0.3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35">
      <c r="A8" s="3" t="str">
        <f>'Template Old'!A8</f>
        <v>P81 Req (2013)</v>
      </c>
      <c r="B8" s="639"/>
      <c r="C8" s="639"/>
      <c r="D8" s="639"/>
      <c r="E8" s="639"/>
      <c r="F8" s="639"/>
      <c r="G8" s="639"/>
      <c r="H8" s="323"/>
    </row>
    <row r="9" spans="1:13" x14ac:dyDescent="0.35">
      <c r="A9" s="3" t="str">
        <f>'Template Old'!A9</f>
        <v>Number of Directives</v>
      </c>
      <c r="B9" s="259">
        <v>5</v>
      </c>
      <c r="C9" s="639" t="s">
        <v>218</v>
      </c>
      <c r="D9" s="639"/>
      <c r="E9" s="639"/>
      <c r="F9" s="639"/>
      <c r="G9" s="639"/>
      <c r="H9" s="323"/>
    </row>
    <row r="10" spans="1:13" x14ac:dyDescent="0.35">
      <c r="A10" s="3" t="str">
        <f>'Template Old'!A10</f>
        <v>No. of Guidances (see Note 2)</v>
      </c>
      <c r="B10" s="259">
        <v>2</v>
      </c>
      <c r="C10" s="639" t="s">
        <v>220</v>
      </c>
      <c r="D10" s="639"/>
      <c r="E10" s="639"/>
      <c r="F10" s="639"/>
      <c r="G10" s="639"/>
      <c r="H10" s="323"/>
    </row>
    <row r="11" spans="1:13" ht="29" x14ac:dyDescent="0.35">
      <c r="A11" s="3" t="str">
        <f>'Template Old'!A11</f>
        <v>Directionally consistent with IERP findings (See Note 5)</v>
      </c>
      <c r="B11" s="632"/>
      <c r="C11" s="632"/>
      <c r="D11" s="632"/>
      <c r="E11" s="632"/>
      <c r="F11" s="632"/>
      <c r="G11" s="632"/>
      <c r="H11" s="321"/>
      <c r="K11" s="1"/>
      <c r="L11" s="1"/>
      <c r="M11" s="1"/>
    </row>
    <row r="12" spans="1:13" x14ac:dyDescent="0.35">
      <c r="A12" s="3" t="str">
        <f>'Template Old'!A12</f>
        <v>Developer</v>
      </c>
      <c r="B12" s="632"/>
      <c r="C12" s="632"/>
      <c r="D12" s="632"/>
      <c r="E12" s="632"/>
      <c r="F12" s="632"/>
      <c r="G12" s="632"/>
      <c r="H12" s="321"/>
    </row>
    <row r="13" spans="1:13" x14ac:dyDescent="0.35">
      <c r="A13" s="3" t="str">
        <f>'Template Old'!A13</f>
        <v>PMOS Liaison</v>
      </c>
      <c r="B13" s="632"/>
      <c r="C13" s="632"/>
      <c r="D13" s="632"/>
      <c r="E13" s="632"/>
      <c r="F13" s="632"/>
      <c r="G13" s="632"/>
      <c r="H13" s="321"/>
    </row>
    <row r="14" spans="1:13" ht="29.15" customHeight="1" x14ac:dyDescent="0.35">
      <c r="A14" s="3" t="str">
        <f>'Template Old'!A14</f>
        <v>Affected Standards</v>
      </c>
      <c r="B14" s="259">
        <v>6</v>
      </c>
      <c r="C14" s="632" t="s">
        <v>284</v>
      </c>
      <c r="D14" s="632"/>
      <c r="E14" s="632"/>
      <c r="F14" s="632"/>
      <c r="G14" s="632"/>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39190</v>
      </c>
      <c r="C22" s="74">
        <v>39204</v>
      </c>
      <c r="D22" s="75"/>
      <c r="E22" s="74"/>
      <c r="F22" s="42">
        <f t="shared" si="0"/>
        <v>-39190</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41351</v>
      </c>
      <c r="C31" s="75">
        <v>41360</v>
      </c>
      <c r="D31" s="75"/>
      <c r="E31" s="74"/>
      <c r="F31" s="42">
        <f t="shared" si="0"/>
        <v>-41351</v>
      </c>
      <c r="G31" s="9"/>
      <c r="H31" s="9"/>
      <c r="I31" s="12">
        <v>13</v>
      </c>
    </row>
    <row r="32" spans="1:10" x14ac:dyDescent="0.35">
      <c r="A32" s="36" t="str">
        <f>'Lookup Lists'!C16</f>
        <v>PTB - Present to BOT</v>
      </c>
      <c r="B32" s="75">
        <v>41403</v>
      </c>
      <c r="C32" s="75">
        <v>41405</v>
      </c>
      <c r="D32" s="75"/>
      <c r="E32" s="74"/>
      <c r="F32" s="42">
        <f t="shared" si="0"/>
        <v>-41403</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3" t="s">
        <v>227</v>
      </c>
      <c r="B38" s="24">
        <v>43474</v>
      </c>
      <c r="C38" s="635" t="s">
        <v>208</v>
      </c>
      <c r="D38" s="635"/>
      <c r="E38" s="635"/>
      <c r="F38" s="635"/>
      <c r="G38" s="635"/>
      <c r="H38" s="636"/>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1069" priority="2">
      <formula>AND($B19&lt;=NOW(),$C19&gt;=NOW())</formula>
    </cfRule>
  </conditionalFormatting>
  <conditionalFormatting sqref="D19:D34">
    <cfRule type="expression" dxfId="1068" priority="1">
      <formula>AND($D19&lt;=NOW(),$E19&gt;=NOW())</formula>
    </cfRule>
  </conditionalFormatting>
  <conditionalFormatting sqref="F19:F34">
    <cfRule type="cellIs" dxfId="1067" priority="3" operator="lessThan">
      <formula>-90</formula>
    </cfRule>
    <cfRule type="cellIs" dxfId="1066" priority="4" operator="lessThan">
      <formula>-45</formula>
    </cfRule>
    <cfRule type="cellIs" dxfId="1065" priority="5" operator="greaterThan">
      <formula>-45</formula>
    </cfRule>
  </conditionalFormatting>
  <hyperlinks>
    <hyperlink ref="H1" location="Home!A1" display="Return to Home" xr:uid="{00000000-0004-0000-1500-000000000000}"/>
    <hyperlink ref="B2:G2" r:id="rId1" display="Generator Verification" xr:uid="{00000000-0004-0000-15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E68B3546-C944-4504-BDE9-CFA57B0A2B53}">
            <xm:f>IF($B$20=Home!$I$5,$A$24,)</xm:f>
            <x14:dxf/>
          </x14:cfRule>
          <xm:sqref>I10:ABK10</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tabColor rgb="FFFF0000"/>
  </sheetPr>
  <dimension ref="A1:M41"/>
  <sheetViews>
    <sheetView workbookViewId="0">
      <pane ySplit="1" topLeftCell="A2" activePane="bottomLeft" state="frozen"/>
      <selection pane="bottomLeft" activeCell="B3" sqref="B3:G3"/>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tr">
        <f>'Template Old'!A1</f>
        <v>Project</v>
      </c>
      <c r="B1" s="609" t="s">
        <v>285</v>
      </c>
      <c r="C1" s="610"/>
      <c r="D1" s="610"/>
      <c r="E1" s="610"/>
      <c r="F1" s="610"/>
      <c r="G1" s="610"/>
      <c r="H1" s="49" t="s">
        <v>178</v>
      </c>
    </row>
    <row r="2" spans="1:13" s="7" customFormat="1" ht="15" customHeight="1" x14ac:dyDescent="0.45">
      <c r="A2" s="3" t="str">
        <f>'Template Old'!A2</f>
        <v>Project Name</v>
      </c>
      <c r="B2" s="631" t="s">
        <v>286</v>
      </c>
      <c r="C2" s="631"/>
      <c r="D2" s="631"/>
      <c r="E2" s="631"/>
      <c r="F2" s="631"/>
      <c r="G2" s="631"/>
      <c r="H2" s="6"/>
    </row>
    <row r="3" spans="1:13" s="7" customFormat="1" ht="15" customHeight="1" x14ac:dyDescent="0.45">
      <c r="A3" s="3" t="str">
        <f>'Template Old'!A3</f>
        <v>Status</v>
      </c>
      <c r="B3" s="612" t="s">
        <v>249</v>
      </c>
      <c r="C3" s="612"/>
      <c r="D3" s="612"/>
      <c r="E3" s="612"/>
      <c r="F3" s="612"/>
      <c r="G3" s="612"/>
      <c r="H3" s="6"/>
    </row>
    <row r="4" spans="1:13" s="7" customFormat="1" ht="18.5" x14ac:dyDescent="0.45">
      <c r="A4" s="3" t="str">
        <f>'Template Old'!A4</f>
        <v>Comments</v>
      </c>
      <c r="B4" s="600" t="s">
        <v>208</v>
      </c>
      <c r="C4" s="600"/>
      <c r="D4" s="600"/>
      <c r="E4" s="600"/>
      <c r="F4" s="600"/>
      <c r="G4" s="600"/>
      <c r="H4" s="6"/>
    </row>
    <row r="5" spans="1:13" x14ac:dyDescent="0.35">
      <c r="A5" s="3" t="str">
        <f>'Template Old'!A5</f>
        <v>Deliverable</v>
      </c>
      <c r="B5" s="632"/>
      <c r="C5" s="632"/>
      <c r="D5" s="632"/>
      <c r="E5" s="632"/>
      <c r="F5" s="632"/>
      <c r="G5" s="632"/>
      <c r="H5" s="323"/>
    </row>
    <row r="6" spans="1:13" x14ac:dyDescent="0.35">
      <c r="A6" s="3" t="str">
        <f>'Template Old'!A6</f>
        <v>Deadline</v>
      </c>
      <c r="B6" s="639"/>
      <c r="C6" s="639"/>
      <c r="D6" s="639"/>
      <c r="E6" s="639"/>
      <c r="F6" s="639"/>
      <c r="G6" s="639"/>
      <c r="H6" s="323"/>
    </row>
    <row r="7" spans="1:13" ht="72.5" x14ac:dyDescent="0.3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35">
      <c r="A8" s="3" t="str">
        <f>'Template Old'!A8</f>
        <v>P81 Req (2013)</v>
      </c>
      <c r="B8" s="639"/>
      <c r="C8" s="639"/>
      <c r="D8" s="639"/>
      <c r="E8" s="639"/>
      <c r="F8" s="639"/>
      <c r="G8" s="639"/>
      <c r="H8" s="323"/>
    </row>
    <row r="9" spans="1:13" x14ac:dyDescent="0.35">
      <c r="A9" s="3" t="str">
        <f>'Template Old'!A9</f>
        <v>Number of Directives</v>
      </c>
      <c r="B9" s="259">
        <v>0</v>
      </c>
      <c r="C9" s="639" t="s">
        <v>218</v>
      </c>
      <c r="D9" s="639"/>
      <c r="E9" s="639"/>
      <c r="F9" s="639"/>
      <c r="G9" s="639"/>
      <c r="H9" s="323"/>
    </row>
    <row r="10" spans="1:13" x14ac:dyDescent="0.35">
      <c r="A10" s="3" t="str">
        <f>'Template Old'!A10</f>
        <v>No. of Guidances (see Note 2)</v>
      </c>
      <c r="B10" s="259">
        <v>1</v>
      </c>
      <c r="C10" s="639" t="s">
        <v>220</v>
      </c>
      <c r="D10" s="639"/>
      <c r="E10" s="639"/>
      <c r="F10" s="639"/>
      <c r="G10" s="639"/>
      <c r="H10" s="323"/>
    </row>
    <row r="11" spans="1:13" ht="29" x14ac:dyDescent="0.35">
      <c r="A11" s="3" t="str">
        <f>'Template Old'!A11</f>
        <v>Directionally consistent with IERP findings (See Note 5)</v>
      </c>
      <c r="B11" s="632"/>
      <c r="C11" s="632"/>
      <c r="D11" s="632"/>
      <c r="E11" s="632"/>
      <c r="F11" s="632"/>
      <c r="G11" s="632"/>
      <c r="H11" s="321"/>
      <c r="K11" s="1"/>
      <c r="L11" s="1"/>
      <c r="M11" s="1"/>
    </row>
    <row r="12" spans="1:13" x14ac:dyDescent="0.35">
      <c r="A12" s="3" t="str">
        <f>'Template Old'!A12</f>
        <v>Developer</v>
      </c>
      <c r="B12" s="632"/>
      <c r="C12" s="632"/>
      <c r="D12" s="632"/>
      <c r="E12" s="632"/>
      <c r="F12" s="632"/>
      <c r="G12" s="632"/>
      <c r="H12" s="321"/>
    </row>
    <row r="13" spans="1:13" x14ac:dyDescent="0.35">
      <c r="A13" s="3" t="str">
        <f>'Template Old'!A13</f>
        <v>PMOS Liaison</v>
      </c>
      <c r="B13" s="632"/>
      <c r="C13" s="632"/>
      <c r="D13" s="632"/>
      <c r="E13" s="632"/>
      <c r="F13" s="632"/>
      <c r="G13" s="632"/>
      <c r="H13" s="321"/>
    </row>
    <row r="14" spans="1:13" ht="29.15" customHeight="1" x14ac:dyDescent="0.35">
      <c r="A14" s="3" t="str">
        <f>'Template Old'!A14</f>
        <v>Affected Standards</v>
      </c>
      <c r="B14" s="259">
        <v>2</v>
      </c>
      <c r="C14" s="632" t="s">
        <v>287</v>
      </c>
      <c r="D14" s="632"/>
      <c r="E14" s="632"/>
      <c r="F14" s="632"/>
      <c r="G14" s="632"/>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39163</v>
      </c>
      <c r="C22" s="74">
        <v>39192</v>
      </c>
      <c r="D22" s="75"/>
      <c r="E22" s="74"/>
      <c r="F22" s="42">
        <f t="shared" si="0"/>
        <v>-39163</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41940</v>
      </c>
      <c r="C31" s="75">
        <v>41949</v>
      </c>
      <c r="D31" s="75"/>
      <c r="E31" s="74"/>
      <c r="F31" s="42">
        <f t="shared" si="0"/>
        <v>-41940</v>
      </c>
      <c r="G31" s="9"/>
      <c r="H31" s="9"/>
      <c r="I31" s="12">
        <v>13</v>
      </c>
    </row>
    <row r="32" spans="1:10" x14ac:dyDescent="0.35">
      <c r="A32" s="36" t="str">
        <f>'Lookup Lists'!C16</f>
        <v>PTB - Present to BOT</v>
      </c>
      <c r="B32" s="75">
        <v>41956</v>
      </c>
      <c r="C32" s="75">
        <v>41958</v>
      </c>
      <c r="D32" s="75"/>
      <c r="E32" s="74"/>
      <c r="F32" s="42">
        <f t="shared" si="0"/>
        <v>-41956</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3" t="s">
        <v>227</v>
      </c>
      <c r="B38" s="24">
        <v>43474</v>
      </c>
      <c r="C38" s="635" t="s">
        <v>208</v>
      </c>
      <c r="D38" s="635"/>
      <c r="E38" s="635"/>
      <c r="F38" s="635"/>
      <c r="G38" s="635"/>
      <c r="H38" s="636"/>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1064" priority="2">
      <formula>AND($B19&lt;=NOW(),$C19&gt;=NOW())</formula>
    </cfRule>
  </conditionalFormatting>
  <conditionalFormatting sqref="D19:D34">
    <cfRule type="expression" dxfId="1063" priority="1">
      <formula>AND($D19&lt;=NOW(),$E19&gt;=NOW())</formula>
    </cfRule>
  </conditionalFormatting>
  <conditionalFormatting sqref="F19:F34">
    <cfRule type="cellIs" dxfId="1062" priority="3" operator="lessThan">
      <formula>-90</formula>
    </cfRule>
    <cfRule type="cellIs" dxfId="1061" priority="4" operator="lessThan">
      <formula>-45</formula>
    </cfRule>
    <cfRule type="cellIs" dxfId="1060" priority="5" operator="greaterThan">
      <formula>-45</formula>
    </cfRule>
  </conditionalFormatting>
  <hyperlinks>
    <hyperlink ref="H1" location="Home!A1" display="Return to Home" xr:uid="{00000000-0004-0000-1600-000000000000}"/>
    <hyperlink ref="B2:G2" r:id="rId1" display="Disturbance Monitoring " xr:uid="{00000000-0004-0000-16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D66DBDB2-5904-48B6-9918-9B93B7945C08}">
            <xm:f>IF($B$20=Home!$I$5,$A$24,)</xm:f>
            <x14:dxf/>
          </x14:cfRule>
          <xm:sqref>I10:ABK10</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tabColor rgb="FFFF0000"/>
  </sheetPr>
  <dimension ref="A1:M41"/>
  <sheetViews>
    <sheetView workbookViewId="0">
      <pane ySplit="1" topLeftCell="A2" activePane="bottomLeft" state="frozen"/>
      <selection pane="bottomLeft" activeCell="B3" sqref="B3:G3"/>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tr">
        <f>'Template Old'!A1</f>
        <v>Project</v>
      </c>
      <c r="B1" s="609" t="s">
        <v>288</v>
      </c>
      <c r="C1" s="610"/>
      <c r="D1" s="610"/>
      <c r="E1" s="610"/>
      <c r="F1" s="610"/>
      <c r="G1" s="610"/>
      <c r="H1" s="49" t="s">
        <v>178</v>
      </c>
    </row>
    <row r="2" spans="1:13" s="7" customFormat="1" ht="15" customHeight="1" x14ac:dyDescent="0.45">
      <c r="A2" s="3" t="str">
        <f>'Template Old'!A2</f>
        <v>Project Name</v>
      </c>
      <c r="B2" s="640" t="s">
        <v>289</v>
      </c>
      <c r="C2" s="640"/>
      <c r="D2" s="640"/>
      <c r="E2" s="640"/>
      <c r="F2" s="640"/>
      <c r="G2" s="640"/>
      <c r="H2" s="6"/>
    </row>
    <row r="3" spans="1:13" s="7" customFormat="1" ht="15" customHeight="1" x14ac:dyDescent="0.45">
      <c r="A3" s="3" t="str">
        <f>'Template Old'!A3</f>
        <v>Status</v>
      </c>
      <c r="B3" s="612" t="s">
        <v>230</v>
      </c>
      <c r="C3" s="612"/>
      <c r="D3" s="612"/>
      <c r="E3" s="612"/>
      <c r="F3" s="612"/>
      <c r="G3" s="612"/>
      <c r="H3" s="6"/>
    </row>
    <row r="4" spans="1:13" s="7" customFormat="1" ht="18.5" x14ac:dyDescent="0.45">
      <c r="A4" s="3" t="str">
        <f>'Template Old'!A4</f>
        <v>Comments</v>
      </c>
      <c r="B4" s="600" t="s">
        <v>208</v>
      </c>
      <c r="C4" s="600"/>
      <c r="D4" s="600"/>
      <c r="E4" s="600"/>
      <c r="F4" s="600"/>
      <c r="G4" s="600"/>
      <c r="H4" s="6"/>
    </row>
    <row r="5" spans="1:13" x14ac:dyDescent="0.35">
      <c r="A5" s="3" t="str">
        <f>'Template Old'!A5</f>
        <v>Deliverable</v>
      </c>
      <c r="B5" s="632"/>
      <c r="C5" s="632"/>
      <c r="D5" s="632"/>
      <c r="E5" s="632"/>
      <c r="F5" s="632"/>
      <c r="G5" s="632"/>
      <c r="H5" s="323"/>
    </row>
    <row r="6" spans="1:13" x14ac:dyDescent="0.35">
      <c r="A6" s="3" t="str">
        <f>'Template Old'!A6</f>
        <v>Deadline</v>
      </c>
      <c r="B6" s="639"/>
      <c r="C6" s="639"/>
      <c r="D6" s="639"/>
      <c r="E6" s="639"/>
      <c r="F6" s="639"/>
      <c r="G6" s="639"/>
      <c r="H6" s="323"/>
    </row>
    <row r="7" spans="1:13" ht="72.5" x14ac:dyDescent="0.3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35">
      <c r="A8" s="3" t="str">
        <f>'Template Old'!A8</f>
        <v>P81 Req (2013)</v>
      </c>
      <c r="B8" s="639"/>
      <c r="C8" s="639"/>
      <c r="D8" s="639"/>
      <c r="E8" s="639"/>
      <c r="F8" s="639"/>
      <c r="G8" s="639"/>
      <c r="H8" s="323"/>
    </row>
    <row r="9" spans="1:13" ht="29.9" customHeight="1" x14ac:dyDescent="0.35">
      <c r="A9" s="3" t="str">
        <f>'Template Old'!A9</f>
        <v>Number of Directives</v>
      </c>
      <c r="B9" s="259">
        <v>10</v>
      </c>
      <c r="C9" s="639" t="s">
        <v>220</v>
      </c>
      <c r="D9" s="639"/>
      <c r="E9" s="639"/>
      <c r="F9" s="639"/>
      <c r="G9" s="639"/>
      <c r="H9" s="323"/>
    </row>
    <row r="10" spans="1:13" x14ac:dyDescent="0.35">
      <c r="A10" s="3" t="str">
        <f>'Template Old'!A10</f>
        <v>No. of Guidances (see Note 2)</v>
      </c>
      <c r="B10" s="259">
        <v>0</v>
      </c>
      <c r="C10" s="639" t="s">
        <v>220</v>
      </c>
      <c r="D10" s="639"/>
      <c r="E10" s="639"/>
      <c r="F10" s="639"/>
      <c r="G10" s="639"/>
      <c r="H10" s="323"/>
    </row>
    <row r="11" spans="1:13" ht="29" x14ac:dyDescent="0.35">
      <c r="A11" s="3" t="str">
        <f>'Template Old'!A11</f>
        <v>Directionally consistent with IERP findings (See Note 5)</v>
      </c>
      <c r="B11" s="632"/>
      <c r="C11" s="632"/>
      <c r="D11" s="632"/>
      <c r="E11" s="632"/>
      <c r="F11" s="632"/>
      <c r="G11" s="632"/>
      <c r="H11" s="321"/>
      <c r="K11" s="1"/>
      <c r="L11" s="1"/>
      <c r="M11" s="1"/>
    </row>
    <row r="12" spans="1:13" x14ac:dyDescent="0.35">
      <c r="A12" s="3" t="str">
        <f>'Template Old'!A12</f>
        <v>Developer</v>
      </c>
      <c r="B12" s="632"/>
      <c r="C12" s="632"/>
      <c r="D12" s="632"/>
      <c r="E12" s="632"/>
      <c r="F12" s="632"/>
      <c r="G12" s="632"/>
      <c r="H12" s="321"/>
    </row>
    <row r="13" spans="1:13" x14ac:dyDescent="0.35">
      <c r="A13" s="3" t="str">
        <f>'Template Old'!A13</f>
        <v>PMOS Liaison</v>
      </c>
      <c r="B13" s="632"/>
      <c r="C13" s="632"/>
      <c r="D13" s="632"/>
      <c r="E13" s="632"/>
      <c r="F13" s="632"/>
      <c r="G13" s="632"/>
      <c r="H13" s="321"/>
    </row>
    <row r="14" spans="1:13" ht="29.15" customHeight="1" x14ac:dyDescent="0.35">
      <c r="A14" s="3" t="str">
        <f>'Template Old'!A14</f>
        <v>Affected Standards</v>
      </c>
      <c r="B14" s="259">
        <v>1</v>
      </c>
      <c r="C14" s="632" t="s">
        <v>290</v>
      </c>
      <c r="D14" s="632"/>
      <c r="E14" s="632"/>
      <c r="F14" s="632"/>
      <c r="G14" s="632"/>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38369</v>
      </c>
      <c r="C22" s="74">
        <v>38400</v>
      </c>
      <c r="D22" s="75"/>
      <c r="E22" s="74"/>
      <c r="F22" s="42">
        <f t="shared" si="0"/>
        <v>-38369</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41255</v>
      </c>
      <c r="C31" s="75">
        <v>41264</v>
      </c>
      <c r="D31" s="75"/>
      <c r="E31" s="74"/>
      <c r="F31" s="42">
        <f t="shared" si="0"/>
        <v>-41255</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3" t="s">
        <v>227</v>
      </c>
      <c r="B38" s="24">
        <v>43474</v>
      </c>
      <c r="C38" s="635" t="s">
        <v>208</v>
      </c>
      <c r="D38" s="635"/>
      <c r="E38" s="635"/>
      <c r="F38" s="635"/>
      <c r="G38" s="635"/>
      <c r="H38" s="636"/>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1059" priority="2">
      <formula>AND($B19&lt;=NOW(),$C19&gt;=NOW())</formula>
    </cfRule>
  </conditionalFormatting>
  <conditionalFormatting sqref="D19:D34">
    <cfRule type="expression" dxfId="1058" priority="1">
      <formula>AND($D19&lt;=NOW(),$E19&gt;=NOW())</formula>
    </cfRule>
  </conditionalFormatting>
  <conditionalFormatting sqref="F19:F34">
    <cfRule type="cellIs" dxfId="1057" priority="3" operator="lessThan">
      <formula>-90</formula>
    </cfRule>
    <cfRule type="cellIs" dxfId="1056" priority="4" operator="lessThan">
      <formula>-45</formula>
    </cfRule>
    <cfRule type="cellIs" dxfId="1055" priority="5" operator="greaterThan">
      <formula>-45</formula>
    </cfRule>
  </conditionalFormatting>
  <hyperlinks>
    <hyperlink ref="H1" location="Home!A1" display="Return to Home" xr:uid="{00000000-0004-0000-1700-000000000000}"/>
    <hyperlink ref="B2:G2" r:id="rId1" display="Frequency Response" xr:uid="{00000000-0004-0000-17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7BC9DB49-9F30-4F6F-880D-E8BB11D310C2}">
            <xm:f>IF($B$20=Home!$I$5,$A$24,)</xm:f>
            <x14:dxf/>
          </x14:cfRule>
          <xm:sqref>I10:ABK10</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tabColor rgb="FFFF0000"/>
  </sheetPr>
  <dimension ref="A1:M41"/>
  <sheetViews>
    <sheetView workbookViewId="0">
      <pane ySplit="1" topLeftCell="A2" activePane="bottomLeft" state="frozen"/>
      <selection pane="bottomLeft" activeCell="B4" sqref="B4:G4"/>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tr">
        <f>'Template Old'!A1</f>
        <v>Project</v>
      </c>
      <c r="B1" s="609" t="s">
        <v>291</v>
      </c>
      <c r="C1" s="610"/>
      <c r="D1" s="610"/>
      <c r="E1" s="610"/>
      <c r="F1" s="610"/>
      <c r="G1" s="610"/>
      <c r="H1" s="49" t="s">
        <v>178</v>
      </c>
    </row>
    <row r="2" spans="1:13" s="7" customFormat="1" ht="15" customHeight="1" x14ac:dyDescent="0.45">
      <c r="A2" s="3" t="str">
        <f>'Template Old'!A2</f>
        <v>Project Name</v>
      </c>
      <c r="B2" s="631" t="s">
        <v>292</v>
      </c>
      <c r="C2" s="631"/>
      <c r="D2" s="631"/>
      <c r="E2" s="631"/>
      <c r="F2" s="631"/>
      <c r="G2" s="631"/>
      <c r="H2" s="6"/>
    </row>
    <row r="3" spans="1:13" s="7" customFormat="1" ht="15" customHeight="1" x14ac:dyDescent="0.45">
      <c r="A3" s="3" t="str">
        <f>'Template Old'!A3</f>
        <v>Status</v>
      </c>
      <c r="B3" s="612" t="s">
        <v>206</v>
      </c>
      <c r="C3" s="612"/>
      <c r="D3" s="612"/>
      <c r="E3" s="612"/>
      <c r="F3" s="612"/>
      <c r="G3" s="612"/>
      <c r="H3" s="6"/>
    </row>
    <row r="4" spans="1:13" s="7" customFormat="1" ht="62.75" customHeight="1" x14ac:dyDescent="0.45">
      <c r="A4" s="3" t="str">
        <f>'Template Old'!A4</f>
        <v>Comments</v>
      </c>
      <c r="B4" s="600" t="s">
        <v>293</v>
      </c>
      <c r="C4" s="600"/>
      <c r="D4" s="600"/>
      <c r="E4" s="600"/>
      <c r="F4" s="600"/>
      <c r="G4" s="600"/>
      <c r="H4" s="6"/>
    </row>
    <row r="5" spans="1:13" x14ac:dyDescent="0.35">
      <c r="A5" s="3" t="str">
        <f>'Template Old'!A5</f>
        <v>Deliverable</v>
      </c>
      <c r="B5" s="632"/>
      <c r="C5" s="632"/>
      <c r="D5" s="632"/>
      <c r="E5" s="632"/>
      <c r="F5" s="632"/>
      <c r="G5" s="632"/>
      <c r="H5" s="323"/>
    </row>
    <row r="6" spans="1:13" x14ac:dyDescent="0.35">
      <c r="A6" s="3" t="str">
        <f>'Template Old'!A6</f>
        <v>Deadline</v>
      </c>
      <c r="B6" s="639"/>
      <c r="C6" s="639"/>
      <c r="D6" s="639"/>
      <c r="E6" s="639"/>
      <c r="F6" s="639"/>
      <c r="G6" s="639"/>
      <c r="H6" s="323"/>
    </row>
    <row r="7" spans="1:13" ht="72.5" x14ac:dyDescent="0.3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35">
      <c r="A8" s="3" t="str">
        <f>'Template Old'!A8</f>
        <v>P81 Req (2013)</v>
      </c>
      <c r="B8" s="639"/>
      <c r="C8" s="639"/>
      <c r="D8" s="639"/>
      <c r="E8" s="639"/>
      <c r="F8" s="639"/>
      <c r="G8" s="639"/>
      <c r="H8" s="323"/>
    </row>
    <row r="9" spans="1:13" ht="29.9" customHeight="1" x14ac:dyDescent="0.35">
      <c r="A9" s="3" t="str">
        <f>'Template Old'!A9</f>
        <v>Number of Directives</v>
      </c>
      <c r="B9" s="259">
        <v>0</v>
      </c>
      <c r="C9" s="639" t="s">
        <v>220</v>
      </c>
      <c r="D9" s="639"/>
      <c r="E9" s="639"/>
      <c r="F9" s="639"/>
      <c r="G9" s="639"/>
      <c r="H9" s="323"/>
    </row>
    <row r="10" spans="1:13" x14ac:dyDescent="0.35">
      <c r="A10" s="3" t="str">
        <f>'Template Old'!A10</f>
        <v>No. of Guidances (see Note 2)</v>
      </c>
      <c r="B10" s="259">
        <v>0</v>
      </c>
      <c r="C10" s="639" t="s">
        <v>220</v>
      </c>
      <c r="D10" s="639"/>
      <c r="E10" s="639"/>
      <c r="F10" s="639"/>
      <c r="G10" s="639"/>
      <c r="H10" s="323"/>
    </row>
    <row r="11" spans="1:13" ht="29" x14ac:dyDescent="0.35">
      <c r="A11" s="3" t="str">
        <f>'Template Old'!A11</f>
        <v>Directionally consistent with IERP findings (See Note 5)</v>
      </c>
      <c r="B11" s="632"/>
      <c r="C11" s="632"/>
      <c r="D11" s="632"/>
      <c r="E11" s="632"/>
      <c r="F11" s="632"/>
      <c r="G11" s="632"/>
      <c r="H11" s="321"/>
      <c r="K11" s="1"/>
      <c r="L11" s="1"/>
      <c r="M11" s="1"/>
    </row>
    <row r="12" spans="1:13" x14ac:dyDescent="0.35">
      <c r="A12" s="3" t="str">
        <f>'Template Old'!A12</f>
        <v>Developer</v>
      </c>
      <c r="B12" s="632"/>
      <c r="C12" s="632"/>
      <c r="D12" s="632"/>
      <c r="E12" s="632"/>
      <c r="F12" s="632"/>
      <c r="G12" s="632"/>
      <c r="H12" s="321"/>
    </row>
    <row r="13" spans="1:13" x14ac:dyDescent="0.35">
      <c r="A13" s="3" t="str">
        <f>'Template Old'!A13</f>
        <v>PMOS Liaison</v>
      </c>
      <c r="B13" s="632"/>
      <c r="C13" s="632"/>
      <c r="D13" s="632"/>
      <c r="E13" s="632"/>
      <c r="F13" s="632"/>
      <c r="G13" s="632"/>
      <c r="H13" s="321"/>
    </row>
    <row r="14" spans="1:13" ht="29.15" customHeight="1" x14ac:dyDescent="0.35">
      <c r="A14" s="3" t="str">
        <f>'Template Old'!A14</f>
        <v>Affected Standards</v>
      </c>
      <c r="B14" s="259">
        <v>3</v>
      </c>
      <c r="C14" s="632" t="s">
        <v>294</v>
      </c>
      <c r="D14" s="632"/>
      <c r="E14" s="632"/>
      <c r="F14" s="632"/>
      <c r="G14" s="632"/>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39160</v>
      </c>
      <c r="C22" s="74">
        <v>39171</v>
      </c>
      <c r="D22" s="75"/>
      <c r="E22" s="74"/>
      <c r="F22" s="42">
        <f t="shared" si="0"/>
        <v>-39160</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39702</v>
      </c>
      <c r="C31" s="75">
        <v>39713</v>
      </c>
      <c r="D31" s="75"/>
      <c r="E31" s="74"/>
      <c r="F31" s="42">
        <f t="shared" si="0"/>
        <v>-39702</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3" t="s">
        <v>227</v>
      </c>
      <c r="B38" s="24">
        <v>43474</v>
      </c>
      <c r="C38" s="635" t="s">
        <v>208</v>
      </c>
      <c r="D38" s="635"/>
      <c r="E38" s="635"/>
      <c r="F38" s="635"/>
      <c r="G38" s="635"/>
      <c r="H38" s="636"/>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1054" priority="2">
      <formula>AND($B19&lt;=NOW(),$C19&gt;=NOW())</formula>
    </cfRule>
  </conditionalFormatting>
  <conditionalFormatting sqref="D19:D34">
    <cfRule type="expression" dxfId="1053" priority="1">
      <formula>AND($D19&lt;=NOW(),$E19&gt;=NOW())</formula>
    </cfRule>
  </conditionalFormatting>
  <conditionalFormatting sqref="F19:F34">
    <cfRule type="cellIs" dxfId="1052" priority="3" operator="lessThan">
      <formula>-90</formula>
    </cfRule>
    <cfRule type="cellIs" dxfId="1051" priority="4" operator="lessThan">
      <formula>-45</formula>
    </cfRule>
    <cfRule type="cellIs" dxfId="1050" priority="5" operator="greaterThan">
      <formula>-45</formula>
    </cfRule>
  </conditionalFormatting>
  <hyperlinks>
    <hyperlink ref="H1" location="Home!A1" display="Return to Home" xr:uid="{00000000-0004-0000-1800-000000000000}"/>
    <hyperlink ref="B2:G2" r:id="rId1" display="Coordinate Interchange ― Timing Table" xr:uid="{00000000-0004-0000-18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4F411DC6-C469-4262-A4D9-BF37F90F541C}">
            <xm:f>IF($B$20=Home!$I$5,$A$24,)</xm:f>
            <x14:dxf/>
          </x14:cfRule>
          <xm:sqref>I10:ABK10</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rgb="FFFF0000"/>
  </sheetPr>
  <dimension ref="A1:M41"/>
  <sheetViews>
    <sheetView workbookViewId="0">
      <pane ySplit="1" topLeftCell="A2" activePane="bottomLeft" state="frozen"/>
      <selection pane="bottomLeft" activeCell="C14" sqref="C14:G14"/>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tr">
        <f>'Template Old'!A1</f>
        <v>Project</v>
      </c>
      <c r="B1" s="609" t="s">
        <v>295</v>
      </c>
      <c r="C1" s="610"/>
      <c r="D1" s="610"/>
      <c r="E1" s="610"/>
      <c r="F1" s="610"/>
      <c r="G1" s="610"/>
      <c r="H1" s="49" t="s">
        <v>178</v>
      </c>
    </row>
    <row r="2" spans="1:13" s="7" customFormat="1" ht="15" customHeight="1" x14ac:dyDescent="0.45">
      <c r="A2" s="3" t="str">
        <f>'Template Old'!A2</f>
        <v>Project Name</v>
      </c>
      <c r="B2" s="642" t="s">
        <v>296</v>
      </c>
      <c r="C2" s="631"/>
      <c r="D2" s="631"/>
      <c r="E2" s="631"/>
      <c r="F2" s="631"/>
      <c r="G2" s="631"/>
      <c r="H2" s="6"/>
    </row>
    <row r="3" spans="1:13" s="7" customFormat="1" ht="15" customHeight="1" x14ac:dyDescent="0.45">
      <c r="A3" s="3" t="str">
        <f>'Template Old'!A3</f>
        <v>Status</v>
      </c>
      <c r="B3" s="612" t="s">
        <v>249</v>
      </c>
      <c r="C3" s="612"/>
      <c r="D3" s="612"/>
      <c r="E3" s="612"/>
      <c r="F3" s="612"/>
      <c r="G3" s="612"/>
      <c r="H3" s="6"/>
    </row>
    <row r="4" spans="1:13" s="7" customFormat="1" ht="18.5" x14ac:dyDescent="0.45">
      <c r="A4" s="3" t="str">
        <f>'Template Old'!A4</f>
        <v>Comments</v>
      </c>
      <c r="B4" s="600" t="s">
        <v>208</v>
      </c>
      <c r="C4" s="600"/>
      <c r="D4" s="600"/>
      <c r="E4" s="600"/>
      <c r="F4" s="600"/>
      <c r="G4" s="600"/>
      <c r="H4" s="6"/>
    </row>
    <row r="5" spans="1:13" x14ac:dyDescent="0.35">
      <c r="A5" s="3" t="str">
        <f>'Template Old'!A5</f>
        <v>Deliverable</v>
      </c>
      <c r="B5" s="632"/>
      <c r="C5" s="632"/>
      <c r="D5" s="632"/>
      <c r="E5" s="632"/>
      <c r="F5" s="632"/>
      <c r="G5" s="632"/>
      <c r="H5" s="323"/>
    </row>
    <row r="6" spans="1:13" x14ac:dyDescent="0.35">
      <c r="A6" s="3" t="str">
        <f>'Template Old'!A6</f>
        <v>Deadline</v>
      </c>
      <c r="B6" s="639"/>
      <c r="C6" s="639"/>
      <c r="D6" s="639"/>
      <c r="E6" s="639"/>
      <c r="F6" s="639"/>
      <c r="G6" s="639"/>
      <c r="H6" s="323"/>
    </row>
    <row r="7" spans="1:13" ht="72.5" x14ac:dyDescent="0.3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35">
      <c r="A8" s="3" t="str">
        <f>'Template Old'!A8</f>
        <v>P81 Req (2013)</v>
      </c>
      <c r="B8" s="639"/>
      <c r="C8" s="639"/>
      <c r="D8" s="639"/>
      <c r="E8" s="639"/>
      <c r="F8" s="639"/>
      <c r="G8" s="639"/>
      <c r="H8" s="323"/>
    </row>
    <row r="9" spans="1:13" ht="29.9" customHeight="1" x14ac:dyDescent="0.35">
      <c r="A9" s="3" t="str">
        <f>'Template Old'!A9</f>
        <v>Number of Directives</v>
      </c>
      <c r="B9" s="259">
        <v>6</v>
      </c>
      <c r="C9" s="639" t="s">
        <v>220</v>
      </c>
      <c r="D9" s="639"/>
      <c r="E9" s="639"/>
      <c r="F9" s="639"/>
      <c r="G9" s="639"/>
      <c r="H9" s="323"/>
    </row>
    <row r="10" spans="1:13" x14ac:dyDescent="0.35">
      <c r="A10" s="3" t="str">
        <f>'Template Old'!A10</f>
        <v>No. of Guidances (see Note 2)</v>
      </c>
      <c r="B10" s="259">
        <v>1</v>
      </c>
      <c r="C10" s="639" t="s">
        <v>220</v>
      </c>
      <c r="D10" s="639"/>
      <c r="E10" s="639"/>
      <c r="F10" s="639"/>
      <c r="G10" s="639"/>
      <c r="H10" s="323"/>
    </row>
    <row r="11" spans="1:13" ht="29" x14ac:dyDescent="0.35">
      <c r="A11" s="3" t="str">
        <f>'Template Old'!A11</f>
        <v>Directionally consistent with IERP findings (See Note 5)</v>
      </c>
      <c r="B11" s="632"/>
      <c r="C11" s="632"/>
      <c r="D11" s="632"/>
      <c r="E11" s="632"/>
      <c r="F11" s="632"/>
      <c r="G11" s="632"/>
      <c r="H11" s="321"/>
      <c r="K11" s="1"/>
      <c r="L11" s="1"/>
      <c r="M11" s="1"/>
    </row>
    <row r="12" spans="1:13" x14ac:dyDescent="0.35">
      <c r="A12" s="3" t="str">
        <f>'Template Old'!A12</f>
        <v>Developer</v>
      </c>
      <c r="B12" s="632"/>
      <c r="C12" s="632"/>
      <c r="D12" s="632"/>
      <c r="E12" s="632"/>
      <c r="F12" s="632"/>
      <c r="G12" s="632"/>
      <c r="H12" s="321"/>
    </row>
    <row r="13" spans="1:13" x14ac:dyDescent="0.35">
      <c r="A13" s="3" t="str">
        <f>'Template Old'!A13</f>
        <v>PMOS Liaison</v>
      </c>
      <c r="B13" s="632"/>
      <c r="C13" s="632"/>
      <c r="D13" s="632"/>
      <c r="E13" s="632"/>
      <c r="F13" s="632"/>
      <c r="G13" s="632"/>
      <c r="H13" s="321"/>
    </row>
    <row r="14" spans="1:13" ht="29.15" customHeight="1" x14ac:dyDescent="0.35">
      <c r="A14" s="3" t="str">
        <f>'Template Old'!A14</f>
        <v>Affected Standards</v>
      </c>
      <c r="B14" s="259">
        <v>4</v>
      </c>
      <c r="C14" s="632" t="s">
        <v>297</v>
      </c>
      <c r="D14" s="632"/>
      <c r="E14" s="632"/>
      <c r="F14" s="632"/>
      <c r="G14" s="632"/>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39244</v>
      </c>
      <c r="C22" s="74">
        <v>39273</v>
      </c>
      <c r="D22" s="75"/>
      <c r="E22" s="74"/>
      <c r="F22" s="42">
        <f t="shared" si="0"/>
        <v>-39244</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41197</v>
      </c>
      <c r="C31" s="75">
        <v>41206</v>
      </c>
      <c r="D31" s="75"/>
      <c r="E31" s="74"/>
      <c r="F31" s="42">
        <f t="shared" si="0"/>
        <v>-41197</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3" t="s">
        <v>227</v>
      </c>
      <c r="B38" s="24">
        <v>43474</v>
      </c>
      <c r="C38" s="635" t="s">
        <v>208</v>
      </c>
      <c r="D38" s="635"/>
      <c r="E38" s="635"/>
      <c r="F38" s="635"/>
      <c r="G38" s="635"/>
      <c r="H38" s="636"/>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1049" priority="2">
      <formula>AND($B19&lt;=NOW(),$C19&gt;=NOW())</formula>
    </cfRule>
  </conditionalFormatting>
  <conditionalFormatting sqref="D19:D34">
    <cfRule type="expression" dxfId="1048" priority="1">
      <formula>AND($D19&lt;=NOW(),$E19&gt;=NOW())</formula>
    </cfRule>
  </conditionalFormatting>
  <conditionalFormatting sqref="F19:F34">
    <cfRule type="cellIs" dxfId="1047" priority="3" operator="lessThan">
      <formula>-90</formula>
    </cfRule>
    <cfRule type="cellIs" dxfId="1046" priority="4" operator="lessThan">
      <formula>-45</formula>
    </cfRule>
    <cfRule type="cellIs" dxfId="1045" priority="5" operator="greaterThan">
      <formula>-45</formula>
    </cfRule>
  </conditionalFormatting>
  <hyperlinks>
    <hyperlink ref="H1" location="Home!A1" display="Return to Home" xr:uid="{00000000-0004-0000-1900-000000000000}"/>
    <hyperlink ref="B2:G2" r:id="rId1" display="https://www.nerc.com/pa/Stand/Pages/Project-2007-17-Protection-System-Maintenance-and-Testing.aspx" xr:uid="{00000000-0004-0000-19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05926DD4-D829-485D-B6E8-3E1B5DA280C3}">
            <xm:f>IF($B$20=Home!$I$5,$A$24,)</xm:f>
            <x14:dxf/>
          </x14:cfRule>
          <xm:sqref>I10:ABK10</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tabColor rgb="FFFF0000"/>
  </sheetPr>
  <dimension ref="A1:M41"/>
  <sheetViews>
    <sheetView workbookViewId="0">
      <pane ySplit="1" topLeftCell="A2" activePane="bottomLeft" state="frozen"/>
      <selection pane="bottomLeft" activeCell="C23" sqref="C23"/>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tr">
        <f>'Template Old'!A1</f>
        <v>Project</v>
      </c>
      <c r="B1" s="609" t="s">
        <v>298</v>
      </c>
      <c r="C1" s="610"/>
      <c r="D1" s="610"/>
      <c r="E1" s="610"/>
      <c r="F1" s="610"/>
      <c r="G1" s="610"/>
      <c r="H1" s="49" t="s">
        <v>178</v>
      </c>
    </row>
    <row r="2" spans="1:13" s="7" customFormat="1" ht="15" customHeight="1" x14ac:dyDescent="0.45">
      <c r="A2" s="3" t="str">
        <f>'Template Old'!A2</f>
        <v>Project Name</v>
      </c>
      <c r="B2" s="631" t="s">
        <v>299</v>
      </c>
      <c r="C2" s="631"/>
      <c r="D2" s="631"/>
      <c r="E2" s="631"/>
      <c r="F2" s="631"/>
      <c r="G2" s="631"/>
      <c r="H2" s="6"/>
    </row>
    <row r="3" spans="1:13" s="7" customFormat="1" ht="15" customHeight="1" x14ac:dyDescent="0.45">
      <c r="A3" s="3" t="str">
        <f>'Template Old'!A3</f>
        <v>Status</v>
      </c>
      <c r="B3" s="612" t="s">
        <v>249</v>
      </c>
      <c r="C3" s="612"/>
      <c r="D3" s="612"/>
      <c r="E3" s="612"/>
      <c r="F3" s="612"/>
      <c r="G3" s="612"/>
      <c r="H3" s="6"/>
    </row>
    <row r="4" spans="1:13" s="7" customFormat="1" ht="32.15" customHeight="1" x14ac:dyDescent="0.45">
      <c r="A4" s="3" t="str">
        <f>'Template Old'!A4</f>
        <v>Comments</v>
      </c>
      <c r="B4" s="600" t="s">
        <v>300</v>
      </c>
      <c r="C4" s="600"/>
      <c r="D4" s="600"/>
      <c r="E4" s="600"/>
      <c r="F4" s="600"/>
      <c r="G4" s="600"/>
      <c r="H4" s="6"/>
    </row>
    <row r="5" spans="1:13" x14ac:dyDescent="0.35">
      <c r="A5" s="3" t="str">
        <f>'Template Old'!A5</f>
        <v>Deliverable</v>
      </c>
      <c r="B5" s="632"/>
      <c r="C5" s="632"/>
      <c r="D5" s="632"/>
      <c r="E5" s="632"/>
      <c r="F5" s="632"/>
      <c r="G5" s="632"/>
      <c r="H5" s="323"/>
    </row>
    <row r="6" spans="1:13" x14ac:dyDescent="0.35">
      <c r="A6" s="3" t="str">
        <f>'Template Old'!A6</f>
        <v>Deadline</v>
      </c>
      <c r="B6" s="639"/>
      <c r="C6" s="639"/>
      <c r="D6" s="639"/>
      <c r="E6" s="639"/>
      <c r="F6" s="639"/>
      <c r="G6" s="639"/>
      <c r="H6" s="323"/>
    </row>
    <row r="7" spans="1:13" ht="72.5" x14ac:dyDescent="0.3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35">
      <c r="A8" s="3" t="str">
        <f>'Template Old'!A8</f>
        <v>P81 Req (2013)</v>
      </c>
      <c r="B8" s="639"/>
      <c r="C8" s="639"/>
      <c r="D8" s="639"/>
      <c r="E8" s="639"/>
      <c r="F8" s="639"/>
      <c r="G8" s="639"/>
      <c r="H8" s="323"/>
    </row>
    <row r="9" spans="1:13" x14ac:dyDescent="0.35">
      <c r="A9" s="3" t="str">
        <f>'Template Old'!A9</f>
        <v>Number of Directives</v>
      </c>
      <c r="B9" s="259">
        <v>1</v>
      </c>
      <c r="C9" s="639" t="s">
        <v>218</v>
      </c>
      <c r="D9" s="639"/>
      <c r="E9" s="639"/>
      <c r="F9" s="639"/>
      <c r="G9" s="639"/>
      <c r="H9" s="323"/>
    </row>
    <row r="10" spans="1:13" x14ac:dyDescent="0.35">
      <c r="A10" s="3" t="str">
        <f>'Template Old'!A10</f>
        <v>No. of Guidances (see Note 2)</v>
      </c>
      <c r="B10" s="259">
        <v>0</v>
      </c>
      <c r="C10" s="639" t="s">
        <v>220</v>
      </c>
      <c r="D10" s="639"/>
      <c r="E10" s="639"/>
      <c r="F10" s="639"/>
      <c r="G10" s="639"/>
      <c r="H10" s="323"/>
    </row>
    <row r="11" spans="1:13" ht="29" x14ac:dyDescent="0.35">
      <c r="A11" s="3" t="str">
        <f>'Template Old'!A11</f>
        <v>Directionally consistent with IERP findings (See Note 5)</v>
      </c>
      <c r="B11" s="632"/>
      <c r="C11" s="632"/>
      <c r="D11" s="632"/>
      <c r="E11" s="632"/>
      <c r="F11" s="632"/>
      <c r="G11" s="632"/>
      <c r="H11" s="321"/>
      <c r="K11" s="1"/>
      <c r="L11" s="1"/>
      <c r="M11" s="1"/>
    </row>
    <row r="12" spans="1:13" x14ac:dyDescent="0.35">
      <c r="A12" s="3" t="str">
        <f>'Template Old'!A12</f>
        <v>Developer</v>
      </c>
      <c r="B12" s="632"/>
      <c r="C12" s="632"/>
      <c r="D12" s="632"/>
      <c r="E12" s="632"/>
      <c r="F12" s="632"/>
      <c r="G12" s="632"/>
      <c r="H12" s="321"/>
    </row>
    <row r="13" spans="1:13" x14ac:dyDescent="0.35">
      <c r="A13" s="3" t="str">
        <f>'Template Old'!A13</f>
        <v>PMOS Liaison</v>
      </c>
      <c r="B13" s="632"/>
      <c r="C13" s="632"/>
      <c r="D13" s="632"/>
      <c r="E13" s="632"/>
      <c r="F13" s="632"/>
      <c r="G13" s="632"/>
      <c r="H13" s="321"/>
    </row>
    <row r="14" spans="1:13" ht="29.15" customHeight="1" x14ac:dyDescent="0.35">
      <c r="A14" s="3" t="str">
        <f>'Template Old'!A14</f>
        <v>Affected Standards</v>
      </c>
      <c r="B14" s="259">
        <v>1</v>
      </c>
      <c r="C14" s="632" t="s">
        <v>301</v>
      </c>
      <c r="D14" s="632"/>
      <c r="E14" s="632"/>
      <c r="F14" s="632"/>
      <c r="G14" s="632"/>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41369</v>
      </c>
      <c r="C22" s="74">
        <v>41400</v>
      </c>
      <c r="D22" s="75"/>
      <c r="E22" s="74"/>
      <c r="F22" s="42">
        <f t="shared" si="0"/>
        <v>-41369</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42659</v>
      </c>
      <c r="C31" s="75">
        <v>42668</v>
      </c>
      <c r="D31" s="75"/>
      <c r="E31" s="74">
        <v>41578</v>
      </c>
      <c r="F31" s="42">
        <f t="shared" si="0"/>
        <v>-42659</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3" t="s">
        <v>227</v>
      </c>
      <c r="B38" s="24">
        <v>43474</v>
      </c>
      <c r="C38" s="635" t="s">
        <v>208</v>
      </c>
      <c r="D38" s="635"/>
      <c r="E38" s="635"/>
      <c r="F38" s="635"/>
      <c r="G38" s="635"/>
      <c r="H38" s="636"/>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1044" priority="2">
      <formula>AND($B19&lt;=NOW(),$C19&gt;=NOW())</formula>
    </cfRule>
  </conditionalFormatting>
  <conditionalFormatting sqref="D19:D34">
    <cfRule type="expression" dxfId="1043" priority="1">
      <formula>AND($D19&lt;=NOW(),$E19&gt;=NOW())</formula>
    </cfRule>
  </conditionalFormatting>
  <conditionalFormatting sqref="F19:F34">
    <cfRule type="cellIs" dxfId="1042" priority="3" operator="lessThan">
      <formula>-90</formula>
    </cfRule>
    <cfRule type="cellIs" dxfId="1041" priority="4" operator="lessThan">
      <formula>-45</formula>
    </cfRule>
    <cfRule type="cellIs" dxfId="1040" priority="5" operator="greaterThan">
      <formula>-45</formula>
    </cfRule>
  </conditionalFormatting>
  <hyperlinks>
    <hyperlink ref="H1" location="Home!A1" display="Return to Home" xr:uid="{00000000-0004-0000-1A00-000000000000}"/>
    <hyperlink ref="B2:G2" r:id="rId1" display="Protection System Maintenance and Testing - Phase 2 (Reclosing Relays)" xr:uid="{00000000-0004-0000-1A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88750065-8F70-4D57-873B-DF594DB19370}">
            <xm:f>IF($B$20=Home!$I$5,$A$24,)</xm:f>
            <x14:dxf/>
          </x14:cfRule>
          <xm:sqref>I10:ABK10</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rgb="FFFF0000"/>
  </sheetPr>
  <dimension ref="A1:M41"/>
  <sheetViews>
    <sheetView workbookViewId="0">
      <selection activeCell="B3" sqref="B3:G3"/>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tr">
        <f>'Template Old'!A1</f>
        <v>Project</v>
      </c>
      <c r="B1" s="609" t="s">
        <v>302</v>
      </c>
      <c r="C1" s="610"/>
      <c r="D1" s="610"/>
      <c r="E1" s="610"/>
      <c r="F1" s="610"/>
      <c r="G1" s="610"/>
      <c r="H1" s="49" t="s">
        <v>178</v>
      </c>
    </row>
    <row r="2" spans="1:13" s="7" customFormat="1" ht="15" customHeight="1" x14ac:dyDescent="0.45">
      <c r="A2" s="3" t="str">
        <f>'Template Old'!A2</f>
        <v>Project Name</v>
      </c>
      <c r="B2" s="631" t="s">
        <v>303</v>
      </c>
      <c r="C2" s="631"/>
      <c r="D2" s="631"/>
      <c r="E2" s="631"/>
      <c r="F2" s="631"/>
      <c r="G2" s="631"/>
      <c r="H2" s="6"/>
    </row>
    <row r="3" spans="1:13" s="7" customFormat="1" ht="15" customHeight="1" x14ac:dyDescent="0.45">
      <c r="A3" s="3" t="str">
        <f>'Template Old'!A3</f>
        <v>Status</v>
      </c>
      <c r="B3" s="612" t="s">
        <v>249</v>
      </c>
      <c r="C3" s="612"/>
      <c r="D3" s="612"/>
      <c r="E3" s="612"/>
      <c r="F3" s="612"/>
      <c r="G3" s="612"/>
      <c r="H3" s="6"/>
    </row>
    <row r="4" spans="1:13" s="7" customFormat="1" ht="18.5" x14ac:dyDescent="0.45">
      <c r="A4" s="3" t="str">
        <f>'Template Old'!A4</f>
        <v>Comments</v>
      </c>
      <c r="B4" s="600" t="s">
        <v>208</v>
      </c>
      <c r="C4" s="600"/>
      <c r="D4" s="600"/>
      <c r="E4" s="600"/>
      <c r="F4" s="600"/>
      <c r="G4" s="600"/>
      <c r="H4" s="6"/>
    </row>
    <row r="5" spans="1:13" x14ac:dyDescent="0.35">
      <c r="A5" s="3" t="str">
        <f>'Template Old'!A5</f>
        <v>Deliverable</v>
      </c>
      <c r="B5" s="632"/>
      <c r="C5" s="632"/>
      <c r="D5" s="632"/>
      <c r="E5" s="632"/>
      <c r="F5" s="632"/>
      <c r="G5" s="632"/>
      <c r="H5" s="323"/>
    </row>
    <row r="6" spans="1:13" x14ac:dyDescent="0.35">
      <c r="A6" s="3" t="str">
        <f>'Template Old'!A6</f>
        <v>Deadline</v>
      </c>
      <c r="B6" s="639"/>
      <c r="C6" s="639"/>
      <c r="D6" s="639"/>
      <c r="E6" s="639"/>
      <c r="F6" s="639"/>
      <c r="G6" s="639"/>
      <c r="H6" s="323"/>
    </row>
    <row r="7" spans="1:13" ht="72.5" x14ac:dyDescent="0.3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35">
      <c r="A8" s="3" t="str">
        <f>'Template Old'!A8</f>
        <v>P81 Req (2013)</v>
      </c>
      <c r="B8" s="639"/>
      <c r="C8" s="639"/>
      <c r="D8" s="639"/>
      <c r="E8" s="639"/>
      <c r="F8" s="639"/>
      <c r="G8" s="639"/>
      <c r="H8" s="323"/>
    </row>
    <row r="9" spans="1:13" x14ac:dyDescent="0.35">
      <c r="A9" s="3" t="str">
        <f>'Template Old'!A9</f>
        <v>Number of Directives</v>
      </c>
      <c r="B9" s="259">
        <v>1</v>
      </c>
      <c r="C9" s="639" t="s">
        <v>218</v>
      </c>
      <c r="D9" s="639"/>
      <c r="E9" s="639"/>
      <c r="F9" s="639"/>
      <c r="G9" s="639"/>
      <c r="H9" s="323"/>
    </row>
    <row r="10" spans="1:13" x14ac:dyDescent="0.35">
      <c r="A10" s="3" t="str">
        <f>'Template Old'!A10</f>
        <v>No. of Guidances (see Note 2)</v>
      </c>
      <c r="B10" s="259">
        <v>0</v>
      </c>
      <c r="C10" s="639" t="s">
        <v>220</v>
      </c>
      <c r="D10" s="639"/>
      <c r="E10" s="639"/>
      <c r="F10" s="639"/>
      <c r="G10" s="639"/>
      <c r="H10" s="323"/>
    </row>
    <row r="11" spans="1:13" ht="29" x14ac:dyDescent="0.35">
      <c r="A11" s="3" t="str">
        <f>'Template Old'!A11</f>
        <v>Directionally consistent with IERP findings (See Note 5)</v>
      </c>
      <c r="B11" s="632"/>
      <c r="C11" s="632"/>
      <c r="D11" s="632"/>
      <c r="E11" s="632"/>
      <c r="F11" s="632"/>
      <c r="G11" s="632"/>
      <c r="H11" s="321"/>
      <c r="K11" s="1"/>
      <c r="L11" s="1"/>
      <c r="M11" s="1"/>
    </row>
    <row r="12" spans="1:13" x14ac:dyDescent="0.35">
      <c r="A12" s="3" t="str">
        <f>'Template Old'!A12</f>
        <v>Developer</v>
      </c>
      <c r="B12" s="632"/>
      <c r="C12" s="632"/>
      <c r="D12" s="632"/>
      <c r="E12" s="632"/>
      <c r="F12" s="632"/>
      <c r="G12" s="632"/>
      <c r="H12" s="321"/>
    </row>
    <row r="13" spans="1:13" x14ac:dyDescent="0.35">
      <c r="A13" s="3" t="str">
        <f>'Template Old'!A13</f>
        <v>PMOS Liaison</v>
      </c>
      <c r="B13" s="632"/>
      <c r="C13" s="632"/>
      <c r="D13" s="632"/>
      <c r="E13" s="632"/>
      <c r="F13" s="632"/>
      <c r="G13" s="632"/>
      <c r="H13" s="321"/>
    </row>
    <row r="14" spans="1:13" ht="29.15" customHeight="1" x14ac:dyDescent="0.35">
      <c r="A14" s="3" t="str">
        <f>'Template Old'!A14</f>
        <v>Affected Standards</v>
      </c>
      <c r="B14" s="259">
        <v>1</v>
      </c>
      <c r="C14" s="632" t="s">
        <v>301</v>
      </c>
      <c r="D14" s="632"/>
      <c r="E14" s="632"/>
      <c r="F14" s="632"/>
      <c r="G14" s="632"/>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41683</v>
      </c>
      <c r="C22" s="74">
        <v>41712</v>
      </c>
      <c r="D22" s="75"/>
      <c r="E22" s="74"/>
      <c r="F22" s="42">
        <f t="shared" si="0"/>
        <v>-41683</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41932</v>
      </c>
      <c r="C31" s="75">
        <v>41941</v>
      </c>
      <c r="D31" s="75"/>
      <c r="E31" s="74"/>
      <c r="F31" s="42">
        <f t="shared" si="0"/>
        <v>-41932</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3" t="s">
        <v>227</v>
      </c>
      <c r="B38" s="24">
        <v>43474</v>
      </c>
      <c r="C38" s="635" t="s">
        <v>208</v>
      </c>
      <c r="D38" s="635"/>
      <c r="E38" s="635"/>
      <c r="F38" s="635"/>
      <c r="G38" s="635"/>
      <c r="H38" s="636"/>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1039" priority="2">
      <formula>AND($B19&lt;=NOW(),$C19&gt;=NOW())</formula>
    </cfRule>
  </conditionalFormatting>
  <conditionalFormatting sqref="D19:D34">
    <cfRule type="expression" dxfId="1038" priority="1">
      <formula>AND($D19&lt;=NOW(),$E19&gt;=NOW())</formula>
    </cfRule>
  </conditionalFormatting>
  <conditionalFormatting sqref="F19:F34">
    <cfRule type="cellIs" dxfId="1037" priority="3" operator="lessThan">
      <formula>-90</formula>
    </cfRule>
    <cfRule type="cellIs" dxfId="1036" priority="4" operator="lessThan">
      <formula>-45</formula>
    </cfRule>
    <cfRule type="cellIs" dxfId="1035" priority="5" operator="greaterThan">
      <formula>-45</formula>
    </cfRule>
  </conditionalFormatting>
  <hyperlinks>
    <hyperlink ref="H1" location="Home!A1" display="Return to Home" xr:uid="{00000000-0004-0000-1B00-000000000000}"/>
    <hyperlink ref="B2:G2" r:id="rId1" display="(PRC-005-X) Protection System Maintenance and Testing - Phase 3 (Sudden Pressure Relays)" xr:uid="{00000000-0004-0000-1B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5640650E-029F-4CBD-98A3-6CBB49A30A49}">
            <xm:f>IF($B$20=Home!$I$5,$A$24,)</xm:f>
            <x14:dxf/>
          </x14:cfRule>
          <xm:sqref>I10:ABK10</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FF0000"/>
  </sheetPr>
  <dimension ref="A1:M41"/>
  <sheetViews>
    <sheetView workbookViewId="0">
      <selection activeCell="B5" sqref="B5:G5"/>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tr">
        <f>'Template Old'!A1</f>
        <v>Project</v>
      </c>
      <c r="B1" s="609" t="s">
        <v>304</v>
      </c>
      <c r="C1" s="610"/>
      <c r="D1" s="610"/>
      <c r="E1" s="610"/>
      <c r="F1" s="610"/>
      <c r="G1" s="610"/>
      <c r="H1" s="49" t="s">
        <v>178</v>
      </c>
    </row>
    <row r="2" spans="1:13" s="7" customFormat="1" ht="15" customHeight="1" x14ac:dyDescent="0.45">
      <c r="A2" s="3" t="str">
        <f>'Template Old'!A2</f>
        <v>Project Name</v>
      </c>
      <c r="B2" s="631" t="s">
        <v>305</v>
      </c>
      <c r="C2" s="631"/>
      <c r="D2" s="631"/>
      <c r="E2" s="631"/>
      <c r="F2" s="631"/>
      <c r="G2" s="631"/>
      <c r="H2" s="6"/>
    </row>
    <row r="3" spans="1:13" s="7" customFormat="1" ht="15" customHeight="1" x14ac:dyDescent="0.45">
      <c r="A3" s="3" t="str">
        <f>'Template Old'!A3</f>
        <v>Status</v>
      </c>
      <c r="B3" s="612" t="s">
        <v>249</v>
      </c>
      <c r="C3" s="612"/>
      <c r="D3" s="612"/>
      <c r="E3" s="612"/>
      <c r="F3" s="612"/>
      <c r="G3" s="612"/>
      <c r="H3" s="6"/>
    </row>
    <row r="4" spans="1:13" s="7" customFormat="1" ht="33.65" customHeight="1" x14ac:dyDescent="0.45">
      <c r="A4" s="3" t="str">
        <f>'Template Old'!A4</f>
        <v>Comments</v>
      </c>
      <c r="B4" s="600" t="s">
        <v>306</v>
      </c>
      <c r="C4" s="600"/>
      <c r="D4" s="600"/>
      <c r="E4" s="600"/>
      <c r="F4" s="600"/>
      <c r="G4" s="600"/>
      <c r="H4" s="6"/>
    </row>
    <row r="5" spans="1:13" x14ac:dyDescent="0.35">
      <c r="A5" s="3" t="str">
        <f>'Template Old'!A5</f>
        <v>Deliverable</v>
      </c>
      <c r="B5" s="632"/>
      <c r="C5" s="632"/>
      <c r="D5" s="632"/>
      <c r="E5" s="632"/>
      <c r="F5" s="632"/>
      <c r="G5" s="632"/>
      <c r="H5" s="323"/>
    </row>
    <row r="6" spans="1:13" x14ac:dyDescent="0.35">
      <c r="A6" s="3" t="str">
        <f>'Template Old'!A6</f>
        <v>Deadline</v>
      </c>
      <c r="B6" s="639"/>
      <c r="C6" s="639"/>
      <c r="D6" s="639"/>
      <c r="E6" s="639"/>
      <c r="F6" s="639"/>
      <c r="G6" s="639"/>
      <c r="H6" s="323"/>
    </row>
    <row r="7" spans="1:13" ht="72.5" x14ac:dyDescent="0.3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35">
      <c r="A8" s="3" t="str">
        <f>'Template Old'!A8</f>
        <v>P81 Req (2013)</v>
      </c>
      <c r="B8" s="639"/>
      <c r="C8" s="639"/>
      <c r="D8" s="639"/>
      <c r="E8" s="639"/>
      <c r="F8" s="639"/>
      <c r="G8" s="639"/>
      <c r="H8" s="323"/>
    </row>
    <row r="9" spans="1:13" x14ac:dyDescent="0.35">
      <c r="A9" s="3" t="str">
        <f>'Template Old'!A9</f>
        <v>Number of Directives</v>
      </c>
      <c r="B9" s="259">
        <v>1</v>
      </c>
      <c r="C9" s="639" t="s">
        <v>218</v>
      </c>
      <c r="D9" s="639"/>
      <c r="E9" s="639"/>
      <c r="F9" s="639"/>
      <c r="G9" s="639"/>
      <c r="H9" s="323"/>
    </row>
    <row r="10" spans="1:13" x14ac:dyDescent="0.35">
      <c r="A10" s="3" t="str">
        <f>'Template Old'!A10</f>
        <v>No. of Guidances (see Note 2)</v>
      </c>
      <c r="B10" s="259">
        <v>0</v>
      </c>
      <c r="C10" s="639" t="s">
        <v>220</v>
      </c>
      <c r="D10" s="639"/>
      <c r="E10" s="639"/>
      <c r="F10" s="639"/>
      <c r="G10" s="639"/>
      <c r="H10" s="323"/>
    </row>
    <row r="11" spans="1:13" ht="29" x14ac:dyDescent="0.35">
      <c r="A11" s="3" t="str">
        <f>'Template Old'!A11</f>
        <v>Directionally consistent with IERP findings (See Note 5)</v>
      </c>
      <c r="B11" s="632"/>
      <c r="C11" s="632"/>
      <c r="D11" s="632"/>
      <c r="E11" s="632"/>
      <c r="F11" s="632"/>
      <c r="G11" s="632"/>
      <c r="H11" s="321"/>
      <c r="K11" s="1"/>
      <c r="L11" s="1"/>
      <c r="M11" s="1"/>
    </row>
    <row r="12" spans="1:13" x14ac:dyDescent="0.35">
      <c r="A12" s="3" t="str">
        <f>'Template Old'!A12</f>
        <v>Developer</v>
      </c>
      <c r="B12" s="632"/>
      <c r="C12" s="632"/>
      <c r="D12" s="632"/>
      <c r="E12" s="632"/>
      <c r="F12" s="632"/>
      <c r="G12" s="632"/>
      <c r="H12" s="321"/>
    </row>
    <row r="13" spans="1:13" x14ac:dyDescent="0.35">
      <c r="A13" s="3" t="str">
        <f>'Template Old'!A13</f>
        <v>PMOS Liaison</v>
      </c>
      <c r="B13" s="632"/>
      <c r="C13" s="632"/>
      <c r="D13" s="632"/>
      <c r="E13" s="632"/>
      <c r="F13" s="632"/>
      <c r="G13" s="632"/>
      <c r="H13" s="321"/>
    </row>
    <row r="14" spans="1:13" ht="29.15" customHeight="1" x14ac:dyDescent="0.35">
      <c r="A14" s="3" t="str">
        <f>'Template Old'!A14</f>
        <v>Affected Standards</v>
      </c>
      <c r="B14" s="259">
        <v>1</v>
      </c>
      <c r="C14" s="632" t="s">
        <v>301</v>
      </c>
      <c r="D14" s="632"/>
      <c r="E14" s="632"/>
      <c r="F14" s="632"/>
      <c r="G14" s="632"/>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42075</v>
      </c>
      <c r="C22" s="74">
        <v>42104</v>
      </c>
      <c r="D22" s="75"/>
      <c r="E22" s="74"/>
      <c r="F22" s="42">
        <f t="shared" si="0"/>
        <v>-42075</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42292</v>
      </c>
      <c r="C31" s="75">
        <v>42303</v>
      </c>
      <c r="D31" s="75"/>
      <c r="E31" s="74">
        <v>42400</v>
      </c>
      <c r="F31" s="42">
        <f t="shared" si="0"/>
        <v>-42292</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3" t="s">
        <v>227</v>
      </c>
      <c r="B38" s="24">
        <v>43474</v>
      </c>
      <c r="C38" s="635" t="s">
        <v>208</v>
      </c>
      <c r="D38" s="635"/>
      <c r="E38" s="635"/>
      <c r="F38" s="635"/>
      <c r="G38" s="635"/>
      <c r="H38" s="636"/>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1034" priority="2">
      <formula>AND($B19&lt;=NOW(),$C19&gt;=NOW())</formula>
    </cfRule>
  </conditionalFormatting>
  <conditionalFormatting sqref="D19:D34">
    <cfRule type="expression" dxfId="1033" priority="1">
      <formula>AND($D19&lt;=NOW(),$E19&gt;=NOW())</formula>
    </cfRule>
  </conditionalFormatting>
  <conditionalFormatting sqref="F19:F34">
    <cfRule type="cellIs" dxfId="1032" priority="3" operator="lessThan">
      <formula>-90</formula>
    </cfRule>
    <cfRule type="cellIs" dxfId="1031" priority="4" operator="lessThan">
      <formula>-45</formula>
    </cfRule>
    <cfRule type="cellIs" dxfId="1030" priority="5" operator="greaterThan">
      <formula>-45</formula>
    </cfRule>
  </conditionalFormatting>
  <hyperlinks>
    <hyperlink ref="H1" location="Home!A1" display="Return to Home" xr:uid="{00000000-0004-0000-1C00-000000000000}"/>
    <hyperlink ref="B2:G2" r:id="rId1" display="PRC-005 FERC Order No. 803 Directive" xr:uid="{00000000-0004-0000-1C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EEC80AB3-7775-48B7-947C-6B8032C0D441}">
            <xm:f>IF($B$20=Home!$I$5,$A$24,)</xm:f>
            <x14:dxf/>
          </x14:cfRule>
          <xm:sqref>I10:ABK10</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tabColor rgb="FFFF0000"/>
  </sheetPr>
  <dimension ref="A1:M41"/>
  <sheetViews>
    <sheetView workbookViewId="0">
      <selection activeCell="B3" sqref="B3:G3"/>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tr">
        <f>'Template Old'!A1</f>
        <v>Project</v>
      </c>
      <c r="B1" s="609" t="s">
        <v>307</v>
      </c>
      <c r="C1" s="610"/>
      <c r="D1" s="610"/>
      <c r="E1" s="610"/>
      <c r="F1" s="610"/>
      <c r="G1" s="610"/>
      <c r="H1" s="49" t="s">
        <v>178</v>
      </c>
    </row>
    <row r="2" spans="1:13" s="7" customFormat="1" ht="15" customHeight="1" x14ac:dyDescent="0.45">
      <c r="A2" s="3" t="str">
        <f>'Template Old'!A2</f>
        <v>Project Name</v>
      </c>
      <c r="B2" s="631" t="s">
        <v>308</v>
      </c>
      <c r="C2" s="631"/>
      <c r="D2" s="631"/>
      <c r="E2" s="631"/>
      <c r="F2" s="631"/>
      <c r="G2" s="631"/>
      <c r="H2" s="6"/>
    </row>
    <row r="3" spans="1:13" s="7" customFormat="1" ht="15" customHeight="1" x14ac:dyDescent="0.45">
      <c r="A3" s="3" t="str">
        <f>'Template Old'!A3</f>
        <v>Status</v>
      </c>
      <c r="B3" s="612" t="s">
        <v>237</v>
      </c>
      <c r="C3" s="612"/>
      <c r="D3" s="612"/>
      <c r="E3" s="612"/>
      <c r="F3" s="612"/>
      <c r="G3" s="612"/>
      <c r="H3" s="6"/>
    </row>
    <row r="4" spans="1:13" s="7" customFormat="1" ht="65.900000000000006" customHeight="1" x14ac:dyDescent="0.45">
      <c r="A4" s="3" t="str">
        <f>'Template Old'!A4</f>
        <v>Comments</v>
      </c>
      <c r="B4" s="600" t="s">
        <v>309</v>
      </c>
      <c r="C4" s="600"/>
      <c r="D4" s="600"/>
      <c r="E4" s="600"/>
      <c r="F4" s="600"/>
      <c r="G4" s="600"/>
      <c r="H4" s="6"/>
    </row>
    <row r="5" spans="1:13" x14ac:dyDescent="0.35">
      <c r="A5" s="3" t="str">
        <f>'Template Old'!A5</f>
        <v>Deliverable</v>
      </c>
      <c r="B5" s="632"/>
      <c r="C5" s="632"/>
      <c r="D5" s="632"/>
      <c r="E5" s="632"/>
      <c r="F5" s="632"/>
      <c r="G5" s="632"/>
      <c r="H5" s="323"/>
    </row>
    <row r="6" spans="1:13" x14ac:dyDescent="0.35">
      <c r="A6" s="3" t="str">
        <f>'Template Old'!A6</f>
        <v>Deadline</v>
      </c>
      <c r="B6" s="639"/>
      <c r="C6" s="639"/>
      <c r="D6" s="639"/>
      <c r="E6" s="639"/>
      <c r="F6" s="639"/>
      <c r="G6" s="639"/>
      <c r="H6" s="323"/>
    </row>
    <row r="7" spans="1:13" ht="72.5" x14ac:dyDescent="0.35">
      <c r="A7" s="3" t="str">
        <f>'Template Old'!A7</f>
        <v>Priority in RSDP, click to see applicable Footnote</v>
      </c>
      <c r="B7" s="3"/>
      <c r="C7" s="3"/>
      <c r="D7" s="3" t="str">
        <f>'Template Old'!D7</f>
        <v>Priority (1-Low, 2-Med, 3-High )</v>
      </c>
      <c r="E7" s="3">
        <v>0</v>
      </c>
      <c r="F7" s="3" t="str">
        <f>'Template Old'!F7</f>
        <v>Project has been Re-Baselined? (0-No, 1-Yes)</v>
      </c>
      <c r="G7" s="3">
        <v>0</v>
      </c>
      <c r="H7" s="323"/>
    </row>
    <row r="8" spans="1:13" x14ac:dyDescent="0.35">
      <c r="A8" s="3" t="str">
        <f>'Template Old'!A8</f>
        <v>P81 Req (2013)</v>
      </c>
      <c r="B8" s="639"/>
      <c r="C8" s="639"/>
      <c r="D8" s="639"/>
      <c r="E8" s="639"/>
      <c r="F8" s="639"/>
      <c r="G8" s="639"/>
      <c r="H8" s="323"/>
    </row>
    <row r="9" spans="1:13" x14ac:dyDescent="0.35">
      <c r="A9" s="3" t="str">
        <f>'Template Old'!A9</f>
        <v>Number of Directives</v>
      </c>
      <c r="B9" s="259">
        <v>0</v>
      </c>
      <c r="C9" s="639" t="s">
        <v>218</v>
      </c>
      <c r="D9" s="639"/>
      <c r="E9" s="639"/>
      <c r="F9" s="639"/>
      <c r="G9" s="639"/>
      <c r="H9" s="323"/>
    </row>
    <row r="10" spans="1:13" x14ac:dyDescent="0.35">
      <c r="A10" s="3" t="str">
        <f>'Template Old'!A10</f>
        <v>No. of Guidances (see Note 2)</v>
      </c>
      <c r="B10" s="259">
        <v>0</v>
      </c>
      <c r="C10" s="639" t="s">
        <v>220</v>
      </c>
      <c r="D10" s="639"/>
      <c r="E10" s="639"/>
      <c r="F10" s="639"/>
      <c r="G10" s="639"/>
      <c r="H10" s="323"/>
    </row>
    <row r="11" spans="1:13" ht="29" x14ac:dyDescent="0.35">
      <c r="A11" s="3" t="str">
        <f>'Template Old'!A11</f>
        <v>Directionally consistent with IERP findings (See Note 5)</v>
      </c>
      <c r="B11" s="632"/>
      <c r="C11" s="632"/>
      <c r="D11" s="632"/>
      <c r="E11" s="632"/>
      <c r="F11" s="632"/>
      <c r="G11" s="632"/>
      <c r="H11" s="321"/>
      <c r="K11" s="1"/>
      <c r="L11" s="1"/>
      <c r="M11" s="1"/>
    </row>
    <row r="12" spans="1:13" x14ac:dyDescent="0.35">
      <c r="A12" s="3" t="str">
        <f>'Template Old'!A12</f>
        <v>Developer</v>
      </c>
      <c r="B12" s="632"/>
      <c r="C12" s="632"/>
      <c r="D12" s="632"/>
      <c r="E12" s="632"/>
      <c r="F12" s="632"/>
      <c r="G12" s="632"/>
      <c r="H12" s="321"/>
    </row>
    <row r="13" spans="1:13" x14ac:dyDescent="0.35">
      <c r="A13" s="3" t="str">
        <f>'Template Old'!A13</f>
        <v>PMOS Liaison</v>
      </c>
      <c r="B13" s="632"/>
      <c r="C13" s="632"/>
      <c r="D13" s="632"/>
      <c r="E13" s="632"/>
      <c r="F13" s="632"/>
      <c r="G13" s="632"/>
      <c r="H13" s="321"/>
    </row>
    <row r="14" spans="1:13" ht="29.15" customHeight="1" x14ac:dyDescent="0.35">
      <c r="A14" s="3" t="str">
        <f>'Template Old'!A14</f>
        <v>Affected Standards</v>
      </c>
      <c r="B14" s="259">
        <v>0</v>
      </c>
      <c r="C14" s="632"/>
      <c r="D14" s="632"/>
      <c r="E14" s="632"/>
      <c r="F14" s="632"/>
      <c r="G14" s="632"/>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c r="C22" s="74"/>
      <c r="D22" s="75"/>
      <c r="E22" s="74"/>
      <c r="F22" s="42">
        <f t="shared" si="0"/>
        <v>0</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c r="C31" s="75"/>
      <c r="D31" s="75"/>
      <c r="E31" s="74"/>
      <c r="F31" s="42">
        <f t="shared" si="0"/>
        <v>0</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3" t="s">
        <v>227</v>
      </c>
      <c r="B38" s="24">
        <v>43474</v>
      </c>
      <c r="C38" s="635" t="s">
        <v>208</v>
      </c>
      <c r="D38" s="635"/>
      <c r="E38" s="635"/>
      <c r="F38" s="635"/>
      <c r="G38" s="635"/>
      <c r="H38" s="636"/>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1029" priority="2">
      <formula>AND($B19&lt;=NOW(),$C19&gt;=NOW())</formula>
    </cfRule>
  </conditionalFormatting>
  <conditionalFormatting sqref="D19:D34">
    <cfRule type="expression" dxfId="1028" priority="1">
      <formula>AND($D19&lt;=NOW(),$E19&gt;=NOW())</formula>
    </cfRule>
  </conditionalFormatting>
  <conditionalFormatting sqref="F19:F34">
    <cfRule type="cellIs" dxfId="1027" priority="3" operator="lessThan">
      <formula>-90</formula>
    </cfRule>
    <cfRule type="cellIs" dxfId="1026" priority="4" operator="lessThan">
      <formula>-45</formula>
    </cfRule>
    <cfRule type="cellIs" dxfId="1025" priority="5" operator="greaterThan">
      <formula>-45</formula>
    </cfRule>
  </conditionalFormatting>
  <hyperlinks>
    <hyperlink ref="H1" location="Home!A1" display="Return to Home" xr:uid="{00000000-0004-0000-1D00-000000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860EB279-BB31-4181-8C61-9D19666BD95A}">
            <xm:f>IF($B$20=Home!$I$5,$A$24,)</xm:f>
            <x14:dxf/>
          </x14:cfRule>
          <xm:sqref>I10:ABK10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24">
    <tabColor rgb="FFFF0000"/>
  </sheetPr>
  <dimension ref="A1:F41"/>
  <sheetViews>
    <sheetView showZeros="0" zoomScale="120" zoomScaleNormal="120" workbookViewId="0">
      <pane ySplit="2" topLeftCell="A3" activePane="bottomLeft" state="frozen"/>
      <selection pane="bottomLeft" activeCell="A22" sqref="A22"/>
    </sheetView>
  </sheetViews>
  <sheetFormatPr defaultRowHeight="14.5" x14ac:dyDescent="0.35"/>
  <cols>
    <col min="1" max="1" width="25.453125" customWidth="1"/>
    <col min="2" max="2" width="24.81640625" customWidth="1"/>
    <col min="3" max="3" width="27.81640625" customWidth="1"/>
    <col min="4" max="4" width="10.81640625" bestFit="1" customWidth="1"/>
    <col min="5" max="5" width="32" customWidth="1"/>
    <col min="6" max="6" width="20" customWidth="1"/>
  </cols>
  <sheetData>
    <row r="1" spans="1:6" s="7" customFormat="1" ht="18.5" x14ac:dyDescent="0.45">
      <c r="A1" s="420" t="s">
        <v>1050</v>
      </c>
      <c r="F1" s="55" t="s">
        <v>178</v>
      </c>
    </row>
    <row r="2" spans="1:6" x14ac:dyDescent="0.35">
      <c r="A2" s="39" t="s">
        <v>1051</v>
      </c>
      <c r="B2" s="39" t="s">
        <v>5</v>
      </c>
      <c r="C2" s="39" t="s">
        <v>1052</v>
      </c>
      <c r="D2" s="39" t="s">
        <v>1053</v>
      </c>
      <c r="E2" s="39" t="s">
        <v>1054</v>
      </c>
      <c r="F2" s="39" t="s">
        <v>1055</v>
      </c>
    </row>
    <row r="3" spans="1:6" x14ac:dyDescent="0.35">
      <c r="A3" t="s">
        <v>1056</v>
      </c>
      <c r="B3" t="s">
        <v>1057</v>
      </c>
      <c r="C3" s="30" t="s">
        <v>1058</v>
      </c>
      <c r="D3" s="335">
        <v>60</v>
      </c>
      <c r="E3" t="s">
        <v>968</v>
      </c>
      <c r="F3">
        <v>30</v>
      </c>
    </row>
    <row r="4" spans="1:6" x14ac:dyDescent="0.35">
      <c r="A4" t="s">
        <v>271</v>
      </c>
      <c r="B4" t="s">
        <v>328</v>
      </c>
      <c r="C4" s="29" t="s">
        <v>925</v>
      </c>
      <c r="D4" s="337">
        <v>60</v>
      </c>
      <c r="E4" t="s">
        <v>1059</v>
      </c>
      <c r="F4">
        <v>60</v>
      </c>
    </row>
    <row r="5" spans="1:6" x14ac:dyDescent="0.35">
      <c r="A5" t="s">
        <v>272</v>
      </c>
      <c r="B5" t="s">
        <v>261</v>
      </c>
      <c r="C5" s="29" t="s">
        <v>926</v>
      </c>
      <c r="D5" s="337">
        <v>60</v>
      </c>
      <c r="E5" t="s">
        <v>1056</v>
      </c>
      <c r="F5">
        <v>30</v>
      </c>
    </row>
    <row r="6" spans="1:6" x14ac:dyDescent="0.35">
      <c r="A6" t="s">
        <v>595</v>
      </c>
      <c r="B6" t="s">
        <v>1060</v>
      </c>
      <c r="C6" s="31" t="s">
        <v>1061</v>
      </c>
      <c r="D6" s="335">
        <v>60</v>
      </c>
      <c r="E6" t="s">
        <v>272</v>
      </c>
      <c r="F6">
        <v>90</v>
      </c>
    </row>
    <row r="7" spans="1:6" x14ac:dyDescent="0.35">
      <c r="A7" t="s">
        <v>1062</v>
      </c>
      <c r="B7" t="s">
        <v>1063</v>
      </c>
      <c r="C7" s="32" t="s">
        <v>929</v>
      </c>
      <c r="D7" s="338">
        <v>45</v>
      </c>
      <c r="E7" t="s">
        <v>1064</v>
      </c>
      <c r="F7">
        <v>30</v>
      </c>
    </row>
    <row r="8" spans="1:6" x14ac:dyDescent="0.35">
      <c r="A8" t="s">
        <v>273</v>
      </c>
      <c r="B8" t="s">
        <v>249</v>
      </c>
      <c r="C8" s="32" t="s">
        <v>930</v>
      </c>
      <c r="D8" s="338">
        <v>45</v>
      </c>
      <c r="E8" t="s">
        <v>1065</v>
      </c>
      <c r="F8">
        <v>90</v>
      </c>
    </row>
    <row r="9" spans="1:6" x14ac:dyDescent="0.35">
      <c r="A9" t="s">
        <v>180</v>
      </c>
      <c r="B9" t="s">
        <v>206</v>
      </c>
      <c r="C9" s="133" t="s">
        <v>927</v>
      </c>
      <c r="D9" s="336">
        <v>30</v>
      </c>
      <c r="E9" t="s">
        <v>1066</v>
      </c>
      <c r="F9">
        <v>90</v>
      </c>
    </row>
    <row r="10" spans="1:6" x14ac:dyDescent="0.35">
      <c r="A10" t="s">
        <v>270</v>
      </c>
      <c r="B10" t="s">
        <v>230</v>
      </c>
      <c r="C10" s="34" t="s">
        <v>931</v>
      </c>
      <c r="D10" s="339">
        <v>80</v>
      </c>
      <c r="E10" t="s">
        <v>1067</v>
      </c>
      <c r="F10">
        <v>60</v>
      </c>
    </row>
    <row r="11" spans="1:6" x14ac:dyDescent="0.35">
      <c r="A11" t="s">
        <v>1068</v>
      </c>
      <c r="B11" t="s">
        <v>36</v>
      </c>
      <c r="C11" s="34" t="s">
        <v>932</v>
      </c>
      <c r="D11" s="339">
        <v>80</v>
      </c>
      <c r="E11" t="s">
        <v>1069</v>
      </c>
      <c r="F11">
        <v>-60</v>
      </c>
    </row>
    <row r="12" spans="1:6" x14ac:dyDescent="0.35">
      <c r="A12" t="s">
        <v>1070</v>
      </c>
      <c r="B12" t="s">
        <v>1071</v>
      </c>
      <c r="C12" s="34" t="s">
        <v>933</v>
      </c>
      <c r="D12" s="339"/>
      <c r="E12" t="s">
        <v>1072</v>
      </c>
      <c r="F12">
        <v>365</v>
      </c>
    </row>
    <row r="13" spans="1:6" x14ac:dyDescent="0.35">
      <c r="A13" t="s">
        <v>1073</v>
      </c>
      <c r="B13" t="s">
        <v>1074</v>
      </c>
      <c r="C13" s="34" t="s">
        <v>934</v>
      </c>
      <c r="D13" s="339"/>
      <c r="E13" t="s">
        <v>1075</v>
      </c>
      <c r="F13">
        <v>90</v>
      </c>
    </row>
    <row r="14" spans="1:6" x14ac:dyDescent="0.35">
      <c r="A14" t="s">
        <v>1073</v>
      </c>
      <c r="B14" t="s">
        <v>180</v>
      </c>
      <c r="C14" s="34" t="s">
        <v>935</v>
      </c>
      <c r="D14" s="339"/>
      <c r="E14" t="s">
        <v>1076</v>
      </c>
      <c r="F14">
        <v>30</v>
      </c>
    </row>
    <row r="15" spans="1:6" x14ac:dyDescent="0.35">
      <c r="A15" t="s">
        <v>1073</v>
      </c>
      <c r="B15" t="s">
        <v>1077</v>
      </c>
      <c r="C15" s="35" t="s">
        <v>936</v>
      </c>
      <c r="D15" s="340">
        <v>30</v>
      </c>
      <c r="E15" t="s">
        <v>1078</v>
      </c>
      <c r="F15">
        <v>30</v>
      </c>
    </row>
    <row r="16" spans="1:6" x14ac:dyDescent="0.35">
      <c r="A16" t="s">
        <v>1073</v>
      </c>
      <c r="B16" t="s">
        <v>1079</v>
      </c>
      <c r="C16" s="36" t="s">
        <v>937</v>
      </c>
      <c r="D16" s="341"/>
      <c r="E16" t="s">
        <v>191</v>
      </c>
      <c r="F16">
        <v>0</v>
      </c>
    </row>
    <row r="17" spans="2:6" ht="15" thickBot="1" x14ac:dyDescent="0.4">
      <c r="B17" t="s">
        <v>840</v>
      </c>
      <c r="C17" s="122" t="s">
        <v>938</v>
      </c>
      <c r="D17" s="342"/>
      <c r="E17" t="s">
        <v>970</v>
      </c>
      <c r="F17">
        <v>90</v>
      </c>
    </row>
    <row r="18" spans="2:6" x14ac:dyDescent="0.35">
      <c r="B18" t="s">
        <v>1080</v>
      </c>
      <c r="C18" s="121" t="s">
        <v>1081</v>
      </c>
      <c r="D18" s="343"/>
      <c r="E18" t="s">
        <v>1082</v>
      </c>
      <c r="F18">
        <v>7</v>
      </c>
    </row>
    <row r="19" spans="2:6" x14ac:dyDescent="0.35">
      <c r="B19" t="s">
        <v>1083</v>
      </c>
      <c r="D19">
        <f>SUM(D3:D18)</f>
        <v>550</v>
      </c>
      <c r="E19" t="s">
        <v>1084</v>
      </c>
      <c r="F19">
        <v>-60</v>
      </c>
    </row>
    <row r="20" spans="2:6" x14ac:dyDescent="0.35">
      <c r="B20" t="s">
        <v>1085</v>
      </c>
      <c r="E20" t="s">
        <v>1040</v>
      </c>
      <c r="F20">
        <v>180</v>
      </c>
    </row>
    <row r="21" spans="2:6" x14ac:dyDescent="0.35">
      <c r="B21" t="s">
        <v>788</v>
      </c>
      <c r="E21" t="s">
        <v>1086</v>
      </c>
      <c r="F21">
        <v>60</v>
      </c>
    </row>
    <row r="22" spans="2:6" x14ac:dyDescent="0.35">
      <c r="B22" t="s">
        <v>1502</v>
      </c>
      <c r="E22" t="s">
        <v>1088</v>
      </c>
      <c r="F22">
        <v>-60</v>
      </c>
    </row>
    <row r="23" spans="2:6" x14ac:dyDescent="0.35">
      <c r="B23" t="s">
        <v>1089</v>
      </c>
      <c r="E23" t="s">
        <v>1019</v>
      </c>
      <c r="F23">
        <v>60</v>
      </c>
    </row>
    <row r="24" spans="2:6" x14ac:dyDescent="0.35">
      <c r="B24" t="s">
        <v>237</v>
      </c>
      <c r="E24" t="s">
        <v>1090</v>
      </c>
      <c r="F24">
        <v>60</v>
      </c>
    </row>
    <row r="25" spans="2:6" x14ac:dyDescent="0.35">
      <c r="B25" t="s">
        <v>1091</v>
      </c>
      <c r="E25" t="s">
        <v>1092</v>
      </c>
      <c r="F25">
        <v>-60</v>
      </c>
    </row>
    <row r="26" spans="2:6" x14ac:dyDescent="0.35">
      <c r="B26" t="s">
        <v>1093</v>
      </c>
      <c r="E26" t="s">
        <v>1094</v>
      </c>
      <c r="F26">
        <v>90</v>
      </c>
    </row>
    <row r="27" spans="2:6" x14ac:dyDescent="0.35">
      <c r="B27" t="s">
        <v>1095</v>
      </c>
      <c r="E27" t="s">
        <v>1020</v>
      </c>
      <c r="F27">
        <v>-90</v>
      </c>
    </row>
    <row r="28" spans="2:6" x14ac:dyDescent="0.35">
      <c r="B28" t="s">
        <v>706</v>
      </c>
      <c r="E28" t="s">
        <v>1096</v>
      </c>
      <c r="F28">
        <v>60</v>
      </c>
    </row>
    <row r="29" spans="2:6" x14ac:dyDescent="0.35">
      <c r="E29" t="s">
        <v>1097</v>
      </c>
      <c r="F29">
        <v>30</v>
      </c>
    </row>
    <row r="30" spans="2:6" x14ac:dyDescent="0.35">
      <c r="E30" t="s">
        <v>969</v>
      </c>
      <c r="F30">
        <v>60</v>
      </c>
    </row>
    <row r="36" spans="5:6" x14ac:dyDescent="0.35">
      <c r="E36" t="s">
        <v>1098</v>
      </c>
      <c r="F36">
        <v>60</v>
      </c>
    </row>
    <row r="37" spans="5:6" x14ac:dyDescent="0.35">
      <c r="E37" t="s">
        <v>1099</v>
      </c>
      <c r="F37">
        <v>30</v>
      </c>
    </row>
    <row r="38" spans="5:6" x14ac:dyDescent="0.35">
      <c r="E38" t="s">
        <v>1100</v>
      </c>
      <c r="F38">
        <v>30</v>
      </c>
    </row>
    <row r="39" spans="5:6" x14ac:dyDescent="0.35">
      <c r="E39" t="s">
        <v>1101</v>
      </c>
      <c r="F39">
        <v>180</v>
      </c>
    </row>
    <row r="40" spans="5:6" x14ac:dyDescent="0.35">
      <c r="E40" t="s">
        <v>1102</v>
      </c>
      <c r="F40">
        <v>30</v>
      </c>
    </row>
    <row r="41" spans="5:6" x14ac:dyDescent="0.35">
      <c r="E41" t="s">
        <v>1103</v>
      </c>
      <c r="F41">
        <v>30</v>
      </c>
    </row>
  </sheetData>
  <autoFilter ref="E2:F30" xr:uid="{00000000-0009-0000-0000-000002000000}">
    <sortState xmlns:xlrd2="http://schemas.microsoft.com/office/spreadsheetml/2017/richdata2" ref="E3:F30">
      <sortCondition ref="E2:E29"/>
    </sortState>
  </autoFilter>
  <sortState xmlns:xlrd2="http://schemas.microsoft.com/office/spreadsheetml/2017/richdata2" ref="E3:F31">
    <sortCondition ref="E3"/>
  </sortState>
  <customSheetViews>
    <customSheetView guid="{1320E5F0-9854-46BA-9165-0D2D126E5847}" zeroValues="0" state="hidden">
      <pane ySplit="2" topLeftCell="A3" activePane="bottomLeft" state="frozen"/>
      <selection pane="bottomLeft" activeCell="B6" sqref="B6"/>
      <pageMargins left="0" right="0" top="0" bottom="0" header="0" footer="0"/>
      <pageSetup orientation="landscape" horizontalDpi="1200" verticalDpi="1200" r:id="rId1"/>
    </customSheetView>
  </customSheetViews>
  <hyperlinks>
    <hyperlink ref="F1" location="Home!A1" tooltip="Click here to return the main homepage." display="Home" xr:uid="{00000000-0004-0000-0200-000000000000}"/>
  </hyperlinks>
  <pageMargins left="0.7" right="0.7" top="0.75" bottom="0.75" header="0.3" footer="0.3"/>
  <pageSetup orientation="landscape" horizontalDpi="1200" verticalDpi="1200" r:id="rId2"/>
  <headerFooter>
    <oddHeader>&amp;R&amp;"Calibri"&amp;10&amp;K000000 Limited Disclosure&amp;1#_x000D_</oddHeader>
    <oddFooter>&amp;L_x000D_&amp;1#&amp;"Calibri"&amp;10&amp;K0000FF Limited Disclosure</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tabColor rgb="FFFF0000"/>
  </sheetPr>
  <dimension ref="A1:M41"/>
  <sheetViews>
    <sheetView workbookViewId="0">
      <selection activeCell="I31" sqref="I31"/>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09" t="s">
        <v>310</v>
      </c>
      <c r="C1" s="610"/>
      <c r="D1" s="610"/>
      <c r="E1" s="610"/>
      <c r="F1" s="610"/>
      <c r="G1" s="610"/>
      <c r="H1" s="49" t="s">
        <v>178</v>
      </c>
    </row>
    <row r="2" spans="1:13" s="7" customFormat="1" ht="15" customHeight="1" x14ac:dyDescent="0.45">
      <c r="A2" s="3" t="s">
        <v>204</v>
      </c>
      <c r="B2" s="631" t="s">
        <v>311</v>
      </c>
      <c r="C2" s="631"/>
      <c r="D2" s="631"/>
      <c r="E2" s="631"/>
      <c r="F2" s="631"/>
      <c r="G2" s="631"/>
      <c r="H2" s="6"/>
    </row>
    <row r="3" spans="1:13" s="7" customFormat="1" ht="15" customHeight="1" x14ac:dyDescent="0.45">
      <c r="A3" s="3" t="str">
        <f>'Template Old'!A3</f>
        <v>Status</v>
      </c>
      <c r="B3" s="612" t="s">
        <v>249</v>
      </c>
      <c r="C3" s="612"/>
      <c r="D3" s="612"/>
      <c r="E3" s="612"/>
      <c r="F3" s="612"/>
      <c r="G3" s="612"/>
      <c r="H3" s="6"/>
    </row>
    <row r="4" spans="1:13" s="7" customFormat="1" ht="18" customHeight="1" x14ac:dyDescent="0.45">
      <c r="A4" s="3" t="str">
        <f>'Template Old'!A4</f>
        <v>Comments</v>
      </c>
      <c r="B4" s="600" t="s">
        <v>208</v>
      </c>
      <c r="C4" s="600"/>
      <c r="D4" s="600"/>
      <c r="E4" s="600"/>
      <c r="F4" s="600"/>
      <c r="G4" s="600"/>
      <c r="H4" s="6"/>
    </row>
    <row r="5" spans="1:13" x14ac:dyDescent="0.35">
      <c r="A5" s="3" t="str">
        <f>'Template Old'!A5</f>
        <v>Deliverable</v>
      </c>
      <c r="B5" s="632"/>
      <c r="C5" s="632"/>
      <c r="D5" s="632"/>
      <c r="E5" s="632"/>
      <c r="F5" s="632"/>
      <c r="G5" s="632"/>
      <c r="H5" s="323"/>
    </row>
    <row r="6" spans="1:13" x14ac:dyDescent="0.35">
      <c r="A6" s="3" t="str">
        <f>'Template Old'!A6</f>
        <v>Deadline</v>
      </c>
      <c r="B6" s="639"/>
      <c r="C6" s="639"/>
      <c r="D6" s="639"/>
      <c r="E6" s="639"/>
      <c r="F6" s="639"/>
      <c r="G6" s="639"/>
      <c r="H6" s="323"/>
    </row>
    <row r="7" spans="1:13" ht="63" customHeight="1" x14ac:dyDescent="0.3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35">
      <c r="A8" s="3" t="str">
        <f>'Template Old'!A8</f>
        <v>P81 Req (2013)</v>
      </c>
      <c r="B8" s="639"/>
      <c r="C8" s="639"/>
      <c r="D8" s="639"/>
      <c r="E8" s="639"/>
      <c r="F8" s="639"/>
      <c r="G8" s="639"/>
      <c r="H8" s="323"/>
    </row>
    <row r="9" spans="1:13" x14ac:dyDescent="0.35">
      <c r="A9" s="3" t="str">
        <f>'Template Old'!A9</f>
        <v>Number of Directives</v>
      </c>
      <c r="B9" s="259">
        <v>2</v>
      </c>
      <c r="C9" s="639" t="s">
        <v>218</v>
      </c>
      <c r="D9" s="639"/>
      <c r="E9" s="639"/>
      <c r="F9" s="639"/>
      <c r="G9" s="639"/>
      <c r="H9" s="323"/>
    </row>
    <row r="10" spans="1:13" x14ac:dyDescent="0.35">
      <c r="A10" s="3" t="str">
        <f>'Template Old'!A10</f>
        <v>No. of Guidances (see Note 2)</v>
      </c>
      <c r="B10" s="259">
        <v>1</v>
      </c>
      <c r="C10" s="639" t="s">
        <v>220</v>
      </c>
      <c r="D10" s="639"/>
      <c r="E10" s="639"/>
      <c r="F10" s="639"/>
      <c r="G10" s="639"/>
      <c r="H10" s="323"/>
    </row>
    <row r="11" spans="1:13" ht="29" x14ac:dyDescent="0.35">
      <c r="A11" s="3" t="str">
        <f>'Template Old'!A11</f>
        <v>Directionally consistent with IERP findings (See Note 5)</v>
      </c>
      <c r="B11" s="632"/>
      <c r="C11" s="632"/>
      <c r="D11" s="632"/>
      <c r="E11" s="632"/>
      <c r="F11" s="632"/>
      <c r="G11" s="632"/>
      <c r="H11" s="321"/>
      <c r="K11" s="1"/>
      <c r="L11" s="1"/>
      <c r="M11" s="1"/>
    </row>
    <row r="12" spans="1:13" ht="14.9" customHeight="1" x14ac:dyDescent="0.35">
      <c r="A12" s="3" t="str">
        <f>'Template Old'!A12</f>
        <v>Developer</v>
      </c>
      <c r="B12" s="632"/>
      <c r="C12" s="632"/>
      <c r="D12" s="632"/>
      <c r="E12" s="632"/>
      <c r="F12" s="632"/>
      <c r="G12" s="632"/>
      <c r="H12" s="321"/>
    </row>
    <row r="13" spans="1:13" x14ac:dyDescent="0.35">
      <c r="A13" s="3" t="str">
        <f>'Template Old'!A13</f>
        <v>PMOS Liaison</v>
      </c>
      <c r="B13" s="632"/>
      <c r="C13" s="632"/>
      <c r="D13" s="632"/>
      <c r="E13" s="632"/>
      <c r="F13" s="632"/>
      <c r="G13" s="632"/>
      <c r="H13" s="321"/>
    </row>
    <row r="14" spans="1:13" ht="29.15" customHeight="1" x14ac:dyDescent="0.35">
      <c r="A14" s="3" t="str">
        <f>'Template Old'!A14</f>
        <v>Affected Standards</v>
      </c>
      <c r="B14" s="259">
        <v>2</v>
      </c>
      <c r="C14" s="632" t="s">
        <v>312</v>
      </c>
      <c r="D14" s="632"/>
      <c r="E14" s="632"/>
      <c r="F14" s="632"/>
      <c r="G14" s="632"/>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40198</v>
      </c>
      <c r="C22" s="74">
        <v>40212</v>
      </c>
      <c r="D22" s="75"/>
      <c r="E22" s="74"/>
      <c r="F22" s="42">
        <f t="shared" si="0"/>
        <v>-40198</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41934</v>
      </c>
      <c r="C31" s="75">
        <v>41943</v>
      </c>
      <c r="D31" s="75"/>
      <c r="E31" s="74"/>
      <c r="F31" s="42">
        <f t="shared" si="0"/>
        <v>-41934</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3" t="s">
        <v>227</v>
      </c>
      <c r="B38" s="24">
        <v>43525</v>
      </c>
      <c r="C38" s="635" t="s">
        <v>208</v>
      </c>
      <c r="D38" s="635"/>
      <c r="E38" s="635"/>
      <c r="F38" s="635"/>
      <c r="G38" s="635"/>
      <c r="H38" s="636"/>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18">
    <mergeCell ref="B6:G6"/>
    <mergeCell ref="B1:G1"/>
    <mergeCell ref="B2:G2"/>
    <mergeCell ref="B3:G3"/>
    <mergeCell ref="B4:G4"/>
    <mergeCell ref="B5:G5"/>
    <mergeCell ref="B8:G8"/>
    <mergeCell ref="C9:G9"/>
    <mergeCell ref="C10:G10"/>
    <mergeCell ref="B11:G11"/>
    <mergeCell ref="B12:G12"/>
    <mergeCell ref="C41:H41"/>
    <mergeCell ref="B13:G13"/>
    <mergeCell ref="C14:G14"/>
    <mergeCell ref="C37:H37"/>
    <mergeCell ref="C38:H38"/>
    <mergeCell ref="C39:H39"/>
    <mergeCell ref="C40:H40"/>
  </mergeCells>
  <conditionalFormatting sqref="B19:C34">
    <cfRule type="expression" dxfId="1024" priority="2">
      <formula>AND($B19&lt;=NOW(),$C19&gt;=NOW())</formula>
    </cfRule>
  </conditionalFormatting>
  <conditionalFormatting sqref="D19:D34">
    <cfRule type="expression" dxfId="1023" priority="1">
      <formula>AND($D19&lt;=NOW(),$E19&gt;=NOW())</formula>
    </cfRule>
  </conditionalFormatting>
  <conditionalFormatting sqref="F19:F34">
    <cfRule type="cellIs" dxfId="1022" priority="3" operator="lessThan">
      <formula>-90</formula>
    </cfRule>
    <cfRule type="cellIs" dxfId="1021" priority="4" operator="lessThan">
      <formula>-45</formula>
    </cfRule>
    <cfRule type="cellIs" dxfId="1020" priority="5" operator="greaterThan">
      <formula>-45</formula>
    </cfRule>
  </conditionalFormatting>
  <hyperlinks>
    <hyperlink ref="B2" r:id="rId1" display="Phase 2 System Protection Coordination" xr:uid="{00000000-0004-0000-1E00-000000000000}"/>
    <hyperlink ref="H1" location="Home!A1" display="Return to Home" xr:uid="{00000000-0004-0000-1E00-000001000000}"/>
    <hyperlink ref="B2:G2" r:id="rId2" display="Undervoltage Load Shedding (UVLS) &amp; Underfrequency Load Shedding (UFLS)" xr:uid="{00000000-0004-0000-1E00-000002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CD63AA3F-038D-476B-912E-F4311580D9BE}">
            <xm:f>IF($B$20=Home!$I$5,$A$24,)</xm:f>
            <x14:dxf/>
          </x14:cfRule>
          <xm:sqref>I10:ABK10</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tabColor rgb="FFFF0000"/>
  </sheetPr>
  <dimension ref="A1:M41"/>
  <sheetViews>
    <sheetView workbookViewId="0">
      <pane ySplit="1" topLeftCell="A2" activePane="bottomLeft" state="frozen"/>
      <selection pane="bottomLeft" activeCell="B5" sqref="B5:G5"/>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09" t="s">
        <v>313</v>
      </c>
      <c r="C1" s="610"/>
      <c r="D1" s="610"/>
      <c r="E1" s="610"/>
      <c r="F1" s="610"/>
      <c r="G1" s="610"/>
      <c r="H1" s="49" t="s">
        <v>178</v>
      </c>
    </row>
    <row r="2" spans="1:13" s="7" customFormat="1" ht="15" customHeight="1" x14ac:dyDescent="0.45">
      <c r="A2" s="3" t="s">
        <v>204</v>
      </c>
      <c r="B2" s="631" t="s">
        <v>314</v>
      </c>
      <c r="C2" s="631"/>
      <c r="D2" s="631"/>
      <c r="E2" s="631"/>
      <c r="F2" s="631"/>
      <c r="G2" s="631"/>
      <c r="H2" s="6"/>
    </row>
    <row r="3" spans="1:13" s="7" customFormat="1" ht="15" customHeight="1" x14ac:dyDescent="0.45">
      <c r="A3" s="3" t="str">
        <f>'Template Old'!A3</f>
        <v>Status</v>
      </c>
      <c r="B3" s="612" t="s">
        <v>249</v>
      </c>
      <c r="C3" s="612"/>
      <c r="D3" s="612"/>
      <c r="E3" s="612"/>
      <c r="F3" s="612"/>
      <c r="G3" s="612"/>
      <c r="H3" s="6"/>
    </row>
    <row r="4" spans="1:13" s="7" customFormat="1" ht="34.4" customHeight="1" x14ac:dyDescent="0.45">
      <c r="A4" s="3" t="str">
        <f>'Template Old'!A4</f>
        <v>Comments</v>
      </c>
      <c r="B4" s="600" t="s">
        <v>306</v>
      </c>
      <c r="C4" s="600"/>
      <c r="D4" s="600"/>
      <c r="E4" s="600"/>
      <c r="F4" s="600"/>
      <c r="G4" s="600"/>
      <c r="H4" s="6"/>
    </row>
    <row r="5" spans="1:13" x14ac:dyDescent="0.35">
      <c r="A5" s="3" t="str">
        <f>'Template Old'!A5</f>
        <v>Deliverable</v>
      </c>
      <c r="B5" s="632"/>
      <c r="C5" s="632"/>
      <c r="D5" s="632"/>
      <c r="E5" s="632"/>
      <c r="F5" s="632"/>
      <c r="G5" s="632"/>
      <c r="H5" s="323"/>
    </row>
    <row r="6" spans="1:13" x14ac:dyDescent="0.35">
      <c r="A6" s="3" t="str">
        <f>'Template Old'!A6</f>
        <v>Deadline</v>
      </c>
      <c r="B6" s="639"/>
      <c r="C6" s="639"/>
      <c r="D6" s="639"/>
      <c r="E6" s="639"/>
      <c r="F6" s="639"/>
      <c r="G6" s="639"/>
      <c r="H6" s="323"/>
    </row>
    <row r="7" spans="1:13" ht="63" customHeight="1" x14ac:dyDescent="0.35">
      <c r="A7" s="3" t="str">
        <f>'Template Old'!A7</f>
        <v>Priority in RSDP, click to see applicable Footnote</v>
      </c>
      <c r="B7" s="3"/>
      <c r="C7" s="3"/>
      <c r="D7" s="3" t="str">
        <f>'Template Old'!D7</f>
        <v>Priority (1-Low, 2-Med, 3-High )</v>
      </c>
      <c r="E7" s="3">
        <v>1</v>
      </c>
      <c r="F7" s="3" t="str">
        <f>'Template Old'!F7</f>
        <v>Project has been Re-Baselined? (0-No, 1-Yes)</v>
      </c>
      <c r="G7" s="3">
        <v>0</v>
      </c>
      <c r="H7" s="323"/>
    </row>
    <row r="8" spans="1:13" x14ac:dyDescent="0.35">
      <c r="A8" s="3" t="str">
        <f>'Template Old'!A8</f>
        <v>P81 Req (2013)</v>
      </c>
      <c r="B8" s="639"/>
      <c r="C8" s="639"/>
      <c r="D8" s="639"/>
      <c r="E8" s="639"/>
      <c r="F8" s="639"/>
      <c r="G8" s="639"/>
      <c r="H8" s="323"/>
    </row>
    <row r="9" spans="1:13" x14ac:dyDescent="0.35">
      <c r="A9" s="3" t="str">
        <f>'Template Old'!A9</f>
        <v>Number of Directives</v>
      </c>
      <c r="B9" s="259">
        <v>0</v>
      </c>
      <c r="C9" s="639" t="s">
        <v>218</v>
      </c>
      <c r="D9" s="639"/>
      <c r="E9" s="639"/>
      <c r="F9" s="639"/>
      <c r="G9" s="639"/>
      <c r="H9" s="323"/>
    </row>
    <row r="10" spans="1:13" x14ac:dyDescent="0.35">
      <c r="A10" s="3" t="str">
        <f>'Template Old'!A10</f>
        <v>No. of Guidances (see Note 2)</v>
      </c>
      <c r="B10" s="259">
        <v>0</v>
      </c>
      <c r="C10" s="639" t="s">
        <v>220</v>
      </c>
      <c r="D10" s="639"/>
      <c r="E10" s="639"/>
      <c r="F10" s="639"/>
      <c r="G10" s="639"/>
      <c r="H10" s="323"/>
    </row>
    <row r="11" spans="1:13" ht="29" x14ac:dyDescent="0.35">
      <c r="A11" s="3" t="str">
        <f>'Template Old'!A11</f>
        <v>Directionally consistent with IERP findings (See Note 5)</v>
      </c>
      <c r="B11" s="632"/>
      <c r="C11" s="632"/>
      <c r="D11" s="632"/>
      <c r="E11" s="632"/>
      <c r="F11" s="632"/>
      <c r="G11" s="632"/>
      <c r="H11" s="321"/>
      <c r="K11" s="1"/>
      <c r="L11" s="1"/>
      <c r="M11" s="1"/>
    </row>
    <row r="12" spans="1:13" ht="14.9" customHeight="1" x14ac:dyDescent="0.35">
      <c r="A12" s="3" t="str">
        <f>'Template Old'!A12</f>
        <v>Developer</v>
      </c>
      <c r="B12" s="632"/>
      <c r="C12" s="632"/>
      <c r="D12" s="632"/>
      <c r="E12" s="632"/>
      <c r="F12" s="632"/>
      <c r="G12" s="632"/>
      <c r="H12" s="321"/>
    </row>
    <row r="13" spans="1:13" x14ac:dyDescent="0.35">
      <c r="A13" s="3" t="str">
        <f>'Template Old'!A13</f>
        <v>PMOS Liaison</v>
      </c>
      <c r="B13" s="632"/>
      <c r="C13" s="632"/>
      <c r="D13" s="632"/>
      <c r="E13" s="632"/>
      <c r="F13" s="632"/>
      <c r="G13" s="632"/>
      <c r="H13" s="321"/>
    </row>
    <row r="14" spans="1:13" ht="29.15" customHeight="1" x14ac:dyDescent="0.35">
      <c r="A14" s="3" t="str">
        <f>'Template Old'!A14</f>
        <v>Affected Standards</v>
      </c>
      <c r="B14" s="259">
        <v>2</v>
      </c>
      <c r="C14" s="632" t="s">
        <v>315</v>
      </c>
      <c r="D14" s="632"/>
      <c r="E14" s="632"/>
      <c r="F14" s="632"/>
      <c r="G14" s="632"/>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41911</v>
      </c>
      <c r="C22" s="74">
        <v>41920</v>
      </c>
      <c r="D22" s="75"/>
      <c r="E22" s="74"/>
      <c r="F22" s="42">
        <f t="shared" si="0"/>
        <v>-41911</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42111</v>
      </c>
      <c r="C31" s="75">
        <v>42121</v>
      </c>
      <c r="D31" s="75"/>
      <c r="E31" s="74">
        <v>42216</v>
      </c>
      <c r="F31" s="42">
        <f t="shared" si="0"/>
        <v>-42111</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3" t="s">
        <v>227</v>
      </c>
      <c r="B38" s="24">
        <v>43525</v>
      </c>
      <c r="C38" s="635" t="s">
        <v>208</v>
      </c>
      <c r="D38" s="635"/>
      <c r="E38" s="635"/>
      <c r="F38" s="635"/>
      <c r="G38" s="635"/>
      <c r="H38" s="636"/>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18">
    <mergeCell ref="B6:G6"/>
    <mergeCell ref="B1:G1"/>
    <mergeCell ref="B2:G2"/>
    <mergeCell ref="B3:G3"/>
    <mergeCell ref="B4:G4"/>
    <mergeCell ref="B5:G5"/>
    <mergeCell ref="B8:G8"/>
    <mergeCell ref="C9:G9"/>
    <mergeCell ref="C10:G10"/>
    <mergeCell ref="B11:G11"/>
    <mergeCell ref="B12:G12"/>
    <mergeCell ref="C41:H41"/>
    <mergeCell ref="B13:G13"/>
    <mergeCell ref="C14:G14"/>
    <mergeCell ref="C37:H37"/>
    <mergeCell ref="C38:H38"/>
    <mergeCell ref="C39:H39"/>
    <mergeCell ref="C40:H40"/>
  </mergeCells>
  <conditionalFormatting sqref="B19:C34">
    <cfRule type="expression" dxfId="1019" priority="2">
      <formula>AND($B19&lt;=NOW(),$C19&gt;=NOW())</formula>
    </cfRule>
  </conditionalFormatting>
  <conditionalFormatting sqref="D19:D34">
    <cfRule type="expression" dxfId="1018" priority="1">
      <formula>AND($D19&lt;=NOW(),$E19&gt;=NOW())</formula>
    </cfRule>
  </conditionalFormatting>
  <conditionalFormatting sqref="F19:F34">
    <cfRule type="cellIs" dxfId="1017" priority="3" operator="lessThan">
      <formula>-90</formula>
    </cfRule>
    <cfRule type="cellIs" dxfId="1016" priority="4" operator="lessThan">
      <formula>-45</formula>
    </cfRule>
    <cfRule type="cellIs" dxfId="1015" priority="5" operator="greaterThan">
      <formula>-45</formula>
    </cfRule>
  </conditionalFormatting>
  <hyperlinks>
    <hyperlink ref="B2" r:id="rId1" display="Phase 2 System Protection Coordination" xr:uid="{00000000-0004-0000-1F00-000000000000}"/>
    <hyperlink ref="H1" location="Home!A1" display="Return to Home" xr:uid="{00000000-0004-0000-1F00-000001000000}"/>
    <hyperlink ref="B2:G2" r:id="rId2" display="Phase 2 of Undervoltage Load Shedding (UVLS): Misoperations" xr:uid="{00000000-0004-0000-1F00-000002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5E91B7A1-4710-487D-A5F2-382AE75C3A88}">
            <xm:f>IF($B$20=Home!$I$5,$A$24,)</xm:f>
            <x14:dxf/>
          </x14:cfRule>
          <xm:sqref>I10:ABK10</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tabColor rgb="FFFF0000"/>
  </sheetPr>
  <dimension ref="A1:M41"/>
  <sheetViews>
    <sheetView workbookViewId="0">
      <pane ySplit="1" topLeftCell="A2" activePane="bottomLeft" state="frozen"/>
      <selection pane="bottomLeft" activeCell="H1" sqref="H1"/>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09" t="s">
        <v>316</v>
      </c>
      <c r="C1" s="610"/>
      <c r="D1" s="610"/>
      <c r="E1" s="610"/>
      <c r="F1" s="610"/>
      <c r="G1" s="610"/>
      <c r="H1" s="49" t="s">
        <v>178</v>
      </c>
    </row>
    <row r="2" spans="1:13" s="7" customFormat="1" ht="15" customHeight="1" x14ac:dyDescent="0.45">
      <c r="A2" s="3" t="s">
        <v>204</v>
      </c>
      <c r="B2" s="631" t="s">
        <v>317</v>
      </c>
      <c r="C2" s="631"/>
      <c r="D2" s="631"/>
      <c r="E2" s="631"/>
      <c r="F2" s="631"/>
      <c r="G2" s="631"/>
      <c r="H2" s="6"/>
    </row>
    <row r="3" spans="1:13" s="7" customFormat="1" ht="15" customHeight="1" x14ac:dyDescent="0.45">
      <c r="A3" s="3" t="str">
        <f>'Template Old'!A3</f>
        <v>Status</v>
      </c>
      <c r="B3" s="612" t="s">
        <v>237</v>
      </c>
      <c r="C3" s="612"/>
      <c r="D3" s="612"/>
      <c r="E3" s="612"/>
      <c r="F3" s="612"/>
      <c r="G3" s="612"/>
      <c r="H3" s="6"/>
    </row>
    <row r="4" spans="1:13" s="7" customFormat="1" ht="46.4" customHeight="1" x14ac:dyDescent="0.45">
      <c r="A4" s="3" t="str">
        <f>'Template Old'!A4</f>
        <v>Comments</v>
      </c>
      <c r="B4" s="600" t="s">
        <v>318</v>
      </c>
      <c r="C4" s="600"/>
      <c r="D4" s="600"/>
      <c r="E4" s="600"/>
      <c r="F4" s="600"/>
      <c r="G4" s="600"/>
      <c r="H4" s="6"/>
    </row>
    <row r="5" spans="1:13" x14ac:dyDescent="0.35">
      <c r="A5" s="3" t="str">
        <f>'Template Old'!A5</f>
        <v>Deliverable</v>
      </c>
      <c r="B5" s="632"/>
      <c r="C5" s="632"/>
      <c r="D5" s="632"/>
      <c r="E5" s="632"/>
      <c r="F5" s="632"/>
      <c r="G5" s="632"/>
      <c r="H5" s="323"/>
    </row>
    <row r="6" spans="1:13" x14ac:dyDescent="0.35">
      <c r="A6" s="3" t="str">
        <f>'Template Old'!A6</f>
        <v>Deadline</v>
      </c>
      <c r="B6" s="639"/>
      <c r="C6" s="639"/>
      <c r="D6" s="639"/>
      <c r="E6" s="639"/>
      <c r="F6" s="639"/>
      <c r="G6" s="639"/>
      <c r="H6" s="323"/>
    </row>
    <row r="7" spans="1:13" ht="63" customHeight="1" x14ac:dyDescent="0.3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35">
      <c r="A8" s="3" t="str">
        <f>'Template Old'!A8</f>
        <v>P81 Req (2013)</v>
      </c>
      <c r="B8" s="639"/>
      <c r="C8" s="639"/>
      <c r="D8" s="639"/>
      <c r="E8" s="639"/>
      <c r="F8" s="639"/>
      <c r="G8" s="639"/>
      <c r="H8" s="323"/>
    </row>
    <row r="9" spans="1:13" x14ac:dyDescent="0.35">
      <c r="A9" s="3" t="str">
        <f>'Template Old'!A9</f>
        <v>Number of Directives</v>
      </c>
      <c r="B9" s="259">
        <v>62</v>
      </c>
      <c r="C9" s="639" t="s">
        <v>218</v>
      </c>
      <c r="D9" s="639"/>
      <c r="E9" s="639"/>
      <c r="F9" s="639"/>
      <c r="G9" s="639"/>
      <c r="H9" s="323"/>
    </row>
    <row r="10" spans="1:13" x14ac:dyDescent="0.35">
      <c r="A10" s="3" t="str">
        <f>'Template Old'!A10</f>
        <v>No. of Guidances (see Note 2)</v>
      </c>
      <c r="B10" s="259">
        <v>22</v>
      </c>
      <c r="C10" s="639" t="s">
        <v>220</v>
      </c>
      <c r="D10" s="639"/>
      <c r="E10" s="639"/>
      <c r="F10" s="639"/>
      <c r="G10" s="639"/>
      <c r="H10" s="323"/>
    </row>
    <row r="11" spans="1:13" ht="29" x14ac:dyDescent="0.35">
      <c r="A11" s="3" t="str">
        <f>'Template Old'!A11</f>
        <v>Directionally consistent with IERP findings (See Note 5)</v>
      </c>
      <c r="B11" s="632"/>
      <c r="C11" s="632"/>
      <c r="D11" s="632"/>
      <c r="E11" s="632"/>
      <c r="F11" s="632"/>
      <c r="G11" s="632"/>
      <c r="H11" s="321"/>
      <c r="K11" s="1"/>
      <c r="L11" s="1"/>
      <c r="M11" s="1"/>
    </row>
    <row r="12" spans="1:13" ht="14.9" customHeight="1" x14ac:dyDescent="0.35">
      <c r="A12" s="3" t="str">
        <f>'Template Old'!A12</f>
        <v>Developer</v>
      </c>
      <c r="B12" s="632"/>
      <c r="C12" s="632"/>
      <c r="D12" s="632"/>
      <c r="E12" s="632"/>
      <c r="F12" s="632"/>
      <c r="G12" s="632"/>
      <c r="H12" s="321"/>
    </row>
    <row r="13" spans="1:13" x14ac:dyDescent="0.35">
      <c r="A13" s="3" t="str">
        <f>'Template Old'!A13</f>
        <v>PMOS Liaison</v>
      </c>
      <c r="B13" s="632"/>
      <c r="C13" s="632"/>
      <c r="D13" s="632"/>
      <c r="E13" s="632"/>
      <c r="F13" s="632"/>
      <c r="G13" s="632"/>
      <c r="H13" s="321"/>
    </row>
    <row r="14" spans="1:13" ht="29.15" customHeight="1" x14ac:dyDescent="0.35">
      <c r="A14" s="3" t="str">
        <f>'Template Old'!A14</f>
        <v>Affected Standards</v>
      </c>
      <c r="B14" s="259">
        <v>10</v>
      </c>
      <c r="C14" s="632" t="s">
        <v>319</v>
      </c>
      <c r="D14" s="632"/>
      <c r="E14" s="632"/>
      <c r="F14" s="632"/>
      <c r="G14" s="632"/>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39713</v>
      </c>
      <c r="C22" s="74">
        <f>+B22+30</f>
        <v>39743</v>
      </c>
      <c r="D22" s="75"/>
      <c r="E22" s="74"/>
      <c r="F22" s="42">
        <f t="shared" si="0"/>
        <v>-39713</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41208</v>
      </c>
      <c r="C31" s="75">
        <v>41218</v>
      </c>
      <c r="D31" s="75"/>
      <c r="E31" s="74"/>
      <c r="F31" s="42">
        <f t="shared" si="0"/>
        <v>-41208</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3" t="s">
        <v>227</v>
      </c>
      <c r="B38" s="24">
        <v>43525</v>
      </c>
      <c r="C38" s="635" t="s">
        <v>208</v>
      </c>
      <c r="D38" s="635"/>
      <c r="E38" s="635"/>
      <c r="F38" s="635"/>
      <c r="G38" s="635"/>
      <c r="H38" s="636"/>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18">
    <mergeCell ref="B6:G6"/>
    <mergeCell ref="B1:G1"/>
    <mergeCell ref="B2:G2"/>
    <mergeCell ref="B3:G3"/>
    <mergeCell ref="B4:G4"/>
    <mergeCell ref="B5:G5"/>
    <mergeCell ref="B8:G8"/>
    <mergeCell ref="C9:G9"/>
    <mergeCell ref="C10:G10"/>
    <mergeCell ref="B11:G11"/>
    <mergeCell ref="B12:G12"/>
    <mergeCell ref="C41:H41"/>
    <mergeCell ref="B13:G13"/>
    <mergeCell ref="C14:G14"/>
    <mergeCell ref="C37:H37"/>
    <mergeCell ref="C38:H38"/>
    <mergeCell ref="C39:H39"/>
    <mergeCell ref="C40:H40"/>
  </mergeCells>
  <conditionalFormatting sqref="B19:C34">
    <cfRule type="expression" dxfId="1014" priority="2">
      <formula>AND($B19&lt;=NOW(),$C19&gt;=NOW())</formula>
    </cfRule>
  </conditionalFormatting>
  <conditionalFormatting sqref="D19:D34">
    <cfRule type="expression" dxfId="1013" priority="1">
      <formula>AND($D19&lt;=NOW(),$E19&gt;=NOW())</formula>
    </cfRule>
  </conditionalFormatting>
  <conditionalFormatting sqref="F19:F34">
    <cfRule type="cellIs" dxfId="1012" priority="3" operator="lessThan">
      <formula>-90</formula>
    </cfRule>
    <cfRule type="cellIs" dxfId="1011" priority="4" operator="lessThan">
      <formula>-45</formula>
    </cfRule>
    <cfRule type="cellIs" dxfId="1010" priority="5" operator="greaterThan">
      <formula>-45</formula>
    </cfRule>
  </conditionalFormatting>
  <hyperlinks>
    <hyperlink ref="B2" r:id="rId1" display="Phase 2 System Protection Coordination" xr:uid="{00000000-0004-0000-2000-000000000000}"/>
    <hyperlink ref="H1" location="Home!A1" display="Return to Home" xr:uid="{00000000-0004-0000-2000-000001000000}"/>
    <hyperlink ref="B2:G2" r:id="rId2" display="Cyber Security Order 706 Version 5 CIP Standards" xr:uid="{00000000-0004-0000-2000-000002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C711AD33-2E06-4EA8-AE72-FAE652C12EE9}">
            <xm:f>IF($B$20=Home!$I$5,$A$24,)</xm:f>
            <x14:dxf/>
          </x14:cfRule>
          <xm:sqref>I10:ABK10</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tabColor rgb="FFFF0000"/>
  </sheetPr>
  <dimension ref="A1:M41"/>
  <sheetViews>
    <sheetView workbookViewId="0">
      <selection activeCell="B3" sqref="B3:G3"/>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09" t="s">
        <v>320</v>
      </c>
      <c r="C1" s="610"/>
      <c r="D1" s="610"/>
      <c r="E1" s="610"/>
      <c r="F1" s="610"/>
      <c r="G1" s="610"/>
      <c r="H1" s="49" t="s">
        <v>178</v>
      </c>
    </row>
    <row r="2" spans="1:13" s="7" customFormat="1" ht="15" customHeight="1" x14ac:dyDescent="0.45">
      <c r="A2" s="3" t="s">
        <v>204</v>
      </c>
      <c r="B2" s="631" t="s">
        <v>321</v>
      </c>
      <c r="C2" s="631"/>
      <c r="D2" s="631"/>
      <c r="E2" s="631"/>
      <c r="F2" s="631"/>
      <c r="G2" s="631"/>
      <c r="H2" s="6"/>
    </row>
    <row r="3" spans="1:13" s="7" customFormat="1" ht="15" customHeight="1" x14ac:dyDescent="0.45">
      <c r="A3" s="3" t="str">
        <f>'Template Old'!A3</f>
        <v>Status</v>
      </c>
      <c r="B3" s="612" t="s">
        <v>249</v>
      </c>
      <c r="C3" s="612"/>
      <c r="D3" s="612"/>
      <c r="E3" s="612"/>
      <c r="F3" s="612"/>
      <c r="G3" s="612"/>
      <c r="H3" s="6"/>
    </row>
    <row r="4" spans="1:13" s="7" customFormat="1" ht="18" customHeight="1" x14ac:dyDescent="0.45">
      <c r="A4" s="3" t="str">
        <f>'Template Old'!A4</f>
        <v>Comments</v>
      </c>
      <c r="B4" s="600" t="s">
        <v>208</v>
      </c>
      <c r="C4" s="600"/>
      <c r="D4" s="600"/>
      <c r="E4" s="600"/>
      <c r="F4" s="600"/>
      <c r="G4" s="600"/>
      <c r="H4" s="6"/>
    </row>
    <row r="5" spans="1:13" x14ac:dyDescent="0.35">
      <c r="A5" s="3" t="str">
        <f>'Template Old'!A5</f>
        <v>Deliverable</v>
      </c>
      <c r="B5" s="632"/>
      <c r="C5" s="632"/>
      <c r="D5" s="632"/>
      <c r="E5" s="632"/>
      <c r="F5" s="632"/>
      <c r="G5" s="632"/>
      <c r="H5" s="323"/>
    </row>
    <row r="6" spans="1:13" x14ac:dyDescent="0.35">
      <c r="A6" s="3" t="str">
        <f>'Template Old'!A6</f>
        <v>Deadline</v>
      </c>
      <c r="B6" s="639"/>
      <c r="C6" s="639"/>
      <c r="D6" s="639"/>
      <c r="E6" s="639"/>
      <c r="F6" s="639"/>
      <c r="G6" s="639"/>
      <c r="H6" s="323"/>
    </row>
    <row r="7" spans="1:13" ht="63" customHeight="1" x14ac:dyDescent="0.35">
      <c r="A7" s="3" t="str">
        <f>'Template Old'!A7</f>
        <v>Priority in RSDP, click to see applicable Footnote</v>
      </c>
      <c r="B7" s="3"/>
      <c r="C7" s="3"/>
      <c r="D7" s="3" t="str">
        <f>'Template Old'!D7</f>
        <v>Priority (1-Low, 2-Med, 3-High )</v>
      </c>
      <c r="E7" s="3">
        <v>2</v>
      </c>
      <c r="F7" s="3" t="str">
        <f>'Template Old'!F7</f>
        <v>Project has been Re-Baselined? (0-No, 1-Yes)</v>
      </c>
      <c r="G7" s="3">
        <v>0</v>
      </c>
      <c r="H7" s="323"/>
    </row>
    <row r="8" spans="1:13" x14ac:dyDescent="0.35">
      <c r="A8" s="3" t="str">
        <f>'Template Old'!A8</f>
        <v>P81 Req (2013)</v>
      </c>
      <c r="B8" s="639"/>
      <c r="C8" s="639"/>
      <c r="D8" s="639"/>
      <c r="E8" s="639"/>
      <c r="F8" s="639"/>
      <c r="G8" s="639"/>
      <c r="H8" s="323"/>
    </row>
    <row r="9" spans="1:13" x14ac:dyDescent="0.35">
      <c r="A9" s="3" t="str">
        <f>'Template Old'!A9</f>
        <v>Number of Directives</v>
      </c>
      <c r="B9" s="259">
        <v>1</v>
      </c>
      <c r="C9" s="639" t="s">
        <v>218</v>
      </c>
      <c r="D9" s="639"/>
      <c r="E9" s="639"/>
      <c r="F9" s="639"/>
      <c r="G9" s="639"/>
      <c r="H9" s="323"/>
    </row>
    <row r="10" spans="1:13" x14ac:dyDescent="0.35">
      <c r="A10" s="3" t="str">
        <f>'Template Old'!A10</f>
        <v>No. of Guidances (see Note 2)</v>
      </c>
      <c r="B10" s="259">
        <v>7</v>
      </c>
      <c r="C10" s="639" t="s">
        <v>220</v>
      </c>
      <c r="D10" s="639"/>
      <c r="E10" s="639"/>
      <c r="F10" s="639"/>
      <c r="G10" s="639"/>
      <c r="H10" s="323"/>
    </row>
    <row r="11" spans="1:13" ht="29" x14ac:dyDescent="0.35">
      <c r="A11" s="3" t="str">
        <f>'Template Old'!A11</f>
        <v>Directionally consistent with IERP findings (See Note 5)</v>
      </c>
      <c r="B11" s="632"/>
      <c r="C11" s="632"/>
      <c r="D11" s="632"/>
      <c r="E11" s="632"/>
      <c r="F11" s="632"/>
      <c r="G11" s="632"/>
      <c r="H11" s="321"/>
      <c r="K11" s="1"/>
      <c r="L11" s="1"/>
      <c r="M11" s="1"/>
    </row>
    <row r="12" spans="1:13" ht="14.9" customHeight="1" x14ac:dyDescent="0.35">
      <c r="A12" s="3" t="str">
        <f>'Template Old'!A12</f>
        <v>Developer</v>
      </c>
      <c r="B12" s="632"/>
      <c r="C12" s="632"/>
      <c r="D12" s="632"/>
      <c r="E12" s="632"/>
      <c r="F12" s="632"/>
      <c r="G12" s="632"/>
      <c r="H12" s="321"/>
    </row>
    <row r="13" spans="1:13" x14ac:dyDescent="0.35">
      <c r="A13" s="3" t="str">
        <f>'Template Old'!A13</f>
        <v>PMOS Liaison</v>
      </c>
      <c r="B13" s="632"/>
      <c r="C13" s="632"/>
      <c r="D13" s="632"/>
      <c r="E13" s="632"/>
      <c r="F13" s="632"/>
      <c r="G13" s="632"/>
      <c r="H13" s="321"/>
    </row>
    <row r="14" spans="1:13" ht="29.15" customHeight="1" x14ac:dyDescent="0.35">
      <c r="A14" s="3" t="str">
        <f>'Template Old'!A14</f>
        <v>Affected Standards</v>
      </c>
      <c r="B14" s="259">
        <v>5</v>
      </c>
      <c r="C14" s="632" t="s">
        <v>322</v>
      </c>
      <c r="D14" s="632"/>
      <c r="E14" s="632"/>
      <c r="F14" s="632"/>
      <c r="G14" s="632"/>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39631</v>
      </c>
      <c r="C22" s="74">
        <v>39660</v>
      </c>
      <c r="D22" s="75"/>
      <c r="E22" s="74"/>
      <c r="F22" s="42">
        <f t="shared" si="0"/>
        <v>-39631</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41666</v>
      </c>
      <c r="C31" s="75">
        <v>41675</v>
      </c>
      <c r="D31" s="75"/>
      <c r="E31" s="74"/>
      <c r="F31" s="42">
        <f t="shared" si="0"/>
        <v>-41666</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3" t="s">
        <v>227</v>
      </c>
      <c r="B38" s="24">
        <v>43525</v>
      </c>
      <c r="C38" s="635" t="s">
        <v>208</v>
      </c>
      <c r="D38" s="635"/>
      <c r="E38" s="635"/>
      <c r="F38" s="635"/>
      <c r="G38" s="635"/>
      <c r="H38" s="636"/>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18">
    <mergeCell ref="B6:G6"/>
    <mergeCell ref="B1:G1"/>
    <mergeCell ref="B2:G2"/>
    <mergeCell ref="B3:G3"/>
    <mergeCell ref="B4:G4"/>
    <mergeCell ref="B5:G5"/>
    <mergeCell ref="B8:G8"/>
    <mergeCell ref="C9:G9"/>
    <mergeCell ref="C10:G10"/>
    <mergeCell ref="B11:G11"/>
    <mergeCell ref="B12:G12"/>
    <mergeCell ref="C41:H41"/>
    <mergeCell ref="B13:G13"/>
    <mergeCell ref="C14:G14"/>
    <mergeCell ref="C37:H37"/>
    <mergeCell ref="C38:H38"/>
    <mergeCell ref="C39:H39"/>
    <mergeCell ref="C40:H40"/>
  </mergeCells>
  <conditionalFormatting sqref="B19:C34">
    <cfRule type="expression" dxfId="1009" priority="2">
      <formula>AND($B19&lt;=NOW(),$C19&gt;=NOW())</formula>
    </cfRule>
  </conditionalFormatting>
  <conditionalFormatting sqref="D19:D34">
    <cfRule type="expression" dxfId="1008" priority="1">
      <formula>AND($D19&lt;=NOW(),$E19&gt;=NOW())</formula>
    </cfRule>
  </conditionalFormatting>
  <conditionalFormatting sqref="F19:F34">
    <cfRule type="cellIs" dxfId="1007" priority="3" operator="lessThan">
      <formula>-90</formula>
    </cfRule>
    <cfRule type="cellIs" dxfId="1006" priority="4" operator="lessThan">
      <formula>-45</formula>
    </cfRule>
    <cfRule type="cellIs" dxfId="1005" priority="5" operator="greaterThan">
      <formula>-45</formula>
    </cfRule>
  </conditionalFormatting>
  <hyperlinks>
    <hyperlink ref="B2" r:id="rId1" display="Phase 2 System Protection Coordination" xr:uid="{00000000-0004-0000-2100-000000000000}"/>
    <hyperlink ref="H1" location="Home!A1" display="Return to Home" xr:uid="{00000000-0004-0000-2100-000001000000}"/>
    <hyperlink ref="B2:G2" r:id="rId2" display="Coordinate Interchange Standards" xr:uid="{00000000-0004-0000-2100-000002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9B7B1CF2-8660-406F-87A2-BC40938F31BC}">
            <xm:f>IF($B$20=Home!$I$5,$A$24,)</xm:f>
            <x14:dxf/>
          </x14:cfRule>
          <xm:sqref>I10:ABK10</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3">
    <tabColor rgb="FFFF0000"/>
  </sheetPr>
  <dimension ref="A1:M41"/>
  <sheetViews>
    <sheetView workbookViewId="0">
      <selection activeCell="B5" sqref="B5:G5"/>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09" t="s">
        <v>323</v>
      </c>
      <c r="C1" s="610"/>
      <c r="D1" s="610"/>
      <c r="E1" s="610"/>
      <c r="F1" s="610"/>
      <c r="G1" s="610"/>
      <c r="H1" s="49" t="s">
        <v>178</v>
      </c>
    </row>
    <row r="2" spans="1:13" s="7" customFormat="1" ht="15" customHeight="1" x14ac:dyDescent="0.45">
      <c r="A2" s="3" t="s">
        <v>204</v>
      </c>
      <c r="B2" s="640" t="s">
        <v>324</v>
      </c>
      <c r="C2" s="640"/>
      <c r="D2" s="640"/>
      <c r="E2" s="640"/>
      <c r="F2" s="640"/>
      <c r="G2" s="640"/>
      <c r="H2" s="6"/>
    </row>
    <row r="3" spans="1:13" s="7" customFormat="1" ht="15" customHeight="1" x14ac:dyDescent="0.45">
      <c r="A3" s="3" t="str">
        <f>'Template Old'!A3</f>
        <v>Status</v>
      </c>
      <c r="B3" s="612" t="s">
        <v>230</v>
      </c>
      <c r="C3" s="612"/>
      <c r="D3" s="612"/>
      <c r="E3" s="612"/>
      <c r="F3" s="612"/>
      <c r="G3" s="612"/>
      <c r="H3" s="6"/>
    </row>
    <row r="4" spans="1:13" s="7" customFormat="1" ht="18" customHeight="1" x14ac:dyDescent="0.45">
      <c r="A4" s="3" t="str">
        <f>'Template Old'!A4</f>
        <v>Comments</v>
      </c>
      <c r="B4" s="600" t="s">
        <v>208</v>
      </c>
      <c r="C4" s="600"/>
      <c r="D4" s="600"/>
      <c r="E4" s="600"/>
      <c r="F4" s="600"/>
      <c r="G4" s="600"/>
      <c r="H4" s="6"/>
    </row>
    <row r="5" spans="1:13" x14ac:dyDescent="0.35">
      <c r="A5" s="3" t="str">
        <f>'Template Old'!A5</f>
        <v>Deliverable</v>
      </c>
      <c r="B5" s="632"/>
      <c r="C5" s="632"/>
      <c r="D5" s="632"/>
      <c r="E5" s="632"/>
      <c r="F5" s="632"/>
      <c r="G5" s="632"/>
      <c r="H5" s="323"/>
    </row>
    <row r="6" spans="1:13" x14ac:dyDescent="0.35">
      <c r="A6" s="3" t="str">
        <f>'Template Old'!A6</f>
        <v>Deadline</v>
      </c>
      <c r="B6" s="639"/>
      <c r="C6" s="639"/>
      <c r="D6" s="639"/>
      <c r="E6" s="639"/>
      <c r="F6" s="639"/>
      <c r="G6" s="639"/>
      <c r="H6" s="323"/>
    </row>
    <row r="7" spans="1:13" ht="63" customHeight="1" x14ac:dyDescent="0.3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35">
      <c r="A8" s="3" t="str">
        <f>'Template Old'!A8</f>
        <v>P81 Req (2013)</v>
      </c>
      <c r="B8" s="639"/>
      <c r="C8" s="639"/>
      <c r="D8" s="639"/>
      <c r="E8" s="639"/>
      <c r="F8" s="639"/>
      <c r="G8" s="639"/>
      <c r="H8" s="323"/>
    </row>
    <row r="9" spans="1:13" x14ac:dyDescent="0.35">
      <c r="A9" s="3" t="str">
        <f>'Template Old'!A9</f>
        <v>Number of Directives</v>
      </c>
      <c r="B9" s="259">
        <v>9</v>
      </c>
      <c r="C9" s="639"/>
      <c r="D9" s="639"/>
      <c r="E9" s="639"/>
      <c r="F9" s="639"/>
      <c r="G9" s="639"/>
      <c r="H9" s="323"/>
    </row>
    <row r="10" spans="1:13" x14ac:dyDescent="0.35">
      <c r="A10" s="3" t="str">
        <f>'Template Old'!A10</f>
        <v>No. of Guidances (see Note 2)</v>
      </c>
      <c r="B10" s="259">
        <v>4</v>
      </c>
      <c r="C10" s="639"/>
      <c r="D10" s="639"/>
      <c r="E10" s="639"/>
      <c r="F10" s="639"/>
      <c r="G10" s="639"/>
      <c r="H10" s="323"/>
    </row>
    <row r="11" spans="1:13" ht="29" x14ac:dyDescent="0.35">
      <c r="A11" s="3" t="str">
        <f>'Template Old'!A11</f>
        <v>Directionally consistent with IERP findings (See Note 5)</v>
      </c>
      <c r="B11" s="632"/>
      <c r="C11" s="632"/>
      <c r="D11" s="632"/>
      <c r="E11" s="632"/>
      <c r="F11" s="632"/>
      <c r="G11" s="632"/>
      <c r="H11" s="321"/>
      <c r="K11" s="1"/>
      <c r="L11" s="1"/>
      <c r="M11" s="1"/>
    </row>
    <row r="12" spans="1:13" ht="14.9" customHeight="1" x14ac:dyDescent="0.35">
      <c r="A12" s="3" t="str">
        <f>'Template Old'!A12</f>
        <v>Developer</v>
      </c>
      <c r="B12" s="632"/>
      <c r="C12" s="632"/>
      <c r="D12" s="632"/>
      <c r="E12" s="632"/>
      <c r="F12" s="632"/>
      <c r="G12" s="632"/>
      <c r="H12" s="321"/>
    </row>
    <row r="13" spans="1:13" x14ac:dyDescent="0.35">
      <c r="A13" s="3" t="str">
        <f>'Template Old'!A13</f>
        <v>PMOS Liaison</v>
      </c>
      <c r="B13" s="632"/>
      <c r="C13" s="632"/>
      <c r="D13" s="632"/>
      <c r="E13" s="632"/>
      <c r="F13" s="632"/>
      <c r="G13" s="632"/>
      <c r="H13" s="321"/>
    </row>
    <row r="14" spans="1:13" ht="29.15" customHeight="1" x14ac:dyDescent="0.35">
      <c r="A14" s="3" t="str">
        <f>'Template Old'!A14</f>
        <v>Affected Standards</v>
      </c>
      <c r="B14" s="259">
        <v>2</v>
      </c>
      <c r="C14" s="632" t="s">
        <v>325</v>
      </c>
      <c r="D14" s="632"/>
      <c r="E14" s="632"/>
      <c r="F14" s="632"/>
      <c r="G14" s="632"/>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39925</v>
      </c>
      <c r="C22" s="74">
        <v>39954</v>
      </c>
      <c r="D22" s="75"/>
      <c r="E22" s="74"/>
      <c r="F22" s="42">
        <f t="shared" si="0"/>
        <v>-39925</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41206</v>
      </c>
      <c r="C31" s="75">
        <v>41218</v>
      </c>
      <c r="D31" s="75"/>
      <c r="E31" s="74"/>
      <c r="F31" s="42">
        <f t="shared" si="0"/>
        <v>-41206</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3" t="s">
        <v>227</v>
      </c>
      <c r="B38" s="24">
        <v>43525</v>
      </c>
      <c r="C38" s="635" t="s">
        <v>208</v>
      </c>
      <c r="D38" s="635"/>
      <c r="E38" s="635"/>
      <c r="F38" s="635"/>
      <c r="G38" s="635"/>
      <c r="H38" s="636"/>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1004" priority="2">
      <formula>AND($B19&lt;=NOW(),$C19&gt;=NOW())</formula>
    </cfRule>
  </conditionalFormatting>
  <conditionalFormatting sqref="D19:D34">
    <cfRule type="expression" dxfId="1003" priority="1">
      <formula>AND($D19&lt;=NOW(),$E19&gt;=NOW())</formula>
    </cfRule>
  </conditionalFormatting>
  <conditionalFormatting sqref="F19:F34">
    <cfRule type="cellIs" dxfId="1002" priority="3" operator="lessThan">
      <formula>-90</formula>
    </cfRule>
    <cfRule type="cellIs" dxfId="1001" priority="4" operator="lessThan">
      <formula>-45</formula>
    </cfRule>
    <cfRule type="cellIs" dxfId="1000" priority="5" operator="greaterThan">
      <formula>-45</formula>
    </cfRule>
  </conditionalFormatting>
  <hyperlinks>
    <hyperlink ref="H1" location="Home!A1" display="Return to Home" xr:uid="{00000000-0004-0000-2200-000000000000}"/>
    <hyperlink ref="B2:G2" r:id="rId1" display="Disturbance Sabotage Reporting" xr:uid="{00000000-0004-0000-22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9A572CA3-C4D2-4328-807F-FFB2E179DD61}">
            <xm:f>IF($B$20=Home!$I$5,$A$24,)</xm:f>
            <x14:dxf/>
          </x14:cfRule>
          <xm:sqref>I10:ABK10</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tabColor rgb="FFFF0000"/>
  </sheetPr>
  <dimension ref="A1:M40"/>
  <sheetViews>
    <sheetView showZeros="0" zoomScaleNormal="100" workbookViewId="0">
      <pane ySplit="1" topLeftCell="A2" activePane="bottomLeft" state="frozen"/>
      <selection pane="bottomLeft" activeCell="B8" sqref="B8:G8"/>
    </sheetView>
  </sheetViews>
  <sheetFormatPr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hidden="1" customWidth="1"/>
    <col min="10" max="10" width="19.453125" customWidth="1"/>
    <col min="11" max="12" width="10.453125" bestFit="1" customWidth="1"/>
  </cols>
  <sheetData>
    <row r="1" spans="1:13" s="7" customFormat="1" ht="18.5" x14ac:dyDescent="0.45">
      <c r="A1" s="27" t="str">
        <f>'Template Old'!A1</f>
        <v>Project</v>
      </c>
      <c r="B1" s="629" t="s">
        <v>326</v>
      </c>
      <c r="C1" s="630"/>
      <c r="D1" s="630"/>
      <c r="E1" s="630"/>
      <c r="F1" s="630"/>
      <c r="G1" s="630"/>
      <c r="H1" s="49" t="s">
        <v>178</v>
      </c>
    </row>
    <row r="2" spans="1:13" s="7" customFormat="1" ht="15" customHeight="1" x14ac:dyDescent="0.45">
      <c r="A2" s="3" t="str">
        <f>'Template Old'!A2</f>
        <v>Project Name</v>
      </c>
      <c r="B2" s="631" t="s">
        <v>327</v>
      </c>
      <c r="C2" s="631"/>
      <c r="D2" s="631"/>
      <c r="E2" s="631"/>
      <c r="F2" s="631"/>
      <c r="G2" s="631"/>
      <c r="H2" s="6"/>
    </row>
    <row r="3" spans="1:13" s="7" customFormat="1" ht="15" customHeight="1" x14ac:dyDescent="0.45">
      <c r="A3" s="3" t="str">
        <f>'Template Old'!A3</f>
        <v>Status</v>
      </c>
      <c r="B3" s="612" t="s">
        <v>328</v>
      </c>
      <c r="C3" s="612"/>
      <c r="D3" s="612"/>
      <c r="E3" s="612"/>
      <c r="F3" s="612"/>
      <c r="G3" s="612"/>
      <c r="H3" s="6"/>
    </row>
    <row r="4" spans="1:13" s="7" customFormat="1" ht="18.5" x14ac:dyDescent="0.45">
      <c r="A4" s="3" t="str">
        <f>'Template Old'!A4</f>
        <v>Comments</v>
      </c>
      <c r="B4" s="600"/>
      <c r="C4" s="600"/>
      <c r="D4" s="600"/>
      <c r="E4" s="600"/>
      <c r="F4" s="600"/>
      <c r="G4" s="600"/>
      <c r="H4" s="6"/>
    </row>
    <row r="5" spans="1:13" x14ac:dyDescent="0.35">
      <c r="A5" s="3" t="str">
        <f>'Template Old'!A5</f>
        <v>Deliverable</v>
      </c>
      <c r="B5" s="632" t="s">
        <v>329</v>
      </c>
      <c r="C5" s="632"/>
      <c r="D5" s="632"/>
      <c r="E5" s="632"/>
      <c r="F5" s="632"/>
      <c r="G5" s="632"/>
      <c r="H5" s="323"/>
    </row>
    <row r="6" spans="1:13" x14ac:dyDescent="0.35">
      <c r="A6" s="3" t="str">
        <f>'Template Old'!A6</f>
        <v>Deadline</v>
      </c>
      <c r="B6" s="639" t="s">
        <v>191</v>
      </c>
      <c r="C6" s="639"/>
      <c r="D6" s="639"/>
      <c r="E6" s="639"/>
      <c r="F6" s="639"/>
      <c r="G6" s="639"/>
      <c r="H6" s="323"/>
    </row>
    <row r="7" spans="1:13" ht="72.5" x14ac:dyDescent="0.35">
      <c r="A7" s="424" t="str">
        <f>'Template Old'!A7</f>
        <v>Priority in RSDP, click to see applicable Footnote</v>
      </c>
      <c r="B7" s="639" t="s">
        <v>330</v>
      </c>
      <c r="C7" s="639"/>
      <c r="D7" s="4" t="str">
        <f>+'Template Old'!D7</f>
        <v>Priority (1-Low, 2-Med, 3-High )</v>
      </c>
      <c r="E7" s="320">
        <v>3</v>
      </c>
      <c r="F7" s="4" t="str">
        <f>+'Template Old'!F7</f>
        <v>Project has been Re-Baselined? (0-No, 1-Yes)</v>
      </c>
      <c r="G7" s="259">
        <v>0</v>
      </c>
      <c r="H7" s="323"/>
    </row>
    <row r="8" spans="1:13" x14ac:dyDescent="0.35">
      <c r="A8" s="3" t="str">
        <f>'Template Old'!A8</f>
        <v>P81 Req (2013)</v>
      </c>
      <c r="B8" s="639" t="s">
        <v>191</v>
      </c>
      <c r="C8" s="639"/>
      <c r="D8" s="639"/>
      <c r="E8" s="639"/>
      <c r="F8" s="639"/>
      <c r="G8" s="639"/>
      <c r="H8" s="323"/>
    </row>
    <row r="9" spans="1:13" x14ac:dyDescent="0.35">
      <c r="A9" s="3" t="str">
        <f>'Template Old'!A9</f>
        <v>Number of Directives</v>
      </c>
      <c r="B9" s="323">
        <v>3</v>
      </c>
      <c r="C9" s="654"/>
      <c r="D9" s="654"/>
      <c r="E9" s="654"/>
      <c r="F9" s="654"/>
      <c r="G9" s="654"/>
      <c r="H9" s="323"/>
    </row>
    <row r="10" spans="1:13" x14ac:dyDescent="0.35">
      <c r="A10" s="424" t="str">
        <f>'Template Old'!A10</f>
        <v>No. of Guidances (see Note 2)</v>
      </c>
      <c r="B10" s="259">
        <v>0</v>
      </c>
      <c r="C10" s="639"/>
      <c r="D10" s="639"/>
      <c r="E10" s="639"/>
      <c r="F10" s="639"/>
      <c r="G10" s="639"/>
      <c r="H10" s="323"/>
    </row>
    <row r="11" spans="1:13" ht="29" x14ac:dyDescent="0.35">
      <c r="A11" s="424" t="str">
        <f>'Template Old'!A11</f>
        <v>Directionally consistent with IERP findings (See Note 5)</v>
      </c>
      <c r="B11" s="632" t="s">
        <v>191</v>
      </c>
      <c r="C11" s="632"/>
      <c r="D11" s="632"/>
      <c r="E11" s="632"/>
      <c r="F11" s="632"/>
      <c r="G11" s="632"/>
      <c r="H11" s="321"/>
      <c r="K11" s="1"/>
      <c r="L11" s="1"/>
      <c r="M11" s="1"/>
    </row>
    <row r="12" spans="1:13" x14ac:dyDescent="0.35">
      <c r="A12" s="3" t="str">
        <f>'Template Old'!A12</f>
        <v>Developer</v>
      </c>
      <c r="B12" s="628" t="s">
        <v>331</v>
      </c>
      <c r="C12" s="628"/>
      <c r="D12" s="628"/>
      <c r="E12" s="628"/>
      <c r="F12" s="628"/>
      <c r="G12" s="628"/>
      <c r="H12" s="321"/>
    </row>
    <row r="13" spans="1:13" x14ac:dyDescent="0.35">
      <c r="A13" s="3" t="str">
        <f>'Template Old'!A13</f>
        <v>PMOS Liaison</v>
      </c>
      <c r="B13" s="628" t="s">
        <v>332</v>
      </c>
      <c r="C13" s="628"/>
      <c r="D13" s="628"/>
      <c r="E13" s="628"/>
      <c r="F13" s="628"/>
      <c r="G13" s="628"/>
      <c r="H13" s="321"/>
    </row>
    <row r="14" spans="1:13" x14ac:dyDescent="0.35">
      <c r="A14" s="3" t="str">
        <f>'Template Old'!A14</f>
        <v>Affected Standards</v>
      </c>
      <c r="B14" s="252">
        <v>2</v>
      </c>
      <c r="C14" s="632" t="s">
        <v>329</v>
      </c>
      <c r="D14" s="632"/>
      <c r="E14" s="632"/>
      <c r="F14" s="632"/>
      <c r="G14" s="632"/>
      <c r="H14" s="323"/>
    </row>
    <row r="15" spans="1:13" x14ac:dyDescent="0.35">
      <c r="A15" s="3" t="str">
        <f>'Template Old'!A15</f>
        <v>Last Updated</v>
      </c>
      <c r="B15" s="321"/>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7" t="str">
        <f>'Template Old'!A18</f>
        <v>Scheduling Dates</v>
      </c>
      <c r="B18" s="47" t="str">
        <f>'Template Old'!B18</f>
        <v>Projected
 or Actual
Start</v>
      </c>
      <c r="C18" s="47" t="str">
        <f>'Template Old'!C18</f>
        <v>Projected or Actual
End</v>
      </c>
      <c r="D18" s="47" t="str">
        <f>'Template Old'!D18</f>
        <v>Baseline
Start</v>
      </c>
      <c r="E18" s="47" t="str">
        <f>'Template Old'!E18</f>
        <v>Baseline
End</v>
      </c>
      <c r="F18" s="47" t="str">
        <f>'Template Old'!F18</f>
        <v>No. of Days
Ahead (Behind)</v>
      </c>
      <c r="G18" s="47" t="str">
        <f>'Template Old'!G18</f>
        <v>Reason for Change or Delay</v>
      </c>
      <c r="H18" s="47" t="str">
        <f>'Template Old'!H18</f>
        <v>Ballot
or
Other</v>
      </c>
      <c r="I18" s="69" t="str">
        <f>'Template Old'!I18</f>
        <v>Index</v>
      </c>
      <c r="J18" s="4"/>
    </row>
    <row r="19" spans="1:10" x14ac:dyDescent="0.35">
      <c r="A19" s="30" t="str">
        <f>'Lookup Lists'!C3</f>
        <v>Nominations - SAR / PR</v>
      </c>
      <c r="B19" s="75"/>
      <c r="C19" s="75"/>
      <c r="D19" s="17"/>
      <c r="E19" s="17"/>
      <c r="F19" s="41">
        <f t="shared" ref="F19:F34" si="0">IF(D19-B19&gt;DATE(2007,1,1),0,D19-B19)</f>
        <v>0</v>
      </c>
      <c r="G19" s="444"/>
      <c r="H19" s="445"/>
      <c r="I19" s="65">
        <v>1</v>
      </c>
    </row>
    <row r="20" spans="1:10" x14ac:dyDescent="0.35">
      <c r="A20" s="31" t="str">
        <f>'Lookup Lists'!C6</f>
        <v>Nominations - DT</v>
      </c>
      <c r="B20" s="75"/>
      <c r="C20" s="75"/>
      <c r="D20" s="10"/>
      <c r="E20" s="8"/>
      <c r="F20" s="42">
        <f t="shared" si="0"/>
        <v>0</v>
      </c>
      <c r="G20" s="442"/>
      <c r="H20" s="443"/>
      <c r="I20" s="66">
        <v>2</v>
      </c>
    </row>
    <row r="21" spans="1:10" x14ac:dyDescent="0.35">
      <c r="A21" s="31" t="str">
        <f>'Lookup Lists'!C9</f>
        <v>QR - Quality Review</v>
      </c>
      <c r="B21" s="75"/>
      <c r="C21" s="75"/>
      <c r="D21" s="10"/>
      <c r="E21" s="8"/>
      <c r="F21" s="42">
        <f t="shared" si="0"/>
        <v>0</v>
      </c>
      <c r="G21" s="442"/>
      <c r="H21" s="443"/>
      <c r="I21" s="67">
        <v>3</v>
      </c>
    </row>
    <row r="22" spans="1:10" x14ac:dyDescent="0.35">
      <c r="A22" s="29" t="str">
        <f>'Lookup Lists'!C4</f>
        <v>SP1 - SAR/PR/WP Posting 1</v>
      </c>
      <c r="B22" s="75">
        <v>42201</v>
      </c>
      <c r="C22" s="75">
        <v>42233</v>
      </c>
      <c r="D22" s="10">
        <v>42095</v>
      </c>
      <c r="E22" s="8">
        <f>D22+30</f>
        <v>42125</v>
      </c>
      <c r="F22" s="42">
        <f t="shared" si="0"/>
        <v>-106</v>
      </c>
      <c r="G22" s="442"/>
      <c r="H22" s="443"/>
      <c r="I22" s="66">
        <v>4</v>
      </c>
    </row>
    <row r="23" spans="1:10" x14ac:dyDescent="0.35">
      <c r="A23" s="29" t="str">
        <f>'Lookup Lists'!C5</f>
        <v>SP2 - SAR/PR/WP Posting 2</v>
      </c>
      <c r="B23" s="75"/>
      <c r="C23" s="75"/>
      <c r="D23" s="10"/>
      <c r="E23" s="8"/>
      <c r="F23" s="42">
        <f t="shared" si="0"/>
        <v>0</v>
      </c>
      <c r="G23" s="442"/>
      <c r="H23" s="443"/>
      <c r="I23" s="67">
        <v>5</v>
      </c>
    </row>
    <row r="24" spans="1:10" x14ac:dyDescent="0.35">
      <c r="A24" s="32" t="str">
        <f>'Lookup Lists'!C7</f>
        <v>CP1 - Comment Period 1</v>
      </c>
      <c r="B24" s="75"/>
      <c r="C24" s="75"/>
      <c r="D24" s="10"/>
      <c r="E24" s="8"/>
      <c r="F24" s="42">
        <f t="shared" si="0"/>
        <v>0</v>
      </c>
      <c r="G24" s="442"/>
      <c r="H24" s="443"/>
      <c r="I24" s="66">
        <v>6</v>
      </c>
    </row>
    <row r="25" spans="1:10" x14ac:dyDescent="0.35">
      <c r="A25" s="32" t="str">
        <f>'Lookup Lists'!C8</f>
        <v>CP2 - Comment Period 2</v>
      </c>
      <c r="B25" s="75"/>
      <c r="C25" s="75"/>
      <c r="D25" s="10"/>
      <c r="E25" s="8"/>
      <c r="F25" s="42">
        <f t="shared" si="0"/>
        <v>0</v>
      </c>
      <c r="G25" s="442"/>
      <c r="H25" s="85"/>
      <c r="I25" s="67">
        <v>7</v>
      </c>
    </row>
    <row r="26" spans="1:10" ht="29" x14ac:dyDescent="0.35">
      <c r="A26" s="34" t="str">
        <f>'Lookup Lists'!C10</f>
        <v>CIB - Com/Ballot 1 (Initial)</v>
      </c>
      <c r="B26" s="75">
        <v>42271</v>
      </c>
      <c r="C26" s="75">
        <v>42317</v>
      </c>
      <c r="D26" s="10">
        <v>42170</v>
      </c>
      <c r="E26" s="8">
        <f>D26+45</f>
        <v>42215</v>
      </c>
      <c r="F26" s="42">
        <f t="shared" si="0"/>
        <v>-101</v>
      </c>
      <c r="G26" s="442"/>
      <c r="H26" s="86" t="s">
        <v>333</v>
      </c>
      <c r="I26" s="66">
        <v>8</v>
      </c>
    </row>
    <row r="27" spans="1:10" ht="29" x14ac:dyDescent="0.35">
      <c r="A27" s="34" t="str">
        <f>'Lookup Lists'!C11</f>
        <v xml:space="preserve">CAB - Com/Add Ballot 2 </v>
      </c>
      <c r="B27" s="75">
        <v>42348</v>
      </c>
      <c r="C27" s="75">
        <v>42395</v>
      </c>
      <c r="D27" s="10">
        <v>42231</v>
      </c>
      <c r="E27" s="8">
        <f>D27+45</f>
        <v>42276</v>
      </c>
      <c r="F27" s="42">
        <f t="shared" si="0"/>
        <v>-117</v>
      </c>
      <c r="G27" s="442"/>
      <c r="H27" s="86" t="s">
        <v>334</v>
      </c>
      <c r="I27" s="67">
        <v>9</v>
      </c>
    </row>
    <row r="28" spans="1:10" x14ac:dyDescent="0.35">
      <c r="A28" s="34" t="str">
        <f>'Lookup Lists'!C12</f>
        <v>CAB - Com/Add Ballot 3</v>
      </c>
      <c r="B28" s="75"/>
      <c r="C28" s="75"/>
      <c r="D28" s="10">
        <v>42309</v>
      </c>
      <c r="E28" s="8">
        <f>D28+45</f>
        <v>42354</v>
      </c>
      <c r="F28" s="42">
        <f t="shared" si="0"/>
        <v>0</v>
      </c>
      <c r="G28" s="442" t="s">
        <v>273</v>
      </c>
      <c r="H28" s="85"/>
      <c r="I28" s="66">
        <v>10</v>
      </c>
    </row>
    <row r="29" spans="1:10" x14ac:dyDescent="0.35">
      <c r="A29" s="34" t="str">
        <f>'Lookup Lists'!C13</f>
        <v>CAB - Com/Add Ballot 4</v>
      </c>
      <c r="B29" s="75"/>
      <c r="C29" s="75"/>
      <c r="D29" s="10"/>
      <c r="E29" s="8"/>
      <c r="F29" s="42">
        <f t="shared" si="0"/>
        <v>0</v>
      </c>
      <c r="G29" s="442"/>
      <c r="H29" s="85"/>
      <c r="I29" s="67">
        <v>11</v>
      </c>
    </row>
    <row r="30" spans="1:10" x14ac:dyDescent="0.35">
      <c r="A30" s="34" t="str">
        <f>'Lookup Lists'!C14</f>
        <v>CAB - Com/Add Ballot 5</v>
      </c>
      <c r="B30" s="75"/>
      <c r="C30" s="75"/>
      <c r="D30" s="10"/>
      <c r="E30" s="8"/>
      <c r="F30" s="42">
        <f t="shared" si="0"/>
        <v>0</v>
      </c>
      <c r="G30" s="442"/>
      <c r="H30" s="85"/>
      <c r="I30" s="66">
        <v>12</v>
      </c>
    </row>
    <row r="31" spans="1:10" ht="29" x14ac:dyDescent="0.35">
      <c r="A31" s="35" t="str">
        <f>'Lookup Lists'!C15</f>
        <v>FB - Final Ballot</v>
      </c>
      <c r="B31" s="75">
        <v>42417</v>
      </c>
      <c r="C31" s="75">
        <v>42426</v>
      </c>
      <c r="D31" s="10">
        <v>42370</v>
      </c>
      <c r="E31" s="8">
        <f>D31+10</f>
        <v>42380</v>
      </c>
      <c r="F31" s="42">
        <f t="shared" si="0"/>
        <v>-47</v>
      </c>
      <c r="G31" s="442"/>
      <c r="H31" s="87" t="s">
        <v>335</v>
      </c>
      <c r="I31" s="67">
        <v>13</v>
      </c>
    </row>
    <row r="32" spans="1:10" x14ac:dyDescent="0.35">
      <c r="A32" s="36" t="str">
        <f>'Lookup Lists'!C16</f>
        <v>PTB - Present to BOT</v>
      </c>
      <c r="B32" s="75">
        <v>42494</v>
      </c>
      <c r="C32" s="75">
        <v>42495</v>
      </c>
      <c r="D32" s="10">
        <v>42410</v>
      </c>
      <c r="E32" s="8">
        <v>42411</v>
      </c>
      <c r="F32" s="42">
        <f t="shared" si="0"/>
        <v>-84</v>
      </c>
      <c r="G32" s="442"/>
      <c r="H32" s="85"/>
      <c r="I32" s="66">
        <v>14</v>
      </c>
    </row>
    <row r="33" spans="1:9" x14ac:dyDescent="0.35">
      <c r="A33" s="37" t="str">
        <f>'Lookup Lists'!C17</f>
        <v>Filing - Filing with Regulators</v>
      </c>
      <c r="B33" s="75">
        <v>42516</v>
      </c>
      <c r="C33" s="75">
        <v>42536</v>
      </c>
      <c r="D33" s="10">
        <v>42522</v>
      </c>
      <c r="E33" s="8">
        <v>42536</v>
      </c>
      <c r="F33" s="42">
        <f t="shared" si="0"/>
        <v>6</v>
      </c>
      <c r="G33" s="442"/>
      <c r="H33" s="443"/>
      <c r="I33" s="67">
        <v>15</v>
      </c>
    </row>
    <row r="34" spans="1:9" ht="15" thickBot="1" x14ac:dyDescent="0.4">
      <c r="A34" s="38" t="str">
        <f>'Lookup Lists'!C18</f>
        <v>PT - Post Approval Training</v>
      </c>
      <c r="B34" s="76"/>
      <c r="C34" s="76"/>
      <c r="D34" s="14"/>
      <c r="E34" s="15"/>
      <c r="F34" s="43">
        <f t="shared" si="0"/>
        <v>0</v>
      </c>
      <c r="G34" s="82"/>
      <c r="H34" s="88"/>
      <c r="I34" s="68">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427" t="s">
        <v>156</v>
      </c>
      <c r="B37" s="427" t="s">
        <v>157</v>
      </c>
      <c r="C37" s="648" t="s">
        <v>158</v>
      </c>
      <c r="D37" s="648"/>
      <c r="E37" s="648"/>
      <c r="F37" s="648"/>
      <c r="G37" s="648"/>
      <c r="H37" s="648"/>
    </row>
    <row r="38" spans="1:9" x14ac:dyDescent="0.35">
      <c r="A38" s="77" t="s">
        <v>336</v>
      </c>
      <c r="B38" s="78">
        <v>42535</v>
      </c>
      <c r="C38" s="649" t="s">
        <v>337</v>
      </c>
      <c r="D38" s="649"/>
      <c r="E38" s="649"/>
      <c r="F38" s="649"/>
      <c r="G38" s="649"/>
      <c r="H38" s="650"/>
    </row>
    <row r="39" spans="1:9" x14ac:dyDescent="0.35">
      <c r="A39" s="79"/>
      <c r="B39" s="426"/>
      <c r="C39" s="655"/>
      <c r="D39" s="656"/>
      <c r="E39" s="656"/>
      <c r="F39" s="656"/>
      <c r="G39" s="656"/>
      <c r="H39" s="657"/>
    </row>
    <row r="40" spans="1:9" ht="15" thickBot="1" x14ac:dyDescent="0.4">
      <c r="A40" s="81"/>
      <c r="B40" s="425"/>
      <c r="C40" s="658"/>
      <c r="D40" s="659"/>
      <c r="E40" s="659"/>
      <c r="F40" s="659"/>
      <c r="G40" s="659"/>
      <c r="H40" s="660"/>
    </row>
  </sheetData>
  <autoFilter ref="A18:I34" xr:uid="{00000000-0009-0000-0000-000023000000}"/>
  <customSheetViews>
    <customSheetView guid="{1320E5F0-9854-46BA-9165-0D2D126E5847}" showPageBreaks="1" zeroValues="0" printArea="1" showAutoFilter="1" hiddenColumns="1">
      <pane ySplit="1" topLeftCell="A2" activePane="bottomLeft" state="frozen"/>
      <selection pane="bottomLeft"/>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D3273007-294D-46CD-A79A-30F94AAAAFE3}"/>
    </customSheetView>
  </customSheetViews>
  <mergeCells count="18">
    <mergeCell ref="C39:H39"/>
    <mergeCell ref="C40:H40"/>
    <mergeCell ref="B13:G13"/>
    <mergeCell ref="C37:H37"/>
    <mergeCell ref="C38:H38"/>
    <mergeCell ref="C14:G14"/>
    <mergeCell ref="B12:G12"/>
    <mergeCell ref="B1:G1"/>
    <mergeCell ref="B2:G2"/>
    <mergeCell ref="B3:G3"/>
    <mergeCell ref="B4:G4"/>
    <mergeCell ref="B5:G5"/>
    <mergeCell ref="B6:G6"/>
    <mergeCell ref="B8:G8"/>
    <mergeCell ref="B11:G11"/>
    <mergeCell ref="C9:G9"/>
    <mergeCell ref="B7:C7"/>
    <mergeCell ref="C10:G10"/>
  </mergeCells>
  <conditionalFormatting sqref="B19:C34">
    <cfRule type="expression" dxfId="999" priority="1">
      <formula>AND($B19&lt;=NOW(),$C19&gt;=NOW())</formula>
    </cfRule>
  </conditionalFormatting>
  <conditionalFormatting sqref="F19:F34">
    <cfRule type="cellIs" dxfId="998" priority="4" operator="lessThan">
      <formula>-90</formula>
    </cfRule>
    <cfRule type="cellIs" dxfId="997" priority="5" operator="lessThan">
      <formula>-45</formula>
    </cfRule>
    <cfRule type="cellIs" dxfId="996" priority="6" operator="greaterThan">
      <formula>-45</formula>
    </cfRule>
  </conditionalFormatting>
  <hyperlinks>
    <hyperlink ref="B2" r:id="rId2" display="Phase 2 System Protection Coordination" xr:uid="{00000000-0004-0000-2300-000000000000}"/>
    <hyperlink ref="H1" location="Home!A1" display="Return to Home" xr:uid="{00000000-0004-0000-2300-000001000000}"/>
    <hyperlink ref="B2:G2" r:id="rId3" display="Real-time Reliability Monitoring and Analysis Capabilities" xr:uid="{00000000-0004-0000-2300-000002000000}"/>
    <hyperlink ref="H26" r:id="rId4" xr:uid="{00000000-0004-0000-2300-000003000000}"/>
    <hyperlink ref="H27" r:id="rId5" xr:uid="{00000000-0004-0000-2300-000004000000}"/>
    <hyperlink ref="H31" r:id="rId6" xr:uid="{00000000-0004-0000-2300-000005000000}"/>
    <hyperlink ref="B12:G12" r:id="rId7" display="Mark Olson" xr:uid="{00000000-0004-0000-2300-000006000000}"/>
    <hyperlink ref="B13:G13" r:id="rId8" display="Jennifer Sterling" xr:uid="{00000000-0004-0000-2300-000007000000}"/>
    <hyperlink ref="A11" location="Footnotes!A1" display="Footnotes!A1" xr:uid="{00000000-0004-0000-2300-000008000000}"/>
    <hyperlink ref="A10" location="Footnotes!A1" display="Footnotes!A1" xr:uid="{00000000-0004-0000-2300-000009000000}"/>
    <hyperlink ref="A7" location="Footnote_7_2016_2018_RSDP" display="Footnote_7_2016_2018_RSDP" xr:uid="{00000000-0004-0000-2300-00000A000000}"/>
  </hyperlinks>
  <pageMargins left="0.7" right="0.7" top="0.75" bottom="0.75" header="0.3" footer="0.3"/>
  <pageSetup orientation="landscape" horizontalDpi="1200" verticalDpi="1200" r:id="rId9"/>
  <headerFooter>
    <oddHeader>&amp;R&amp;"Calibri"&amp;10&amp;K000000 Limited Disclosure&amp;1#_x000D_</oddHeader>
    <oddFooter>&amp;L&amp;BNorth American Electric Reliability Corporation Confidential&amp;B_x000D_&amp;1#&amp;"Calibri"&amp;10&amp;K0000FF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7" id="{18FDDDC3-BA16-4AF0-AA84-F20F2CCD29F5}">
            <xm:f>IF($B$20=Home!$I$5,$A$24,)</xm:f>
            <x14:dxf/>
          </x14:cfRule>
          <xm:sqref>I10:ABK10</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tabColor rgb="FFFF0000"/>
  </sheetPr>
  <dimension ref="A1:M41"/>
  <sheetViews>
    <sheetView workbookViewId="0">
      <selection activeCell="C23" sqref="C23"/>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09" t="s">
        <v>338</v>
      </c>
      <c r="C1" s="610"/>
      <c r="D1" s="610"/>
      <c r="E1" s="610"/>
      <c r="F1" s="610"/>
      <c r="G1" s="610"/>
      <c r="H1" s="49" t="s">
        <v>178</v>
      </c>
    </row>
    <row r="2" spans="1:13" s="7" customFormat="1" ht="15" customHeight="1" x14ac:dyDescent="0.45">
      <c r="A2" s="3" t="s">
        <v>204</v>
      </c>
      <c r="B2" s="640" t="s">
        <v>339</v>
      </c>
      <c r="C2" s="640"/>
      <c r="D2" s="640"/>
      <c r="E2" s="640"/>
      <c r="F2" s="640"/>
      <c r="G2" s="640"/>
      <c r="H2" s="6"/>
    </row>
    <row r="3" spans="1:13" s="7" customFormat="1" ht="15" customHeight="1" x14ac:dyDescent="0.45">
      <c r="A3" s="3" t="str">
        <f>'Template Old'!A3</f>
        <v>Status</v>
      </c>
      <c r="B3" s="612" t="s">
        <v>249</v>
      </c>
      <c r="C3" s="612"/>
      <c r="D3" s="612"/>
      <c r="E3" s="612"/>
      <c r="F3" s="612"/>
      <c r="G3" s="612"/>
      <c r="H3" s="6"/>
    </row>
    <row r="4" spans="1:13" s="7" customFormat="1" ht="18" customHeight="1" x14ac:dyDescent="0.45">
      <c r="A4" s="3" t="str">
        <f>'Template Old'!A4</f>
        <v>Comments</v>
      </c>
      <c r="B4" s="600" t="s">
        <v>208</v>
      </c>
      <c r="C4" s="600"/>
      <c r="D4" s="600"/>
      <c r="E4" s="600"/>
      <c r="F4" s="600"/>
      <c r="G4" s="600"/>
      <c r="H4" s="6"/>
    </row>
    <row r="5" spans="1:13" x14ac:dyDescent="0.35">
      <c r="A5" s="3" t="str">
        <f>'Template Old'!A5</f>
        <v>Deliverable</v>
      </c>
      <c r="B5" s="632"/>
      <c r="C5" s="632"/>
      <c r="D5" s="632"/>
      <c r="E5" s="632"/>
      <c r="F5" s="632"/>
      <c r="G5" s="632"/>
      <c r="H5" s="323"/>
    </row>
    <row r="6" spans="1:13" x14ac:dyDescent="0.35">
      <c r="A6" s="3" t="str">
        <f>'Template Old'!A6</f>
        <v>Deadline</v>
      </c>
      <c r="B6" s="639"/>
      <c r="C6" s="639"/>
      <c r="D6" s="639"/>
      <c r="E6" s="639"/>
      <c r="F6" s="639"/>
      <c r="G6" s="639"/>
      <c r="H6" s="323"/>
    </row>
    <row r="7" spans="1:13" ht="63" customHeight="1" x14ac:dyDescent="0.3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35">
      <c r="A8" s="3" t="str">
        <f>'Template Old'!A8</f>
        <v>P81 Req (2013)</v>
      </c>
      <c r="B8" s="639"/>
      <c r="C8" s="639"/>
      <c r="D8" s="639"/>
      <c r="E8" s="639"/>
      <c r="F8" s="639"/>
      <c r="G8" s="639"/>
      <c r="H8" s="323"/>
    </row>
    <row r="9" spans="1:13" x14ac:dyDescent="0.35">
      <c r="A9" s="3" t="str">
        <f>'Template Old'!A9</f>
        <v>Number of Directives</v>
      </c>
      <c r="B9" s="259">
        <v>9</v>
      </c>
      <c r="C9" s="639"/>
      <c r="D9" s="639"/>
      <c r="E9" s="639"/>
      <c r="F9" s="639"/>
      <c r="G9" s="639"/>
      <c r="H9" s="323"/>
    </row>
    <row r="10" spans="1:13" x14ac:dyDescent="0.35">
      <c r="A10" s="3" t="str">
        <f>'Template Old'!A10</f>
        <v>No. of Guidances (see Note 2)</v>
      </c>
      <c r="B10" s="259">
        <v>4</v>
      </c>
      <c r="C10" s="639"/>
      <c r="D10" s="639"/>
      <c r="E10" s="639"/>
      <c r="F10" s="639"/>
      <c r="G10" s="639"/>
      <c r="H10" s="323"/>
    </row>
    <row r="11" spans="1:13" ht="29" x14ac:dyDescent="0.35">
      <c r="A11" s="3" t="str">
        <f>'Template Old'!A11</f>
        <v>Directionally consistent with IERP findings (See Note 5)</v>
      </c>
      <c r="B11" s="632"/>
      <c r="C11" s="632"/>
      <c r="D11" s="632"/>
      <c r="E11" s="632"/>
      <c r="F11" s="632"/>
      <c r="G11" s="632"/>
      <c r="H11" s="321"/>
      <c r="K11" s="1"/>
      <c r="L11" s="1"/>
      <c r="M11" s="1"/>
    </row>
    <row r="12" spans="1:13" ht="14.9" customHeight="1" x14ac:dyDescent="0.35">
      <c r="A12" s="3" t="str">
        <f>'Template Old'!A12</f>
        <v>Developer</v>
      </c>
      <c r="B12" s="632"/>
      <c r="C12" s="632"/>
      <c r="D12" s="632"/>
      <c r="E12" s="632"/>
      <c r="F12" s="632"/>
      <c r="G12" s="632"/>
      <c r="H12" s="321"/>
    </row>
    <row r="13" spans="1:13" x14ac:dyDescent="0.35">
      <c r="A13" s="3" t="str">
        <f>'Template Old'!A13</f>
        <v>PMOS Liaison</v>
      </c>
      <c r="B13" s="632"/>
      <c r="C13" s="632"/>
      <c r="D13" s="632"/>
      <c r="E13" s="632"/>
      <c r="F13" s="632"/>
      <c r="G13" s="632"/>
      <c r="H13" s="321"/>
    </row>
    <row r="14" spans="1:13" ht="29.15" customHeight="1" x14ac:dyDescent="0.35">
      <c r="A14" s="3" t="str">
        <f>'Template Old'!A14</f>
        <v>Affected Standards</v>
      </c>
      <c r="B14" s="259">
        <v>4</v>
      </c>
      <c r="C14" s="632" t="s">
        <v>340</v>
      </c>
      <c r="D14" s="632"/>
      <c r="E14" s="632"/>
      <c r="F14" s="632"/>
      <c r="G14" s="632"/>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40154</v>
      </c>
      <c r="C22" s="74">
        <v>40193</v>
      </c>
      <c r="D22" s="75"/>
      <c r="E22" s="74"/>
      <c r="F22" s="42">
        <f t="shared" si="0"/>
        <v>-40154</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41940</v>
      </c>
      <c r="C31" s="75">
        <v>41949</v>
      </c>
      <c r="D31" s="75"/>
      <c r="E31" s="74"/>
      <c r="F31" s="42">
        <f t="shared" si="0"/>
        <v>-41940</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3" t="s">
        <v>227</v>
      </c>
      <c r="B38" s="24">
        <v>43525</v>
      </c>
      <c r="C38" s="635" t="s">
        <v>208</v>
      </c>
      <c r="D38" s="635"/>
      <c r="E38" s="635"/>
      <c r="F38" s="635"/>
      <c r="G38" s="635"/>
      <c r="H38" s="636"/>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995" priority="2">
      <formula>AND($B19&lt;=NOW(),$C19&gt;=NOW())</formula>
    </cfRule>
  </conditionalFormatting>
  <conditionalFormatting sqref="D19:D34">
    <cfRule type="expression" dxfId="994" priority="1">
      <formula>AND($D19&lt;=NOW(),$E19&gt;=NOW())</formula>
    </cfRule>
  </conditionalFormatting>
  <conditionalFormatting sqref="F19:F34">
    <cfRule type="cellIs" dxfId="993" priority="3" operator="lessThan">
      <formula>-90</formula>
    </cfRule>
    <cfRule type="cellIs" dxfId="992" priority="4" operator="lessThan">
      <formula>-45</formula>
    </cfRule>
    <cfRule type="cellIs" dxfId="991" priority="5" operator="greaterThan">
      <formula>-45</formula>
    </cfRule>
  </conditionalFormatting>
  <hyperlinks>
    <hyperlink ref="H1" location="Home!A1" display="Return to Home" xr:uid="{00000000-0004-0000-2400-000000000000}"/>
    <hyperlink ref="B2:G2" r:id="rId1" display="Emergency Operations" xr:uid="{00000000-0004-0000-24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EF3EF4BD-1165-4D44-9B10-289EBACDF009}">
            <xm:f>IF($B$20=Home!$I$5,$A$24,)</xm:f>
            <x14:dxf/>
          </x14:cfRule>
          <xm:sqref>I10:ABK10</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tabColor rgb="FFFF0000"/>
  </sheetPr>
  <dimension ref="A1:M41"/>
  <sheetViews>
    <sheetView workbookViewId="0">
      <selection activeCell="B11" sqref="B11:G11"/>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09" t="s">
        <v>341</v>
      </c>
      <c r="C1" s="610"/>
      <c r="D1" s="610"/>
      <c r="E1" s="610"/>
      <c r="F1" s="610"/>
      <c r="G1" s="610"/>
      <c r="H1" s="49" t="s">
        <v>178</v>
      </c>
    </row>
    <row r="2" spans="1:13" s="7" customFormat="1" ht="15" customHeight="1" x14ac:dyDescent="0.45">
      <c r="A2" s="3" t="s">
        <v>204</v>
      </c>
      <c r="B2" s="640" t="s">
        <v>342</v>
      </c>
      <c r="C2" s="640"/>
      <c r="D2" s="640"/>
      <c r="E2" s="640"/>
      <c r="F2" s="640"/>
      <c r="G2" s="640"/>
      <c r="H2" s="6"/>
    </row>
    <row r="3" spans="1:13" s="7" customFormat="1" ht="15" customHeight="1" x14ac:dyDescent="0.45">
      <c r="A3" s="3" t="str">
        <f>'Template Old'!A3</f>
        <v>Status</v>
      </c>
      <c r="B3" s="612" t="s">
        <v>230</v>
      </c>
      <c r="C3" s="612"/>
      <c r="D3" s="612"/>
      <c r="E3" s="612"/>
      <c r="F3" s="612"/>
      <c r="G3" s="612"/>
      <c r="H3" s="6"/>
    </row>
    <row r="4" spans="1:13" s="7" customFormat="1" ht="18" customHeight="1" x14ac:dyDescent="0.45">
      <c r="A4" s="3" t="str">
        <f>'Template Old'!A4</f>
        <v>Comments</v>
      </c>
      <c r="B4" s="600" t="s">
        <v>208</v>
      </c>
      <c r="C4" s="600"/>
      <c r="D4" s="600"/>
      <c r="E4" s="600"/>
      <c r="F4" s="600"/>
      <c r="G4" s="600"/>
      <c r="H4" s="6"/>
    </row>
    <row r="5" spans="1:13" x14ac:dyDescent="0.35">
      <c r="A5" s="3" t="str">
        <f>'Template Old'!A5</f>
        <v>Deliverable</v>
      </c>
      <c r="B5" s="632"/>
      <c r="C5" s="632"/>
      <c r="D5" s="632"/>
      <c r="E5" s="632"/>
      <c r="F5" s="632"/>
      <c r="G5" s="632"/>
      <c r="H5" s="323"/>
    </row>
    <row r="6" spans="1:13" x14ac:dyDescent="0.35">
      <c r="A6" s="3" t="str">
        <f>'Template Old'!A6</f>
        <v>Deadline</v>
      </c>
      <c r="B6" s="639"/>
      <c r="C6" s="639"/>
      <c r="D6" s="639"/>
      <c r="E6" s="639"/>
      <c r="F6" s="639"/>
      <c r="G6" s="639"/>
      <c r="H6" s="323"/>
    </row>
    <row r="7" spans="1:13" ht="63" customHeight="1" x14ac:dyDescent="0.35">
      <c r="A7" s="3" t="str">
        <f>'Template Old'!A7</f>
        <v>Priority in RSDP, click to see applicable Footnote</v>
      </c>
      <c r="B7" s="3"/>
      <c r="C7" s="3"/>
      <c r="D7" s="3" t="str">
        <f>'Template Old'!D7</f>
        <v>Priority (1-Low, 2-Med, 3-High )</v>
      </c>
      <c r="E7" s="3">
        <v>2</v>
      </c>
      <c r="F7" s="3" t="str">
        <f>'Template Old'!F7</f>
        <v>Project has been Re-Baselined? (0-No, 1-Yes)</v>
      </c>
      <c r="G7" s="3">
        <v>0</v>
      </c>
      <c r="H7" s="323"/>
    </row>
    <row r="8" spans="1:13" x14ac:dyDescent="0.35">
      <c r="A8" s="3" t="str">
        <f>'Template Old'!A8</f>
        <v>P81 Req (2013)</v>
      </c>
      <c r="B8" s="639"/>
      <c r="C8" s="639"/>
      <c r="D8" s="639"/>
      <c r="E8" s="639"/>
      <c r="F8" s="639"/>
      <c r="G8" s="639"/>
      <c r="H8" s="323"/>
    </row>
    <row r="9" spans="1:13" x14ac:dyDescent="0.35">
      <c r="A9" s="3" t="str">
        <f>'Template Old'!A9</f>
        <v>Number of Directives</v>
      </c>
      <c r="B9" s="259">
        <v>2</v>
      </c>
      <c r="C9" s="639"/>
      <c r="D9" s="639"/>
      <c r="E9" s="639"/>
      <c r="F9" s="639"/>
      <c r="G9" s="639"/>
      <c r="H9" s="323"/>
    </row>
    <row r="10" spans="1:13" x14ac:dyDescent="0.35">
      <c r="A10" s="3" t="str">
        <f>'Template Old'!A10</f>
        <v>No. of Guidances (see Note 2)</v>
      </c>
      <c r="B10" s="259">
        <v>0</v>
      </c>
      <c r="C10" s="639"/>
      <c r="D10" s="639"/>
      <c r="E10" s="639"/>
      <c r="F10" s="639"/>
      <c r="G10" s="639"/>
      <c r="H10" s="323"/>
    </row>
    <row r="11" spans="1:13" ht="29" x14ac:dyDescent="0.35">
      <c r="A11" s="3" t="str">
        <f>'Template Old'!A11</f>
        <v>Directionally consistent with IERP findings (See Note 5)</v>
      </c>
      <c r="B11" s="632"/>
      <c r="C11" s="632"/>
      <c r="D11" s="632"/>
      <c r="E11" s="632"/>
      <c r="F11" s="632"/>
      <c r="G11" s="632"/>
      <c r="H11" s="321"/>
      <c r="K11" s="1"/>
      <c r="L11" s="1"/>
      <c r="M11" s="1"/>
    </row>
    <row r="12" spans="1:13" ht="14.9" customHeight="1" x14ac:dyDescent="0.35">
      <c r="A12" s="3" t="str">
        <f>'Template Old'!A12</f>
        <v>Developer</v>
      </c>
      <c r="B12" s="632"/>
      <c r="C12" s="632"/>
      <c r="D12" s="632"/>
      <c r="E12" s="632"/>
      <c r="F12" s="632"/>
      <c r="G12" s="632"/>
      <c r="H12" s="321"/>
    </row>
    <row r="13" spans="1:13" x14ac:dyDescent="0.35">
      <c r="A13" s="3" t="str">
        <f>'Template Old'!A13</f>
        <v>PMOS Liaison</v>
      </c>
      <c r="B13" s="632"/>
      <c r="C13" s="632"/>
      <c r="D13" s="632"/>
      <c r="E13" s="632"/>
      <c r="F13" s="632"/>
      <c r="G13" s="632"/>
      <c r="H13" s="321"/>
    </row>
    <row r="14" spans="1:13" ht="29.15" customHeight="1" x14ac:dyDescent="0.35">
      <c r="A14" s="3" t="str">
        <f>'Template Old'!A14</f>
        <v>Affected Standards</v>
      </c>
      <c r="B14" s="259">
        <v>1</v>
      </c>
      <c r="C14" s="632" t="s">
        <v>343</v>
      </c>
      <c r="D14" s="632"/>
      <c r="E14" s="632"/>
      <c r="F14" s="632"/>
      <c r="G14" s="632"/>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39833</v>
      </c>
      <c r="C22" s="74">
        <v>39877</v>
      </c>
      <c r="D22" s="75"/>
      <c r="E22" s="74"/>
      <c r="F22" s="42">
        <f t="shared" si="0"/>
        <v>-39833</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40675</v>
      </c>
      <c r="C31" s="75">
        <v>40686</v>
      </c>
      <c r="D31" s="75"/>
      <c r="E31" s="74"/>
      <c r="F31" s="42">
        <f t="shared" si="0"/>
        <v>-40675</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3" t="s">
        <v>227</v>
      </c>
      <c r="B38" s="24">
        <v>43525</v>
      </c>
      <c r="C38" s="635" t="s">
        <v>208</v>
      </c>
      <c r="D38" s="635"/>
      <c r="E38" s="635"/>
      <c r="F38" s="635"/>
      <c r="G38" s="635"/>
      <c r="H38" s="636"/>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990" priority="2">
      <formula>AND($B19&lt;=NOW(),$C19&gt;=NOW())</formula>
    </cfRule>
  </conditionalFormatting>
  <conditionalFormatting sqref="D19:D34">
    <cfRule type="expression" dxfId="989" priority="1">
      <formula>AND($D19&lt;=NOW(),$E19&gt;=NOW())</formula>
    </cfRule>
  </conditionalFormatting>
  <conditionalFormatting sqref="F19:F34">
    <cfRule type="cellIs" dxfId="988" priority="3" operator="lessThan">
      <formula>-90</formula>
    </cfRule>
    <cfRule type="cellIs" dxfId="987" priority="4" operator="lessThan">
      <formula>-45</formula>
    </cfRule>
    <cfRule type="cellIs" dxfId="986" priority="5" operator="greaterThan">
      <formula>-45</formula>
    </cfRule>
  </conditionalFormatting>
  <hyperlinks>
    <hyperlink ref="H1" location="Home!A1" display="Return to Home" xr:uid="{00000000-0004-0000-2500-000000000000}"/>
    <hyperlink ref="B2:G2" r:id="rId1" display="Facility Ratings" xr:uid="{00000000-0004-0000-25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DCDBD131-7124-417E-AB06-564C06F20380}">
            <xm:f>IF($B$20=Home!$I$5,$A$24,)</xm:f>
            <x14:dxf/>
          </x14:cfRule>
          <xm:sqref>I10:ABK10</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7">
    <tabColor rgb="FFFF0000"/>
  </sheetPr>
  <dimension ref="A1:M41"/>
  <sheetViews>
    <sheetView workbookViewId="0">
      <selection activeCell="B4" sqref="B4:G4"/>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09" t="s">
        <v>344</v>
      </c>
      <c r="C1" s="610"/>
      <c r="D1" s="610"/>
      <c r="E1" s="610"/>
      <c r="F1" s="610"/>
      <c r="G1" s="610"/>
      <c r="H1" s="49" t="s">
        <v>178</v>
      </c>
    </row>
    <row r="2" spans="1:13" s="7" customFormat="1" ht="15" customHeight="1" x14ac:dyDescent="0.45">
      <c r="A2" s="3" t="s">
        <v>204</v>
      </c>
      <c r="B2" s="640" t="s">
        <v>345</v>
      </c>
      <c r="C2" s="640"/>
      <c r="D2" s="640"/>
      <c r="E2" s="640"/>
      <c r="F2" s="640"/>
      <c r="G2" s="640"/>
      <c r="H2" s="6"/>
    </row>
    <row r="3" spans="1:13" s="7" customFormat="1" ht="15" customHeight="1" x14ac:dyDescent="0.45">
      <c r="A3" s="3" t="str">
        <f>'Template Old'!A3</f>
        <v>Status</v>
      </c>
      <c r="B3" s="612" t="s">
        <v>206</v>
      </c>
      <c r="C3" s="612"/>
      <c r="D3" s="612"/>
      <c r="E3" s="612"/>
      <c r="F3" s="612"/>
      <c r="G3" s="612"/>
      <c r="H3" s="6"/>
    </row>
    <row r="4" spans="1:13" s="7" customFormat="1" ht="18" customHeight="1" x14ac:dyDescent="0.45">
      <c r="A4" s="3" t="str">
        <f>'Template Old'!A4</f>
        <v>Comments</v>
      </c>
      <c r="B4" s="600" t="s">
        <v>208</v>
      </c>
      <c r="C4" s="600"/>
      <c r="D4" s="600"/>
      <c r="E4" s="600"/>
      <c r="F4" s="600"/>
      <c r="G4" s="600"/>
      <c r="H4" s="6"/>
    </row>
    <row r="5" spans="1:13" x14ac:dyDescent="0.35">
      <c r="A5" s="3" t="str">
        <f>'Template Old'!A5</f>
        <v>Deliverable</v>
      </c>
      <c r="B5" s="632"/>
      <c r="C5" s="632"/>
      <c r="D5" s="632"/>
      <c r="E5" s="632"/>
      <c r="F5" s="632"/>
      <c r="G5" s="632"/>
      <c r="H5" s="323"/>
    </row>
    <row r="6" spans="1:13" x14ac:dyDescent="0.35">
      <c r="A6" s="3" t="str">
        <f>'Template Old'!A6</f>
        <v>Deadline</v>
      </c>
      <c r="B6" s="639"/>
      <c r="C6" s="639"/>
      <c r="D6" s="639"/>
      <c r="E6" s="639"/>
      <c r="F6" s="639"/>
      <c r="G6" s="639"/>
      <c r="H6" s="323"/>
    </row>
    <row r="7" spans="1:13" ht="63" customHeight="1" x14ac:dyDescent="0.35">
      <c r="A7" s="3" t="str">
        <f>'Template Old'!A7</f>
        <v>Priority in RSDP, click to see applicable Footnote</v>
      </c>
      <c r="B7" s="3"/>
      <c r="C7" s="3"/>
      <c r="D7" s="3" t="str">
        <f>'Template Old'!D7</f>
        <v>Priority (1-Low, 2-Med, 3-High )</v>
      </c>
      <c r="E7" s="3">
        <v>1</v>
      </c>
      <c r="F7" s="3" t="str">
        <f>'Template Old'!F7</f>
        <v>Project has been Re-Baselined? (0-No, 1-Yes)</v>
      </c>
      <c r="G7" s="3">
        <v>0</v>
      </c>
      <c r="H7" s="323"/>
    </row>
    <row r="8" spans="1:13" x14ac:dyDescent="0.35">
      <c r="A8" s="3" t="str">
        <f>'Template Old'!A8</f>
        <v>P81 Req (2013)</v>
      </c>
      <c r="B8" s="639"/>
      <c r="C8" s="639"/>
      <c r="D8" s="639"/>
      <c r="E8" s="639"/>
      <c r="F8" s="639"/>
      <c r="G8" s="639"/>
      <c r="H8" s="323"/>
    </row>
    <row r="9" spans="1:13" x14ac:dyDescent="0.35">
      <c r="A9" s="3" t="str">
        <f>'Template Old'!A9</f>
        <v>Number of Directives</v>
      </c>
      <c r="B9" s="259">
        <v>7</v>
      </c>
      <c r="C9" s="639"/>
      <c r="D9" s="639"/>
      <c r="E9" s="639"/>
      <c r="F9" s="639"/>
      <c r="G9" s="639"/>
      <c r="H9" s="323"/>
    </row>
    <row r="10" spans="1:13" x14ac:dyDescent="0.35">
      <c r="A10" s="3" t="str">
        <f>'Template Old'!A10</f>
        <v>No. of Guidances (see Note 2)</v>
      </c>
      <c r="B10" s="259">
        <v>0</v>
      </c>
      <c r="C10" s="639"/>
      <c r="D10" s="639"/>
      <c r="E10" s="639"/>
      <c r="F10" s="639"/>
      <c r="G10" s="639"/>
      <c r="H10" s="323"/>
    </row>
    <row r="11" spans="1:13" ht="29" x14ac:dyDescent="0.35">
      <c r="A11" s="3" t="str">
        <f>'Template Old'!A11</f>
        <v>Directionally consistent with IERP findings (See Note 5)</v>
      </c>
      <c r="B11" s="632"/>
      <c r="C11" s="632"/>
      <c r="D11" s="632"/>
      <c r="E11" s="632"/>
      <c r="F11" s="632"/>
      <c r="G11" s="632"/>
      <c r="H11" s="321"/>
      <c r="K11" s="1"/>
      <c r="L11" s="1"/>
      <c r="M11" s="1"/>
    </row>
    <row r="12" spans="1:13" ht="14.9" customHeight="1" x14ac:dyDescent="0.35">
      <c r="A12" s="3" t="str">
        <f>'Template Old'!A12</f>
        <v>Developer</v>
      </c>
      <c r="B12" s="632"/>
      <c r="C12" s="632"/>
      <c r="D12" s="632"/>
      <c r="E12" s="632"/>
      <c r="F12" s="632"/>
      <c r="G12" s="632"/>
      <c r="H12" s="321"/>
    </row>
    <row r="13" spans="1:13" x14ac:dyDescent="0.35">
      <c r="A13" s="3" t="str">
        <f>'Template Old'!A13</f>
        <v>PMOS Liaison</v>
      </c>
      <c r="B13" s="632"/>
      <c r="C13" s="632"/>
      <c r="D13" s="632"/>
      <c r="E13" s="632"/>
      <c r="F13" s="632"/>
      <c r="G13" s="632"/>
      <c r="H13" s="321"/>
    </row>
    <row r="14" spans="1:13" ht="29.15" customHeight="1" x14ac:dyDescent="0.35">
      <c r="A14" s="3" t="str">
        <f>'Template Old'!A14</f>
        <v>Affected Standards</v>
      </c>
      <c r="B14" s="259">
        <v>1</v>
      </c>
      <c r="C14" s="632" t="s">
        <v>346</v>
      </c>
      <c r="D14" s="632"/>
      <c r="E14" s="632"/>
      <c r="F14" s="632"/>
      <c r="G14" s="632"/>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39846</v>
      </c>
      <c r="C22" s="74">
        <v>39890</v>
      </c>
      <c r="D22" s="75"/>
      <c r="E22" s="74"/>
      <c r="F22" s="42">
        <f t="shared" si="0"/>
        <v>-39846</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40004</v>
      </c>
      <c r="C31" s="75">
        <v>40014</v>
      </c>
      <c r="D31" s="75"/>
      <c r="E31" s="74"/>
      <c r="F31" s="42">
        <f t="shared" si="0"/>
        <v>-40004</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3" t="s">
        <v>227</v>
      </c>
      <c r="B38" s="24">
        <v>43525</v>
      </c>
      <c r="C38" s="635" t="s">
        <v>208</v>
      </c>
      <c r="D38" s="635"/>
      <c r="E38" s="635"/>
      <c r="F38" s="635"/>
      <c r="G38" s="635"/>
      <c r="H38" s="636"/>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985" priority="2">
      <formula>AND($B19&lt;=NOW(),$C19&gt;=NOW())</formula>
    </cfRule>
  </conditionalFormatting>
  <conditionalFormatting sqref="D19:D34">
    <cfRule type="expression" dxfId="984" priority="1">
      <formula>AND($D19&lt;=NOW(),$E19&gt;=NOW())</formula>
    </cfRule>
  </conditionalFormatting>
  <conditionalFormatting sqref="F19:F34">
    <cfRule type="cellIs" dxfId="983" priority="3" operator="lessThan">
      <formula>-90</formula>
    </cfRule>
    <cfRule type="cellIs" dxfId="982" priority="4" operator="lessThan">
      <formula>-45</formula>
    </cfRule>
    <cfRule type="cellIs" dxfId="981" priority="5" operator="greaterThan">
      <formula>-45</formula>
    </cfRule>
  </conditionalFormatting>
  <hyperlinks>
    <hyperlink ref="H1" location="Home!A1" display="Return to Home" xr:uid="{00000000-0004-0000-2600-000000000000}"/>
    <hyperlink ref="B2:G2" r:id="rId1" display="Nuclear Plant Interface Coordination" xr:uid="{00000000-0004-0000-26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1F7B77D3-3B52-4AF2-A101-8E54D37775A5}">
            <xm:f>IF($B$20=Home!$I$5,$A$24,)</xm:f>
            <x14:dxf/>
          </x14:cfRule>
          <xm:sqref>I10:ABK10</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8">
    <tabColor rgb="FFFF0000"/>
  </sheetPr>
  <dimension ref="A1:M41"/>
  <sheetViews>
    <sheetView workbookViewId="0">
      <selection activeCell="B5" sqref="B5:G5"/>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09" t="s">
        <v>347</v>
      </c>
      <c r="C1" s="610"/>
      <c r="D1" s="610"/>
      <c r="E1" s="610"/>
      <c r="F1" s="610"/>
      <c r="G1" s="610"/>
      <c r="H1" s="49" t="s">
        <v>178</v>
      </c>
    </row>
    <row r="2" spans="1:13" s="7" customFormat="1" ht="15" customHeight="1" x14ac:dyDescent="0.45">
      <c r="A2" s="3" t="s">
        <v>204</v>
      </c>
      <c r="B2" s="640" t="s">
        <v>348</v>
      </c>
      <c r="C2" s="640"/>
      <c r="D2" s="640"/>
      <c r="E2" s="640"/>
      <c r="F2" s="640"/>
      <c r="G2" s="640"/>
      <c r="H2" s="6"/>
    </row>
    <row r="3" spans="1:13" s="7" customFormat="1" ht="15" customHeight="1" x14ac:dyDescent="0.45">
      <c r="A3" s="3" t="str">
        <f>'Template Old'!A3</f>
        <v>Status</v>
      </c>
      <c r="B3" s="612" t="s">
        <v>237</v>
      </c>
      <c r="C3" s="612"/>
      <c r="D3" s="612"/>
      <c r="E3" s="612"/>
      <c r="F3" s="612"/>
      <c r="G3" s="612"/>
      <c r="H3" s="6"/>
    </row>
    <row r="4" spans="1:13" s="7" customFormat="1" ht="18" customHeight="1" x14ac:dyDescent="0.45">
      <c r="A4" s="3" t="str">
        <f>'Template Old'!A4</f>
        <v>Comments</v>
      </c>
      <c r="B4" s="600" t="s">
        <v>349</v>
      </c>
      <c r="C4" s="600"/>
      <c r="D4" s="600"/>
      <c r="E4" s="600"/>
      <c r="F4" s="600"/>
      <c r="G4" s="600"/>
      <c r="H4" s="6"/>
    </row>
    <row r="5" spans="1:13" x14ac:dyDescent="0.35">
      <c r="A5" s="3" t="str">
        <f>'Template Old'!A5</f>
        <v>Deliverable</v>
      </c>
      <c r="B5" s="632"/>
      <c r="C5" s="632"/>
      <c r="D5" s="632"/>
      <c r="E5" s="632"/>
      <c r="F5" s="632"/>
      <c r="G5" s="632"/>
      <c r="H5" s="323"/>
    </row>
    <row r="6" spans="1:13" x14ac:dyDescent="0.35">
      <c r="A6" s="3" t="str">
        <f>'Template Old'!A6</f>
        <v>Deadline</v>
      </c>
      <c r="B6" s="639"/>
      <c r="C6" s="639"/>
      <c r="D6" s="639"/>
      <c r="E6" s="639"/>
      <c r="F6" s="639"/>
      <c r="G6" s="639"/>
      <c r="H6" s="323"/>
    </row>
    <row r="7" spans="1:13" ht="63" customHeight="1" x14ac:dyDescent="0.35">
      <c r="A7" s="3" t="str">
        <f>'Template Old'!A7</f>
        <v>Priority in RSDP, click to see applicable Footnote</v>
      </c>
      <c r="B7" s="3"/>
      <c r="C7" s="3"/>
      <c r="D7" s="3" t="str">
        <f>'Template Old'!D7</f>
        <v>Priority (1-Low, 2-Med, 3-High )</v>
      </c>
      <c r="E7" s="3">
        <v>1</v>
      </c>
      <c r="F7" s="3" t="str">
        <f>'Template Old'!F7</f>
        <v>Project has been Re-Baselined? (0-No, 1-Yes)</v>
      </c>
      <c r="G7" s="3">
        <v>0</v>
      </c>
      <c r="H7" s="323"/>
    </row>
    <row r="8" spans="1:13" x14ac:dyDescent="0.35">
      <c r="A8" s="3" t="str">
        <f>'Template Old'!A8</f>
        <v>P81 Req (2013)</v>
      </c>
      <c r="B8" s="639"/>
      <c r="C8" s="639"/>
      <c r="D8" s="639"/>
      <c r="E8" s="639"/>
      <c r="F8" s="639"/>
      <c r="G8" s="639"/>
      <c r="H8" s="323"/>
    </row>
    <row r="9" spans="1:13" x14ac:dyDescent="0.35">
      <c r="A9" s="3" t="str">
        <f>'Template Old'!A9</f>
        <v>Number of Directives</v>
      </c>
      <c r="B9" s="259">
        <v>0</v>
      </c>
      <c r="C9" s="639"/>
      <c r="D9" s="639"/>
      <c r="E9" s="639"/>
      <c r="F9" s="639"/>
      <c r="G9" s="639"/>
      <c r="H9" s="323"/>
    </row>
    <row r="10" spans="1:13" x14ac:dyDescent="0.35">
      <c r="A10" s="3" t="str">
        <f>'Template Old'!A10</f>
        <v>No. of Guidances (see Note 2)</v>
      </c>
      <c r="B10" s="259">
        <v>0</v>
      </c>
      <c r="C10" s="639"/>
      <c r="D10" s="639"/>
      <c r="E10" s="639"/>
      <c r="F10" s="639"/>
      <c r="G10" s="639"/>
      <c r="H10" s="323"/>
    </row>
    <row r="11" spans="1:13" ht="29" x14ac:dyDescent="0.35">
      <c r="A11" s="3" t="str">
        <f>'Template Old'!A11</f>
        <v>Directionally consistent with IERP findings (See Note 5)</v>
      </c>
      <c r="B11" s="632"/>
      <c r="C11" s="632"/>
      <c r="D11" s="632"/>
      <c r="E11" s="632"/>
      <c r="F11" s="632"/>
      <c r="G11" s="632"/>
      <c r="H11" s="321"/>
      <c r="K11" s="1"/>
      <c r="L11" s="1"/>
      <c r="M11" s="1"/>
    </row>
    <row r="12" spans="1:13" ht="14.9" customHeight="1" x14ac:dyDescent="0.35">
      <c r="A12" s="3" t="str">
        <f>'Template Old'!A12</f>
        <v>Developer</v>
      </c>
      <c r="B12" s="632"/>
      <c r="C12" s="632"/>
      <c r="D12" s="632"/>
      <c r="E12" s="632"/>
      <c r="F12" s="632"/>
      <c r="G12" s="632"/>
      <c r="H12" s="321"/>
    </row>
    <row r="13" spans="1:13" x14ac:dyDescent="0.35">
      <c r="A13" s="3" t="str">
        <f>'Template Old'!A13</f>
        <v>PMOS Liaison</v>
      </c>
      <c r="B13" s="632"/>
      <c r="C13" s="632"/>
      <c r="D13" s="632"/>
      <c r="E13" s="632"/>
      <c r="F13" s="632"/>
      <c r="G13" s="632"/>
      <c r="H13" s="321"/>
    </row>
    <row r="14" spans="1:13" ht="29.15" customHeight="1" x14ac:dyDescent="0.35">
      <c r="A14" s="3" t="str">
        <f>'Template Old'!A14</f>
        <v>Affected Standards</v>
      </c>
      <c r="B14" s="259">
        <v>1</v>
      </c>
      <c r="C14" s="632" t="s">
        <v>301</v>
      </c>
      <c r="D14" s="632"/>
      <c r="E14" s="632"/>
      <c r="F14" s="632"/>
      <c r="G14" s="632"/>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39881</v>
      </c>
      <c r="C22" s="74">
        <v>39910</v>
      </c>
      <c r="D22" s="75"/>
      <c r="E22" s="74"/>
      <c r="F22" s="42">
        <f t="shared" si="0"/>
        <v>-39881</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40018</v>
      </c>
      <c r="C31" s="75">
        <v>40031</v>
      </c>
      <c r="D31" s="75"/>
      <c r="E31" s="74"/>
      <c r="F31" s="42">
        <f t="shared" si="0"/>
        <v>-40018</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3" t="s">
        <v>227</v>
      </c>
      <c r="B38" s="24">
        <v>43525</v>
      </c>
      <c r="C38" s="635" t="s">
        <v>208</v>
      </c>
      <c r="D38" s="635"/>
      <c r="E38" s="635"/>
      <c r="F38" s="635"/>
      <c r="G38" s="635"/>
      <c r="H38" s="636"/>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980" priority="2">
      <formula>AND($B19&lt;=NOW(),$C19&gt;=NOW())</formula>
    </cfRule>
  </conditionalFormatting>
  <conditionalFormatting sqref="D19:D34">
    <cfRule type="expression" dxfId="979" priority="1">
      <formula>AND($D19&lt;=NOW(),$E19&gt;=NOW())</formula>
    </cfRule>
  </conditionalFormatting>
  <conditionalFormatting sqref="F19:F34">
    <cfRule type="cellIs" dxfId="978" priority="3" operator="lessThan">
      <formula>-90</formula>
    </cfRule>
    <cfRule type="cellIs" dxfId="977" priority="4" operator="lessThan">
      <formula>-45</formula>
    </cfRule>
    <cfRule type="cellIs" dxfId="976" priority="5" operator="greaterThan">
      <formula>-45</formula>
    </cfRule>
  </conditionalFormatting>
  <hyperlinks>
    <hyperlink ref="H1" location="Home!A1" display="Return to Home" xr:uid="{00000000-0004-0000-2700-000000000000}"/>
    <hyperlink ref="B2:G2" r:id="rId1" display="Interpretation − PRC-005-1, R1 − CMPWG" xr:uid="{00000000-0004-0000-27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CF984B8B-18BF-4C60-83C0-39EE5ED44347}">
            <xm:f>IF($B$20=Home!$I$5,$A$24,)</xm:f>
            <x14:dxf/>
          </x14:cfRule>
          <xm:sqref>I10:ABK10</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filterMode="1">
    <tabColor rgb="FF00B050"/>
    <pageSetUpPr fitToPage="1"/>
  </sheetPr>
  <dimension ref="A1:EJT163"/>
  <sheetViews>
    <sheetView showZeros="0" tabSelected="1" zoomScale="115" zoomScaleNormal="115" workbookViewId="0">
      <pane xSplit="7" ySplit="5" topLeftCell="EFW63" activePane="bottomRight" state="frozen"/>
      <selection activeCell="B1" sqref="B1"/>
      <selection pane="topRight" activeCell="G1" sqref="G1"/>
      <selection pane="bottomLeft" activeCell="B6" sqref="B6"/>
      <selection pane="bottomRight" activeCell="C133" sqref="C133"/>
    </sheetView>
  </sheetViews>
  <sheetFormatPr defaultColWidth="4.453125" defaultRowHeight="15" customHeight="1" x14ac:dyDescent="0.35"/>
  <cols>
    <col min="1" max="1" width="6.81640625" customWidth="1"/>
    <col min="2" max="2" width="11.1796875" style="248" customWidth="1"/>
    <col min="3" max="3" width="71.1796875" customWidth="1"/>
    <col min="4" max="4" width="7.81640625" style="214" customWidth="1"/>
    <col min="5" max="5" width="22.453125" customWidth="1"/>
    <col min="6" max="6" width="14.1796875" customWidth="1"/>
    <col min="7" max="7" width="20.453125" customWidth="1"/>
    <col min="8" max="8" width="8.453125" bestFit="1" customWidth="1"/>
    <col min="9" max="3292" width="0.453125" customWidth="1"/>
    <col min="3293" max="3293" width="0.1796875" customWidth="1"/>
    <col min="3294" max="3660" width="0.453125" customWidth="1"/>
  </cols>
  <sheetData>
    <row r="1" spans="1:3660" s="156" customFormat="1" ht="15" customHeight="1" x14ac:dyDescent="0.35">
      <c r="A1"/>
      <c r="B1" s="248"/>
      <c r="C1" s="618"/>
      <c r="D1" s="614" t="s">
        <v>1461</v>
      </c>
      <c r="E1" s="358"/>
      <c r="F1" s="124" t="s">
        <v>0</v>
      </c>
      <c r="G1" s="239" t="s">
        <v>1525</v>
      </c>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s="125"/>
      <c r="TG1"/>
      <c r="TH1"/>
      <c r="TI1"/>
      <c r="TJ1"/>
      <c r="TK1"/>
      <c r="TL1"/>
      <c r="TM1"/>
      <c r="TN1"/>
      <c r="TO1"/>
      <c r="TP1"/>
      <c r="TQ1"/>
      <c r="TR1"/>
      <c r="TS1"/>
      <c r="TT1"/>
      <c r="TU1"/>
      <c r="TV1"/>
      <c r="TW1"/>
      <c r="TX1"/>
      <c r="TY1"/>
      <c r="TZ1"/>
      <c r="UA1"/>
      <c r="UB1"/>
      <c r="UC1"/>
      <c r="UD1"/>
      <c r="UE1"/>
      <c r="UF1"/>
      <c r="UG1"/>
      <c r="UH1"/>
      <c r="UI1"/>
      <c r="UJ1"/>
      <c r="UK1"/>
      <c r="UL1"/>
      <c r="UM1" s="125"/>
      <c r="UN1" s="125"/>
      <c r="UO1" s="125"/>
      <c r="UP1" s="125"/>
      <c r="UQ1" s="125"/>
      <c r="UR1" s="125"/>
      <c r="US1" s="125"/>
      <c r="UT1" s="125"/>
      <c r="UU1" s="125"/>
      <c r="UV1" s="125"/>
      <c r="UW1" s="125"/>
      <c r="UX1" s="125"/>
      <c r="UY1" s="125"/>
      <c r="UZ1" s="125"/>
      <c r="VA1" s="125"/>
      <c r="VB1" s="125"/>
      <c r="VC1" s="125"/>
      <c r="VD1" s="125"/>
      <c r="VE1" s="125"/>
      <c r="VF1" s="125"/>
      <c r="VG1" s="125"/>
      <c r="VH1" s="125"/>
      <c r="VI1" s="125"/>
      <c r="VJ1" s="125"/>
      <c r="VK1" s="125"/>
      <c r="VL1" s="125"/>
      <c r="VM1" s="125"/>
      <c r="VN1" s="125"/>
      <c r="VO1" s="125"/>
      <c r="VP1" s="125"/>
      <c r="VQ1" s="125"/>
      <c r="VR1" s="125"/>
      <c r="VS1" s="125"/>
      <c r="VT1" s="125"/>
      <c r="VU1" s="125"/>
      <c r="VV1" s="140"/>
      <c r="VW1" s="140"/>
      <c r="VX1" s="140"/>
      <c r="VY1" s="140"/>
      <c r="VZ1" s="140"/>
      <c r="WA1" s="140"/>
      <c r="WB1" s="140"/>
      <c r="WC1" s="140"/>
      <c r="WD1" s="140"/>
      <c r="WE1" s="140"/>
      <c r="WF1" s="140"/>
      <c r="WG1" s="140"/>
      <c r="WH1" s="140"/>
      <c r="WI1" s="140"/>
      <c r="WJ1" s="125"/>
      <c r="WK1" s="140"/>
      <c r="WL1" s="125"/>
      <c r="WM1" s="140"/>
      <c r="WN1" s="125"/>
      <c r="WO1" s="140"/>
      <c r="WP1" s="125"/>
      <c r="WQ1" s="140"/>
      <c r="WR1" s="125"/>
      <c r="WS1" s="140"/>
      <c r="WT1" s="125"/>
      <c r="WU1" s="140"/>
      <c r="WV1" s="125"/>
      <c r="WW1" s="140"/>
      <c r="WX1" s="125"/>
      <c r="WY1" s="140"/>
      <c r="WZ1" s="125"/>
      <c r="XA1" s="140"/>
      <c r="XB1" s="125"/>
      <c r="XC1" s="125"/>
      <c r="XD1" s="125"/>
      <c r="XE1" s="125"/>
      <c r="XF1" s="125"/>
      <c r="XG1" s="125"/>
      <c r="XH1" s="125"/>
      <c r="XI1" s="125"/>
      <c r="XJ1" s="125"/>
      <c r="XK1" s="125"/>
      <c r="XL1" s="125"/>
      <c r="XM1" s="125"/>
      <c r="XN1" s="125"/>
      <c r="XO1" s="125"/>
      <c r="XP1" s="125"/>
      <c r="XQ1" s="125"/>
      <c r="XR1" s="125"/>
      <c r="XS1" s="125"/>
      <c r="XT1" s="125"/>
      <c r="XU1" s="125"/>
      <c r="XV1" s="125"/>
      <c r="XW1" s="125"/>
      <c r="XX1" s="125"/>
      <c r="XY1" s="125"/>
      <c r="XZ1" s="125"/>
      <c r="YA1" s="125"/>
      <c r="YB1" s="125"/>
      <c r="YC1" s="125"/>
      <c r="YD1" s="125"/>
      <c r="YE1" s="125"/>
      <c r="YF1" s="125"/>
      <c r="YG1" s="125"/>
      <c r="YH1" s="125"/>
      <c r="YI1" s="125"/>
      <c r="YJ1" s="125"/>
      <c r="YK1" s="125"/>
      <c r="YL1" s="125"/>
      <c r="YM1" s="125"/>
      <c r="YN1" s="125"/>
      <c r="YO1" s="125"/>
      <c r="YP1" s="125"/>
      <c r="YQ1" s="125"/>
      <c r="YR1" s="125"/>
      <c r="YS1" s="125"/>
      <c r="YT1" s="125"/>
      <c r="YU1" s="125"/>
      <c r="YV1" s="125"/>
      <c r="YW1" s="125"/>
      <c r="YX1" s="125"/>
      <c r="YY1" s="125"/>
      <c r="YZ1" s="125"/>
      <c r="ZA1" s="125"/>
      <c r="ZB1" s="125"/>
      <c r="ZC1" s="125"/>
      <c r="ZD1" s="125"/>
      <c r="ZE1" s="125"/>
      <c r="ZF1" s="125"/>
      <c r="ZG1" s="125"/>
      <c r="ZH1" s="125"/>
      <c r="ZI1" s="125"/>
      <c r="ZJ1" s="125"/>
      <c r="ZK1" s="125"/>
      <c r="ZL1" s="125"/>
      <c r="ZM1" s="125"/>
      <c r="ZN1" s="125"/>
      <c r="ZO1" s="125"/>
      <c r="ZP1" s="125"/>
      <c r="ZQ1" s="125"/>
      <c r="ZR1" s="125"/>
      <c r="ZS1" s="125"/>
      <c r="ZT1" s="125"/>
      <c r="ZU1" s="125"/>
      <c r="ZV1" s="125"/>
      <c r="ZW1" s="125"/>
      <c r="ZX1" s="125"/>
      <c r="ZY1" s="125"/>
      <c r="ZZ1" s="125"/>
      <c r="AAA1" s="125"/>
      <c r="AAB1" s="125"/>
      <c r="AAC1" s="125"/>
      <c r="AAD1" s="125"/>
      <c r="AAE1" s="125"/>
      <c r="AAF1" s="125"/>
      <c r="AAG1" s="125"/>
      <c r="AAH1" s="125"/>
      <c r="AAI1" s="125"/>
      <c r="AAJ1" s="125"/>
      <c r="AAK1" s="125"/>
      <c r="AAL1" s="125"/>
      <c r="AAM1" s="125"/>
      <c r="AAN1" s="125"/>
      <c r="AAO1" s="125"/>
      <c r="AAP1" s="125"/>
      <c r="AAQ1" s="125"/>
      <c r="AAR1" s="125"/>
      <c r="AAS1" s="125"/>
      <c r="AAT1" s="125"/>
      <c r="AAU1" s="125"/>
      <c r="AAV1" s="125"/>
      <c r="AAW1" s="125"/>
      <c r="AAX1" s="125"/>
      <c r="AAY1" s="125"/>
      <c r="AAZ1" s="125"/>
      <c r="ABA1" s="125"/>
      <c r="ABB1" s="125"/>
      <c r="ABC1" s="125"/>
      <c r="ABD1" s="125"/>
      <c r="ABE1" s="125"/>
      <c r="ABF1" s="125"/>
      <c r="ABG1" s="125"/>
      <c r="ABH1" s="125"/>
      <c r="ABI1" s="125"/>
      <c r="ABJ1" s="125"/>
      <c r="ABK1" s="125"/>
      <c r="ABL1" s="125"/>
      <c r="ABM1" s="125"/>
      <c r="ABN1" s="125"/>
      <c r="ABO1" s="125"/>
      <c r="ABP1" s="125"/>
      <c r="ABQ1" s="125"/>
      <c r="ABR1" s="125"/>
      <c r="ABS1" s="125"/>
      <c r="ABT1" s="125"/>
      <c r="ABU1" s="125"/>
      <c r="ABV1" s="125"/>
      <c r="ABW1" s="125"/>
      <c r="ABX1" s="125"/>
      <c r="ABY1" s="125"/>
      <c r="ABZ1" s="125"/>
      <c r="ACA1" s="125"/>
      <c r="ACB1" s="125"/>
      <c r="ACC1" s="125"/>
      <c r="ACD1" s="125"/>
      <c r="ACE1" s="125"/>
      <c r="ACF1" s="125"/>
      <c r="ACG1" s="125"/>
      <c r="ACH1" s="125"/>
      <c r="ACI1" s="125"/>
      <c r="ACJ1" s="125"/>
      <c r="ACK1" s="125"/>
      <c r="ACL1" s="125"/>
      <c r="ACM1" s="125"/>
      <c r="ACN1" s="125"/>
      <c r="ACO1" s="125"/>
      <c r="ACP1" s="125"/>
      <c r="ACQ1" s="125"/>
      <c r="ACR1" s="125"/>
      <c r="ACS1" s="125"/>
      <c r="ACT1" s="125"/>
      <c r="ACU1" s="125"/>
      <c r="ACV1" s="125"/>
      <c r="ACW1" s="125"/>
      <c r="ACX1" s="125"/>
      <c r="ACY1" s="125"/>
      <c r="ACZ1" s="125"/>
      <c r="ADA1" s="125"/>
      <c r="ADB1" s="125"/>
      <c r="ADC1" s="125"/>
      <c r="ADD1" s="125"/>
      <c r="ADE1" s="125"/>
      <c r="ADF1" s="125"/>
      <c r="ADG1" s="125"/>
      <c r="ADH1" s="125"/>
      <c r="ADI1" s="125"/>
      <c r="ADJ1" s="125"/>
      <c r="ADK1" s="125"/>
      <c r="ADL1" s="125"/>
      <c r="ADM1" s="125"/>
      <c r="ADN1" s="125"/>
      <c r="ADO1" s="125"/>
      <c r="ADP1" s="125"/>
      <c r="ADQ1" s="125"/>
      <c r="ADR1" s="125"/>
      <c r="ADS1" s="125"/>
      <c r="ADT1" s="125"/>
      <c r="ADU1" s="125"/>
      <c r="ADV1" s="125"/>
      <c r="ADW1" s="125"/>
      <c r="ADX1" s="125"/>
      <c r="ADY1" s="125"/>
      <c r="ADZ1" s="125"/>
      <c r="AEA1" s="125"/>
      <c r="AEB1" s="125"/>
      <c r="AEC1" s="125"/>
      <c r="AED1" s="125"/>
      <c r="AEE1" s="125"/>
      <c r="AEF1" s="125"/>
      <c r="AEG1" s="125"/>
      <c r="AEH1" s="125"/>
      <c r="AEI1" s="125"/>
      <c r="AEJ1" s="125"/>
      <c r="AEK1" s="125"/>
      <c r="AEL1" s="125"/>
      <c r="AEM1" s="125"/>
      <c r="AEN1" s="125"/>
      <c r="AEO1" s="125"/>
      <c r="AEP1" s="125"/>
      <c r="AEQ1" s="125"/>
      <c r="AER1" s="125"/>
      <c r="AES1" s="125"/>
      <c r="AET1" s="125"/>
      <c r="AEU1" s="125"/>
      <c r="AEV1" s="125"/>
      <c r="AEW1" s="125"/>
      <c r="AEX1" s="125"/>
      <c r="AEY1" s="125"/>
      <c r="AEZ1" s="125"/>
      <c r="AFA1" s="125"/>
      <c r="AFB1" s="125"/>
      <c r="AFC1" s="125"/>
      <c r="AFD1" s="125"/>
      <c r="AFE1" s="125"/>
      <c r="AFF1" s="125"/>
      <c r="AFG1" s="125"/>
      <c r="AFH1" s="125"/>
      <c r="AFI1" s="125"/>
      <c r="AFJ1" s="125"/>
      <c r="AFK1" s="125"/>
      <c r="AFL1" s="125"/>
      <c r="AFM1" s="125"/>
      <c r="AFN1" s="125"/>
      <c r="AFO1" s="125"/>
      <c r="AFP1" s="125"/>
      <c r="AFQ1" s="125"/>
      <c r="AFR1" s="125"/>
      <c r="AFS1" s="125"/>
      <c r="AFT1" s="125"/>
      <c r="AFU1" s="125"/>
      <c r="AFV1" s="125"/>
      <c r="AFW1" s="125"/>
      <c r="AFX1" s="125"/>
      <c r="AFY1" s="125"/>
      <c r="AFZ1" s="125"/>
      <c r="AGA1" s="125"/>
      <c r="AGB1" s="125"/>
      <c r="AGC1" s="125"/>
      <c r="AGD1" s="125"/>
      <c r="AGE1" s="125"/>
      <c r="AGF1" s="125"/>
      <c r="AGG1" s="125"/>
      <c r="AGH1" s="125"/>
      <c r="AGI1" s="125"/>
      <c r="AGJ1" s="125"/>
      <c r="AGK1" s="125"/>
      <c r="AGL1" s="125"/>
      <c r="AGM1" s="125"/>
      <c r="AGN1" s="125"/>
      <c r="AGO1" s="125"/>
      <c r="AGP1" s="125"/>
      <c r="AGQ1" s="125"/>
      <c r="AGR1" s="125"/>
      <c r="AGS1" s="125"/>
      <c r="AGT1" s="125"/>
      <c r="AGU1" s="125"/>
      <c r="AGV1" s="125"/>
      <c r="AGW1" s="125"/>
      <c r="AGX1" s="125"/>
      <c r="AGY1" s="125"/>
      <c r="AGZ1" s="125"/>
      <c r="AHA1" s="125"/>
      <c r="AHB1" s="125"/>
      <c r="AHC1" s="125"/>
      <c r="AHD1" s="125"/>
      <c r="AHE1" s="125"/>
      <c r="AHF1" s="125"/>
      <c r="AHG1" s="125"/>
      <c r="AHH1" s="125"/>
      <c r="AHI1" s="125"/>
      <c r="AHJ1" s="125"/>
      <c r="AHK1" s="125"/>
      <c r="AHL1" s="125"/>
      <c r="AHM1" s="125"/>
      <c r="AHN1" s="125"/>
      <c r="AHO1" s="125"/>
      <c r="AHP1" s="125"/>
      <c r="AHQ1" s="125"/>
      <c r="AHR1" s="125"/>
      <c r="AHS1" s="125"/>
      <c r="AHT1" s="125"/>
      <c r="AHU1" s="125"/>
      <c r="AHV1" s="125"/>
      <c r="AHW1" s="125"/>
      <c r="AHX1" s="125"/>
      <c r="AHY1" s="125"/>
      <c r="AHZ1" s="125"/>
      <c r="AIA1" s="125"/>
      <c r="AIB1" s="125"/>
      <c r="AIC1" s="125"/>
      <c r="AID1" s="125"/>
      <c r="AIE1" s="125"/>
      <c r="AIF1" s="125"/>
      <c r="AIG1" s="125"/>
      <c r="AIH1" s="125"/>
      <c r="AII1" s="125"/>
      <c r="AIJ1" s="125"/>
      <c r="AIK1" s="125"/>
      <c r="AIL1" s="125"/>
      <c r="AIM1" s="125"/>
      <c r="AIN1" s="125"/>
      <c r="AIO1" s="125"/>
      <c r="AIP1" s="125"/>
      <c r="AIQ1" s="125"/>
      <c r="AIR1" s="125"/>
      <c r="AIS1" s="125"/>
      <c r="AIT1" s="125"/>
      <c r="AIU1" s="125"/>
      <c r="AIV1" s="125"/>
      <c r="AIW1" s="125"/>
      <c r="AIX1" s="125"/>
      <c r="AIY1" s="125"/>
      <c r="AIZ1" s="125"/>
      <c r="AJA1" s="125"/>
      <c r="AJB1" s="125"/>
      <c r="AJC1" s="125"/>
      <c r="AJD1" s="125"/>
      <c r="AJE1" s="125"/>
      <c r="AJF1" s="125"/>
      <c r="AJG1" s="125"/>
      <c r="AJH1" s="125"/>
      <c r="AJI1" s="125"/>
      <c r="AJJ1" s="125"/>
      <c r="AJK1" s="125"/>
      <c r="AJL1" s="125"/>
      <c r="AJM1" s="125"/>
      <c r="AJN1" s="125"/>
      <c r="AJO1" s="125"/>
      <c r="AJP1" s="125"/>
      <c r="AJQ1" s="125"/>
      <c r="AJR1" s="125"/>
      <c r="AJS1" s="125"/>
      <c r="AJT1" s="125"/>
      <c r="AJU1" s="125"/>
      <c r="AJV1" s="125"/>
      <c r="AJW1" s="125"/>
      <c r="AJX1" s="125"/>
      <c r="AJY1" s="125"/>
      <c r="AJZ1" s="125"/>
      <c r="AKA1" s="125"/>
      <c r="AKB1" s="125"/>
      <c r="AKC1" s="125"/>
      <c r="AKD1" s="125"/>
      <c r="AKE1" s="125"/>
      <c r="AKF1" s="125"/>
      <c r="AKG1" s="125"/>
      <c r="AKH1" s="125"/>
      <c r="AKI1" s="125"/>
      <c r="AKJ1" s="125"/>
      <c r="AKK1" s="125"/>
      <c r="AKL1" s="125"/>
      <c r="AKM1" s="125"/>
      <c r="AKN1" s="125"/>
      <c r="AKO1" s="125"/>
      <c r="AKP1" s="125"/>
      <c r="AKQ1" s="125"/>
      <c r="AKR1" s="125"/>
      <c r="AKS1" s="125"/>
      <c r="AKT1" s="125"/>
      <c r="AKU1" s="125"/>
      <c r="AKV1" s="125"/>
      <c r="AKW1" s="125"/>
      <c r="AKX1" s="125"/>
      <c r="AKY1" s="125"/>
      <c r="AKZ1" s="125"/>
      <c r="ALA1" s="125"/>
      <c r="ALB1" s="125"/>
      <c r="ALC1" s="125"/>
      <c r="ALD1" s="125"/>
      <c r="ALE1" s="125"/>
      <c r="ALF1" s="125"/>
      <c r="ALG1" s="125"/>
      <c r="ALH1" s="125"/>
      <c r="ALI1" s="125"/>
      <c r="ALJ1" s="125"/>
      <c r="ALK1" s="125"/>
      <c r="ALL1" s="125"/>
      <c r="ALM1" s="125"/>
      <c r="ALN1" s="125"/>
      <c r="ALO1" s="125"/>
      <c r="ALP1" s="125"/>
      <c r="ALQ1" s="125"/>
      <c r="ALR1" s="125"/>
      <c r="ALS1" s="125"/>
      <c r="ALT1" s="125"/>
      <c r="ALU1" s="125"/>
      <c r="ALV1" s="125"/>
      <c r="ALW1" s="125"/>
      <c r="ALX1" s="125"/>
      <c r="ALY1" s="125"/>
      <c r="ALZ1" s="125"/>
      <c r="AMA1" s="125"/>
      <c r="AMB1" s="125"/>
      <c r="AMC1" s="125"/>
      <c r="AMD1" s="125"/>
      <c r="AME1" s="125"/>
      <c r="AMF1" s="125"/>
      <c r="AMG1" s="125"/>
      <c r="AMH1" s="125"/>
      <c r="AMI1" s="125"/>
      <c r="AMJ1" s="125"/>
      <c r="AMK1" s="125"/>
      <c r="AML1" s="125"/>
      <c r="AMM1" s="125"/>
      <c r="AMN1" s="125"/>
      <c r="AMO1" s="125"/>
      <c r="AMP1" s="125"/>
      <c r="AMQ1" s="125"/>
      <c r="AMR1" s="125"/>
      <c r="AMS1" s="125"/>
      <c r="AMT1" s="125"/>
      <c r="AMU1" s="125"/>
      <c r="AMV1" s="125"/>
      <c r="AMW1" s="125"/>
      <c r="AMX1" s="125"/>
      <c r="AMY1" s="125"/>
      <c r="AMZ1" s="125"/>
      <c r="ANA1" s="125"/>
      <c r="ANB1" s="125"/>
      <c r="ANC1" s="125"/>
      <c r="AND1" s="125"/>
      <c r="ANE1" s="125"/>
      <c r="ANF1" s="125"/>
      <c r="ANG1" s="125"/>
      <c r="ANH1" s="125"/>
      <c r="ANI1" s="125"/>
      <c r="ANJ1" s="125"/>
      <c r="ANK1" s="125"/>
      <c r="ANL1" s="125"/>
      <c r="ANM1" s="125"/>
      <c r="ANN1" s="125"/>
      <c r="ANO1" s="125"/>
      <c r="ANP1" s="125"/>
      <c r="ANQ1" s="125"/>
      <c r="ANR1" s="125"/>
      <c r="ANS1" s="125"/>
      <c r="ANT1" s="125"/>
      <c r="ANU1" s="125"/>
      <c r="ANV1" s="125"/>
      <c r="ANW1" s="125"/>
      <c r="ANX1" s="125"/>
      <c r="ANY1" s="125"/>
      <c r="ANZ1" s="125"/>
      <c r="AOA1" s="125"/>
      <c r="AOB1" s="125"/>
      <c r="AOC1" s="125"/>
      <c r="AOD1" s="125"/>
      <c r="AOE1" s="125"/>
      <c r="AOF1" s="125"/>
      <c r="AOG1" s="125"/>
      <c r="AOH1" s="125"/>
      <c r="AOI1" s="125"/>
      <c r="AOJ1" s="125"/>
      <c r="AOK1" s="125"/>
      <c r="AOL1" s="125"/>
      <c r="AOM1" s="125"/>
      <c r="AON1" s="125"/>
      <c r="AOO1" s="125"/>
      <c r="AOP1" s="125"/>
      <c r="AOQ1" s="125"/>
      <c r="AOR1" s="125"/>
      <c r="AOS1" s="125"/>
      <c r="AOT1" s="125"/>
      <c r="AOU1" s="125"/>
      <c r="AOV1" s="125"/>
      <c r="AOW1" s="125"/>
      <c r="AOX1" s="125"/>
      <c r="AOY1" s="125"/>
      <c r="AOZ1" s="125"/>
      <c r="APA1" s="125"/>
      <c r="APB1" s="125"/>
      <c r="APC1" s="125"/>
      <c r="APD1" s="125"/>
      <c r="APE1" s="125"/>
      <c r="APF1" s="125"/>
      <c r="APG1" s="125"/>
      <c r="APH1" s="125"/>
      <c r="API1" s="125"/>
      <c r="APJ1" s="125"/>
      <c r="APK1" s="125"/>
      <c r="APL1" s="125"/>
      <c r="APM1" s="125"/>
      <c r="APN1" s="125"/>
      <c r="APO1" s="125"/>
      <c r="APP1" s="125"/>
      <c r="APQ1" s="125"/>
      <c r="APR1" s="125"/>
      <c r="APS1" s="125"/>
      <c r="APT1" s="125"/>
      <c r="APU1" s="125"/>
      <c r="APV1" s="125"/>
      <c r="APW1" s="125"/>
      <c r="APX1" s="125"/>
      <c r="APY1" s="125"/>
      <c r="APZ1" s="125"/>
      <c r="AQA1" s="125"/>
      <c r="AQB1" s="125"/>
      <c r="AQC1" s="125"/>
      <c r="AQD1" s="125"/>
      <c r="AQE1" s="125"/>
      <c r="AQF1" s="125"/>
      <c r="AQG1" s="125"/>
      <c r="AQH1" s="125"/>
      <c r="AQI1" s="125"/>
      <c r="AQJ1" s="125"/>
      <c r="AQK1" s="125"/>
      <c r="AQL1" s="125"/>
      <c r="AQM1" s="125"/>
      <c r="AQN1" s="125"/>
      <c r="AQO1" s="125"/>
      <c r="AQP1" s="125"/>
      <c r="AQQ1" s="125"/>
      <c r="AQR1" s="125"/>
      <c r="AQS1" s="125"/>
      <c r="AQT1" s="125"/>
      <c r="AQU1" s="125"/>
      <c r="AQV1" s="125"/>
      <c r="AQW1" s="125"/>
      <c r="AQX1" s="125"/>
      <c r="AQY1" s="125"/>
      <c r="AQZ1" s="125"/>
      <c r="ARA1" s="125"/>
      <c r="ARB1" s="125"/>
      <c r="ARC1" s="125"/>
      <c r="ARD1" s="125"/>
      <c r="ARE1" s="125"/>
      <c r="ARF1" s="125"/>
      <c r="ARG1" s="125"/>
      <c r="ARH1" s="125"/>
      <c r="ARI1" s="125"/>
      <c r="ARJ1" s="125"/>
      <c r="ARK1" s="125"/>
      <c r="ARL1" s="125"/>
      <c r="ARM1" s="125"/>
      <c r="ARN1" s="125"/>
      <c r="ARO1" s="125"/>
      <c r="ARP1" s="125"/>
      <c r="ARQ1" s="125"/>
      <c r="ARR1" s="125"/>
      <c r="ARS1" s="125"/>
      <c r="ART1" s="125"/>
      <c r="ARU1" s="125"/>
      <c r="ARV1" s="125"/>
      <c r="ARW1" s="125"/>
      <c r="ARX1" s="125"/>
      <c r="ARY1" s="125"/>
      <c r="ARZ1" s="125"/>
      <c r="ASA1" s="125"/>
      <c r="ASB1" s="125"/>
      <c r="ASC1" s="125"/>
      <c r="ASD1" s="125"/>
      <c r="ASE1" s="125"/>
      <c r="ASF1" s="125"/>
      <c r="ASG1" s="125"/>
      <c r="ASH1" s="125"/>
      <c r="ASI1" s="125"/>
      <c r="ASJ1" s="125"/>
      <c r="ASK1" s="125"/>
      <c r="ASL1" s="125"/>
      <c r="ASM1" s="125"/>
      <c r="ASN1" s="125"/>
      <c r="ASO1" s="125"/>
      <c r="ASP1" s="125"/>
      <c r="ASQ1" s="125"/>
      <c r="ASR1" s="125"/>
      <c r="ASS1" s="125"/>
      <c r="AST1" s="125"/>
      <c r="ASU1" s="125"/>
      <c r="ASV1" s="125"/>
      <c r="ASW1" s="125"/>
      <c r="ASX1" s="125"/>
      <c r="ASY1" s="125"/>
      <c r="ASZ1" s="125"/>
      <c r="ATA1" s="125"/>
      <c r="ATB1" s="125"/>
      <c r="ATC1" s="125"/>
      <c r="ATD1" s="125"/>
      <c r="ATE1" s="125"/>
      <c r="ATF1" s="125"/>
      <c r="ATG1" s="125"/>
      <c r="ATH1" s="125"/>
      <c r="ATI1" s="125"/>
      <c r="ATJ1" s="125"/>
      <c r="ATK1" s="125"/>
      <c r="ATL1" s="125"/>
      <c r="ATM1" s="125"/>
      <c r="ATN1" s="125"/>
      <c r="ATO1" s="125"/>
      <c r="ATP1" s="125"/>
      <c r="ATQ1" s="125"/>
      <c r="ATR1" s="125"/>
      <c r="ATS1" s="125"/>
      <c r="ATT1" s="125"/>
      <c r="ATU1" s="125"/>
      <c r="ATV1" s="125"/>
      <c r="ATW1" s="125"/>
      <c r="ATX1" s="125"/>
      <c r="ATY1" s="125"/>
      <c r="ATZ1" s="125"/>
      <c r="AUA1" s="125"/>
      <c r="AUB1" s="125"/>
      <c r="AUC1" s="125"/>
      <c r="AUD1" s="125"/>
      <c r="AUE1" s="125"/>
      <c r="AUF1" s="125"/>
      <c r="AUG1" s="125"/>
      <c r="AUH1" s="125"/>
      <c r="AUI1" s="125"/>
      <c r="AUJ1" s="125"/>
      <c r="AUK1" s="125"/>
      <c r="AUL1" s="125"/>
      <c r="AUM1" s="125"/>
      <c r="AUN1" s="125"/>
      <c r="AUO1" s="125"/>
      <c r="AUP1" s="125"/>
      <c r="AUQ1" s="125"/>
      <c r="AUR1" s="125"/>
      <c r="AUS1" s="125"/>
      <c r="AUT1" s="125"/>
      <c r="AUU1" s="125"/>
      <c r="AUV1" s="125"/>
      <c r="AUW1" s="125"/>
      <c r="AUX1" s="125"/>
      <c r="AUY1" s="125"/>
      <c r="AUZ1" s="125"/>
      <c r="AVA1" s="125"/>
      <c r="AVB1" s="125"/>
      <c r="AVC1" s="125"/>
      <c r="AVD1" s="125"/>
      <c r="AVE1" s="125"/>
      <c r="AVF1" s="125"/>
      <c r="AVG1" s="125"/>
      <c r="AVH1" s="125"/>
      <c r="AVI1" s="125"/>
      <c r="AVJ1" s="125"/>
      <c r="AVK1" s="125"/>
      <c r="AVL1" s="125"/>
      <c r="AVM1" s="125"/>
      <c r="AVN1" s="125"/>
      <c r="AVO1" s="125"/>
      <c r="AVP1" s="125"/>
      <c r="AVQ1" s="125"/>
      <c r="AVR1" s="125"/>
      <c r="AVS1" s="125"/>
      <c r="AVT1" s="125"/>
      <c r="AVU1" s="125"/>
      <c r="AVV1" s="125"/>
      <c r="AVW1" s="125"/>
      <c r="AVX1" s="125"/>
      <c r="AVY1" s="125"/>
      <c r="AVZ1" s="125"/>
      <c r="AWA1" s="125"/>
      <c r="AWB1" s="125"/>
      <c r="AWC1" s="125"/>
      <c r="AWD1" s="125"/>
      <c r="AWE1" s="125"/>
      <c r="AWF1" s="125"/>
      <c r="AWG1" s="125"/>
      <c r="AWH1" s="125"/>
      <c r="AWI1" s="125"/>
      <c r="AWJ1" s="125"/>
      <c r="AWK1" s="125"/>
      <c r="AWL1" s="125"/>
      <c r="AWM1" s="125"/>
      <c r="AWN1" s="125"/>
      <c r="AWO1" s="125"/>
      <c r="AWP1" s="125"/>
      <c r="AWQ1" s="125"/>
      <c r="AWR1" s="125"/>
      <c r="AWS1" s="125"/>
      <c r="AWT1" s="125"/>
      <c r="AWU1" s="125"/>
      <c r="AWV1" s="125"/>
      <c r="AWW1" s="125"/>
      <c r="AWX1" s="125"/>
      <c r="AWY1" s="125"/>
      <c r="AWZ1" s="125"/>
      <c r="AXA1" s="125"/>
      <c r="AXB1" s="125"/>
      <c r="AXC1" s="125"/>
      <c r="AXD1" s="125"/>
      <c r="AXE1" s="125"/>
      <c r="AXF1" s="125"/>
      <c r="AXG1" s="125"/>
      <c r="AXH1" s="125"/>
      <c r="AXI1" s="125"/>
      <c r="AXJ1" s="125"/>
      <c r="AXK1" s="125"/>
      <c r="AXL1" s="125"/>
      <c r="AXM1" s="125"/>
      <c r="AXN1" s="125"/>
      <c r="AXO1" s="125"/>
      <c r="AXP1" s="125"/>
      <c r="AXQ1" s="125"/>
      <c r="AXR1" s="125"/>
      <c r="AXS1" s="125"/>
      <c r="AXT1" s="125"/>
      <c r="AXU1" s="125"/>
      <c r="AXV1" s="125"/>
      <c r="AXW1" s="125"/>
      <c r="AXX1" s="125"/>
      <c r="AXY1" s="125"/>
      <c r="AXZ1" s="125"/>
      <c r="AYA1" s="125"/>
      <c r="AYB1" s="125"/>
      <c r="AYC1" s="125"/>
      <c r="AYD1" s="125"/>
      <c r="AYE1" s="125"/>
      <c r="AYF1" s="125"/>
      <c r="AYG1" s="125"/>
      <c r="AYH1" s="125"/>
      <c r="AYI1" s="125"/>
      <c r="AYJ1" s="125"/>
      <c r="AYK1" s="125"/>
      <c r="AYL1" s="125"/>
      <c r="AYM1" s="125"/>
      <c r="AYN1" s="125"/>
      <c r="AYO1" s="125"/>
      <c r="AYP1" s="125"/>
      <c r="AYQ1" s="125"/>
      <c r="AYR1" s="125"/>
      <c r="AYS1" s="125"/>
      <c r="AYT1" s="125"/>
      <c r="AYU1" s="125"/>
      <c r="AYV1" s="125"/>
      <c r="AYW1" s="125"/>
      <c r="AYX1" s="125"/>
      <c r="AYY1" s="125"/>
      <c r="AYZ1" s="125"/>
      <c r="AZA1" s="125"/>
      <c r="AZB1" s="125"/>
      <c r="AZC1" s="125"/>
      <c r="AZD1" s="125"/>
      <c r="AZE1" s="125"/>
      <c r="AZF1" s="125"/>
      <c r="AZG1" s="125"/>
      <c r="AZH1" s="125"/>
      <c r="AZI1" s="125"/>
      <c r="AZJ1" s="125"/>
      <c r="AZK1" s="125"/>
      <c r="AZL1" s="125"/>
      <c r="AZM1" s="125"/>
      <c r="AZN1" s="125"/>
      <c r="AZO1" s="125"/>
      <c r="AZP1" s="125"/>
      <c r="AZQ1" s="125"/>
      <c r="AZR1" s="125"/>
      <c r="AZS1" s="125"/>
      <c r="AZT1" s="125"/>
      <c r="AZU1" s="125"/>
      <c r="AZV1" s="125"/>
      <c r="AZW1" s="125"/>
      <c r="AZX1" s="125"/>
      <c r="AZY1" s="125"/>
      <c r="AZZ1" s="125"/>
      <c r="BAA1" s="125"/>
      <c r="BAB1" s="125"/>
      <c r="BAC1" s="125"/>
      <c r="BAD1" s="125"/>
      <c r="BAE1" s="125"/>
      <c r="BAF1" s="125"/>
      <c r="BAG1" s="125"/>
      <c r="BAH1" s="125"/>
      <c r="BAI1" s="125"/>
      <c r="BAJ1" s="125"/>
      <c r="BAK1" s="125"/>
      <c r="BAL1" s="125"/>
      <c r="BAM1" s="125"/>
      <c r="BAN1" s="125"/>
      <c r="BAO1" s="125"/>
      <c r="BAP1" s="125"/>
      <c r="BAQ1" s="125"/>
      <c r="BAR1" s="125"/>
      <c r="BAS1" s="125"/>
      <c r="BAT1" s="125"/>
      <c r="BAU1" s="125"/>
      <c r="BAV1" s="125"/>
      <c r="BAW1" s="125"/>
      <c r="BAX1" s="125"/>
      <c r="BAY1" s="125"/>
      <c r="BAZ1" s="125"/>
      <c r="BBA1" s="125"/>
      <c r="BBB1" s="125"/>
      <c r="BBC1" s="125"/>
      <c r="BBD1" s="125"/>
      <c r="BBE1" s="125"/>
      <c r="BBF1" s="125"/>
      <c r="BBG1" s="125"/>
      <c r="BBH1" s="125"/>
      <c r="BBI1" s="125"/>
      <c r="BBJ1" s="125"/>
      <c r="BBK1" s="125"/>
      <c r="BBL1" s="125"/>
      <c r="BBM1" s="125"/>
      <c r="BBN1" s="125"/>
      <c r="BBO1" s="125"/>
      <c r="BBP1" s="125"/>
      <c r="BBQ1" s="125"/>
      <c r="BBR1" s="125"/>
      <c r="BBS1" s="125"/>
      <c r="BBT1" s="125"/>
      <c r="BBU1" s="125"/>
      <c r="BBV1" s="125"/>
      <c r="BBW1" s="125"/>
      <c r="BBX1" s="125"/>
      <c r="BBY1" s="125"/>
      <c r="BBZ1" s="125"/>
      <c r="BCA1" s="125"/>
      <c r="BCB1" s="125"/>
      <c r="BCC1" s="125"/>
      <c r="BCD1" s="125"/>
      <c r="BCE1" s="125"/>
      <c r="BCF1" s="125"/>
      <c r="BCG1" s="125"/>
      <c r="BCH1" s="125"/>
      <c r="BCI1" s="125"/>
      <c r="BCJ1" s="125"/>
      <c r="BCK1" s="125"/>
      <c r="BCL1" s="125"/>
      <c r="BCM1" s="125"/>
      <c r="BCN1" s="125"/>
      <c r="BCO1" s="125"/>
      <c r="BCP1" s="125"/>
      <c r="BCQ1" s="125"/>
      <c r="BCR1" s="125"/>
      <c r="BCS1" s="125"/>
      <c r="BCT1" s="125"/>
      <c r="BCU1" s="125"/>
      <c r="BCV1" s="125"/>
      <c r="BCW1" s="125"/>
      <c r="BCX1" s="125"/>
      <c r="BCY1" s="125"/>
      <c r="BCZ1" s="125"/>
      <c r="BDA1" s="125"/>
      <c r="BDB1" s="125"/>
      <c r="BDC1" s="125"/>
      <c r="BDD1" s="125"/>
      <c r="BDE1" s="125"/>
      <c r="BDF1" s="125"/>
      <c r="BDG1" s="125"/>
      <c r="BDH1" s="125"/>
      <c r="BDI1" s="125"/>
      <c r="BDJ1" s="125"/>
      <c r="BDK1" s="125"/>
      <c r="BDL1" s="125"/>
      <c r="BDM1" s="125"/>
      <c r="BDN1" s="125"/>
      <c r="BDO1" s="125"/>
      <c r="BDP1" s="125"/>
      <c r="BDQ1" s="125"/>
      <c r="BDR1" s="125"/>
      <c r="BDS1" s="125"/>
      <c r="BDT1" s="125"/>
      <c r="BDU1" s="125"/>
      <c r="BDV1" s="125"/>
      <c r="BDW1" s="125"/>
      <c r="BDX1" s="125"/>
      <c r="BDY1" s="125"/>
      <c r="BDZ1" s="125"/>
      <c r="BEA1" s="125"/>
      <c r="BEB1" s="125"/>
      <c r="BEC1" s="125"/>
      <c r="BED1" s="125"/>
      <c r="BEE1" s="125"/>
      <c r="BEF1" s="125"/>
      <c r="BEG1" s="125"/>
      <c r="BEH1" s="125"/>
      <c r="BEI1" s="125"/>
      <c r="BEJ1" s="125"/>
      <c r="BEK1" s="125"/>
      <c r="BEL1" s="125"/>
      <c r="BEM1" s="125"/>
      <c r="BEN1" s="125"/>
      <c r="BEO1" s="125"/>
      <c r="BEP1" s="125"/>
      <c r="BEQ1" s="125"/>
      <c r="BER1" s="125"/>
      <c r="BES1" s="125"/>
      <c r="BET1" s="125"/>
      <c r="BEU1" s="125"/>
      <c r="BEV1" s="125"/>
      <c r="BEW1" s="125"/>
      <c r="BEX1" s="125"/>
      <c r="BEY1" s="125"/>
      <c r="BEZ1" s="125"/>
      <c r="BFA1" s="125"/>
      <c r="BFB1" s="125"/>
      <c r="BFC1" s="125"/>
      <c r="BFD1" s="125"/>
      <c r="BFE1" s="125"/>
      <c r="BFF1" s="125"/>
      <c r="BFG1" s="125"/>
      <c r="BFH1" s="125"/>
      <c r="BFI1" s="125"/>
      <c r="BFJ1" s="125"/>
      <c r="BFK1" s="125"/>
      <c r="BFL1" s="125"/>
      <c r="BFM1" s="125"/>
      <c r="BFN1" s="125"/>
      <c r="BFO1" s="125"/>
      <c r="BFP1" s="125"/>
      <c r="BFQ1" s="125"/>
      <c r="BFR1" s="125"/>
      <c r="BFS1" s="125"/>
      <c r="BFT1" s="125"/>
      <c r="BFU1" s="125"/>
      <c r="BFV1" s="125"/>
      <c r="BFW1" s="125"/>
      <c r="BFX1" s="125"/>
      <c r="BFY1" s="125"/>
      <c r="BFZ1" s="125"/>
      <c r="BGA1" s="125"/>
      <c r="BGB1" s="125"/>
      <c r="BGC1" s="125"/>
      <c r="BGD1" s="125"/>
      <c r="BGE1" s="125"/>
      <c r="BGF1" s="125"/>
      <c r="BGG1" s="125"/>
      <c r="BGH1" s="125"/>
      <c r="BGI1" s="125"/>
      <c r="BGJ1" s="125"/>
      <c r="BGK1" s="125"/>
      <c r="BGL1" s="125"/>
      <c r="BGM1" s="125"/>
      <c r="BGN1" s="125"/>
      <c r="BGO1" s="125"/>
      <c r="BGP1" s="125"/>
      <c r="BGQ1" s="125"/>
      <c r="BGR1" s="125"/>
      <c r="BGS1" s="125"/>
      <c r="BGT1" s="125"/>
      <c r="BGU1" s="125"/>
      <c r="BGV1" s="125"/>
      <c r="BGW1" s="125"/>
      <c r="BGX1" s="125"/>
      <c r="BGY1" s="125"/>
      <c r="BGZ1" s="125"/>
      <c r="BHA1" s="125"/>
      <c r="BHB1" s="125"/>
      <c r="BHC1" s="125"/>
      <c r="BHD1" s="125"/>
      <c r="BHE1" s="125"/>
      <c r="BHF1" s="125"/>
      <c r="BHG1" s="125"/>
      <c r="BHH1" s="125"/>
      <c r="BHI1" s="125"/>
      <c r="BHJ1" s="125"/>
      <c r="BHK1" s="125"/>
      <c r="BHL1" s="125"/>
      <c r="BHM1" s="125"/>
      <c r="BHN1" s="125"/>
      <c r="BHO1" s="125"/>
      <c r="BHP1" s="125"/>
      <c r="BHQ1" s="125"/>
      <c r="BHR1" s="125"/>
      <c r="BHS1" s="125"/>
      <c r="BHT1" s="125"/>
      <c r="BHU1" s="125"/>
      <c r="BHV1" s="125"/>
      <c r="BHW1" s="125"/>
      <c r="BHX1" s="125"/>
      <c r="BHY1" s="125"/>
      <c r="BHZ1" s="125"/>
      <c r="BIA1" s="125"/>
      <c r="BIB1" s="125"/>
      <c r="BIC1" s="125"/>
      <c r="BID1" s="125"/>
      <c r="BIE1" s="125"/>
      <c r="BIF1" s="125"/>
      <c r="BIG1" s="125"/>
      <c r="BIH1" s="125"/>
      <c r="BII1" s="125"/>
      <c r="BIJ1" s="125"/>
      <c r="BIK1" s="125"/>
      <c r="BIL1" s="125"/>
      <c r="BIM1" s="125"/>
      <c r="BIN1" s="125"/>
      <c r="BIO1" s="125"/>
      <c r="BIP1" s="125"/>
      <c r="BIQ1" s="125"/>
      <c r="BIR1" s="125"/>
      <c r="BIS1" s="125"/>
      <c r="BIT1" s="125"/>
      <c r="BIU1" s="125"/>
      <c r="BIV1" s="125"/>
      <c r="BIW1" s="125"/>
      <c r="BIX1" s="125"/>
      <c r="BIY1" s="125"/>
      <c r="BIZ1" s="125"/>
      <c r="BJA1" s="125"/>
      <c r="BJB1" s="125"/>
      <c r="BJC1" s="125"/>
      <c r="BJD1" s="125"/>
      <c r="BJE1" s="125"/>
      <c r="BJF1" s="125"/>
      <c r="BJG1" s="125"/>
      <c r="BJH1" s="125"/>
      <c r="BJI1" s="125"/>
      <c r="BJJ1" s="125"/>
      <c r="BJK1" s="125"/>
      <c r="BJL1" s="125"/>
      <c r="BJM1" s="125"/>
      <c r="BJN1" s="125"/>
      <c r="BJO1" s="125"/>
      <c r="BJP1" s="125"/>
      <c r="BJQ1" s="125"/>
      <c r="BJR1" s="125"/>
      <c r="BJS1" s="125"/>
      <c r="BJT1" s="125"/>
      <c r="BJU1" s="125"/>
      <c r="BJV1" s="125"/>
      <c r="BJW1" s="125"/>
      <c r="BJX1" s="125"/>
      <c r="BJY1" s="125"/>
      <c r="BJZ1" s="125"/>
      <c r="BKA1" s="125"/>
      <c r="BKB1" s="125"/>
      <c r="BKC1" s="125"/>
      <c r="BKD1" s="125"/>
      <c r="BKE1" s="125"/>
      <c r="BKF1" s="125"/>
      <c r="BKG1" s="125"/>
      <c r="BKH1" s="125"/>
      <c r="BKI1" s="125"/>
      <c r="BKJ1" s="125"/>
      <c r="BKK1" s="125"/>
      <c r="BKL1" s="125"/>
      <c r="BKM1" s="125"/>
      <c r="BKN1" s="125"/>
      <c r="BKO1" s="125"/>
      <c r="BKP1" s="125"/>
      <c r="BKQ1" s="125"/>
      <c r="BKR1" s="125"/>
      <c r="BKS1" s="125"/>
      <c r="BKT1" s="125"/>
      <c r="BKU1" s="125"/>
      <c r="BKV1" s="125"/>
      <c r="BKW1" s="125"/>
      <c r="BKX1" s="125"/>
      <c r="BKY1" s="125"/>
      <c r="BKZ1" s="125"/>
      <c r="BLA1" s="125"/>
      <c r="BLB1" s="125"/>
      <c r="BLC1" s="125"/>
      <c r="BLD1" s="125"/>
      <c r="BLE1" s="125"/>
      <c r="BLF1" s="125"/>
      <c r="BLG1" s="125"/>
      <c r="BLH1" s="125"/>
      <c r="BLI1" s="125"/>
      <c r="BLJ1" s="125"/>
      <c r="BLK1" s="125"/>
      <c r="BLL1" s="125"/>
      <c r="BLM1" s="125"/>
      <c r="BLN1" s="125"/>
      <c r="BLO1" s="125"/>
      <c r="BLP1" s="125"/>
      <c r="BLQ1" s="125"/>
      <c r="BLR1" s="125"/>
      <c r="BLS1" s="125"/>
      <c r="BLT1" s="125"/>
      <c r="BLU1" s="125"/>
      <c r="BLV1" s="125"/>
      <c r="BLW1" s="125"/>
      <c r="BLX1" s="125"/>
      <c r="BLY1" s="125"/>
      <c r="BLZ1" s="125"/>
      <c r="BMA1" s="125"/>
      <c r="BMB1" s="125"/>
      <c r="BMC1" s="125"/>
      <c r="BMD1" s="125"/>
      <c r="BME1" s="125"/>
      <c r="BMF1" s="125"/>
      <c r="BMG1" s="125"/>
      <c r="BMH1" s="125"/>
      <c r="BMI1" s="125"/>
      <c r="BMJ1" s="125"/>
      <c r="BMK1" s="125"/>
      <c r="BML1" s="125"/>
      <c r="BMM1" s="125"/>
      <c r="BMN1" s="125"/>
      <c r="BMO1" s="125"/>
      <c r="BMP1" s="125"/>
      <c r="BMQ1" s="125"/>
      <c r="BMR1" s="125"/>
      <c r="BMS1" s="125"/>
      <c r="BMT1" s="125"/>
      <c r="BMU1" s="125"/>
      <c r="BMV1" s="125"/>
      <c r="BMW1" s="125"/>
      <c r="BMX1" s="125"/>
      <c r="BMY1" s="125"/>
      <c r="BMZ1" s="125"/>
      <c r="BNA1" s="125"/>
      <c r="BNB1" s="125"/>
      <c r="BNC1" s="125"/>
      <c r="BND1" s="125"/>
      <c r="BNE1" s="125"/>
      <c r="BNF1" s="125"/>
      <c r="BNG1" s="125"/>
      <c r="BNH1" s="125"/>
      <c r="BNI1" s="125"/>
      <c r="BNJ1" s="125"/>
      <c r="BNK1" s="125"/>
      <c r="BNL1" s="125"/>
      <c r="BNM1" s="125"/>
      <c r="BNN1" s="125"/>
      <c r="BNO1" s="125"/>
      <c r="BNP1" s="125"/>
      <c r="BNQ1" s="125"/>
      <c r="BNR1" s="125"/>
      <c r="BNS1" s="125"/>
      <c r="BNT1" s="125"/>
      <c r="BNU1" s="125"/>
      <c r="BNV1" s="125"/>
      <c r="BNW1" s="125"/>
      <c r="BNX1" s="125"/>
      <c r="BNY1" s="125"/>
      <c r="BNZ1" s="125"/>
      <c r="BOA1" s="125"/>
      <c r="BOB1" s="125"/>
      <c r="BOC1" s="125"/>
      <c r="BOD1" s="125"/>
      <c r="BOE1" s="125"/>
      <c r="BOF1" s="125"/>
      <c r="BOG1" s="125"/>
      <c r="BOH1" s="125"/>
      <c r="BOI1" s="125"/>
      <c r="BOJ1" s="125"/>
      <c r="BOK1" s="125"/>
      <c r="BOL1" s="125"/>
      <c r="BOM1" s="125"/>
      <c r="BON1" s="125"/>
      <c r="BOO1" s="125"/>
      <c r="BOP1" s="125"/>
      <c r="BOQ1" s="125"/>
      <c r="BOR1" s="125"/>
      <c r="BOS1" s="125"/>
      <c r="BOT1" s="125"/>
      <c r="BOU1" s="125"/>
      <c r="BOV1" s="125"/>
      <c r="BOW1" s="125"/>
      <c r="BOX1" s="125"/>
      <c r="BOY1" s="125"/>
      <c r="BOZ1" s="125"/>
      <c r="BPA1" s="125"/>
      <c r="BPB1" s="125"/>
      <c r="BPC1" s="125"/>
      <c r="BPD1" s="125"/>
      <c r="BPE1" s="125"/>
      <c r="BPF1" s="125"/>
      <c r="BPG1" s="125"/>
      <c r="BSN1" s="125"/>
      <c r="BSO1" s="125"/>
      <c r="BSP1" s="125"/>
      <c r="BSQ1" s="125"/>
      <c r="BSR1" s="125"/>
      <c r="BSS1" s="125"/>
      <c r="BTY1" s="125"/>
      <c r="BTZ1" s="125"/>
      <c r="BUA1" s="125"/>
      <c r="BUB1" s="125"/>
      <c r="BUL1" s="125"/>
      <c r="BUM1" s="125"/>
      <c r="BUN1" s="125"/>
      <c r="BUO1" s="125"/>
      <c r="BUP1" s="125"/>
      <c r="BUQ1" s="125"/>
      <c r="BWX1" s="125"/>
      <c r="BWY1" s="125"/>
      <c r="BWZ1" s="125"/>
      <c r="BXA1" s="125"/>
      <c r="BXB1" s="125"/>
      <c r="BXC1" s="125"/>
      <c r="BYI1" s="125"/>
      <c r="BYJ1" s="125"/>
      <c r="BYK1" s="125"/>
      <c r="BYL1" s="125"/>
      <c r="BYV1" s="125"/>
      <c r="BYW1" s="125"/>
      <c r="BYX1" s="125"/>
      <c r="BYY1" s="125"/>
      <c r="BYZ1" s="125"/>
      <c r="BZA1" s="125"/>
      <c r="CAF1" s="125"/>
      <c r="CAG1" s="125"/>
      <c r="CAH1" s="125"/>
      <c r="CAI1" s="125"/>
      <c r="CAS1" s="125"/>
      <c r="CAT1" s="125"/>
      <c r="CAU1" s="125"/>
      <c r="CAV1" s="125"/>
      <c r="CAW1" s="125"/>
      <c r="CAX1" s="125"/>
      <c r="CFK1" s="125"/>
      <c r="CFL1" s="125"/>
      <c r="CFM1" s="125"/>
      <c r="CFN1" s="125"/>
      <c r="CFX1" s="125"/>
      <c r="CFY1" s="125"/>
      <c r="CFZ1" s="125"/>
      <c r="CGA1" s="125"/>
      <c r="CGB1" s="125"/>
      <c r="CIU1" s="125"/>
      <c r="CIV1" s="125"/>
      <c r="CIW1" s="125"/>
      <c r="CIX1" s="125"/>
      <c r="CJH1" s="125"/>
      <c r="CJI1" s="125"/>
      <c r="CJJ1" s="125"/>
      <c r="CJK1" s="125"/>
      <c r="CJL1" s="125"/>
      <c r="CJM1" s="125"/>
      <c r="CJN1" s="125"/>
      <c r="CJO1" s="125"/>
      <c r="CJP1" s="125"/>
      <c r="CJQ1" s="125"/>
      <c r="CJR1" s="125"/>
      <c r="CJS1" s="125"/>
      <c r="CJT1" s="125"/>
      <c r="CJU1" s="125"/>
      <c r="CJV1" s="125"/>
      <c r="CJW1" s="125"/>
      <c r="CJX1" s="125"/>
      <c r="CJY1" s="125"/>
      <c r="CJZ1" s="125"/>
      <c r="CKA1" s="125"/>
      <c r="CKB1" s="125"/>
      <c r="CKC1" s="125"/>
      <c r="CKD1" s="125"/>
      <c r="CKE1" s="125"/>
      <c r="CKF1" s="125"/>
      <c r="CKG1" s="125"/>
      <c r="CKH1" s="125"/>
      <c r="CKI1" s="125"/>
      <c r="CKJ1" s="125"/>
      <c r="CKK1" s="125"/>
      <c r="CKL1" s="125"/>
      <c r="CKM1" s="125"/>
      <c r="CKN1" s="125"/>
      <c r="CKO1" s="125"/>
      <c r="CKP1" s="125"/>
      <c r="CKQ1" s="125"/>
      <c r="CKR1" s="125"/>
      <c r="CKS1" s="125"/>
      <c r="CKT1" s="125"/>
      <c r="CKU1" s="125"/>
      <c r="CKV1" s="125"/>
      <c r="CKW1" s="125"/>
      <c r="CKX1" s="125"/>
      <c r="CKY1" s="125"/>
      <c r="CKZ1" s="125"/>
      <c r="CLA1" s="125"/>
      <c r="CLB1" s="125"/>
      <c r="CLC1" s="125"/>
      <c r="CLD1" s="125"/>
      <c r="CLE1" s="125"/>
      <c r="CLF1" s="125"/>
      <c r="CLG1" s="125"/>
      <c r="CLH1" s="125"/>
      <c r="CLI1" s="125"/>
      <c r="CLJ1" s="125"/>
      <c r="CLK1" s="125"/>
      <c r="CLL1" s="125"/>
      <c r="CLM1" s="125"/>
      <c r="CLN1" s="125"/>
      <c r="CLO1" s="125"/>
      <c r="CLP1" s="125"/>
      <c r="CLQ1" s="125"/>
      <c r="CLR1" s="125"/>
      <c r="CLS1" s="125"/>
      <c r="CLT1" s="125"/>
      <c r="CLU1" s="125"/>
      <c r="CLV1" s="125"/>
      <c r="CLW1" s="125"/>
      <c r="CLX1" s="125"/>
      <c r="CLY1" s="125"/>
      <c r="CLZ1" s="125"/>
      <c r="CMA1" s="125"/>
      <c r="CMB1" s="125"/>
      <c r="CMC1" s="125"/>
      <c r="CMD1" s="125"/>
      <c r="CME1" s="125"/>
      <c r="CMF1" s="125"/>
      <c r="CMG1" s="125"/>
      <c r="CMH1" s="125"/>
      <c r="CMI1" s="125"/>
      <c r="CMJ1" s="125"/>
      <c r="CMK1" s="125"/>
      <c r="CML1" s="125"/>
      <c r="CMM1" s="125"/>
      <c r="CMN1" s="125"/>
      <c r="CMO1" s="125"/>
      <c r="CMP1" s="125"/>
      <c r="CMQ1" s="125"/>
      <c r="CMR1" s="125"/>
      <c r="CMS1" s="125"/>
      <c r="CMT1" s="125"/>
      <c r="CMU1" s="125"/>
      <c r="CMV1" s="125"/>
      <c r="CMW1" s="125"/>
      <c r="CMX1" s="125"/>
      <c r="CMY1" s="125"/>
      <c r="CMZ1" s="125"/>
      <c r="CNA1" s="125"/>
      <c r="CNB1" s="125"/>
      <c r="CNC1" s="125"/>
      <c r="CND1" s="125"/>
      <c r="CNE1" s="125"/>
      <c r="CNF1" s="125"/>
      <c r="CNG1" s="125"/>
      <c r="CNH1" s="125"/>
      <c r="CNI1" s="125"/>
      <c r="CNJ1" s="125"/>
      <c r="CNK1" s="125"/>
      <c r="CNL1" s="125"/>
      <c r="CNM1" s="125"/>
      <c r="CNN1" s="125"/>
      <c r="CNO1" s="125"/>
      <c r="CNP1" s="125"/>
      <c r="CNQ1" s="125"/>
      <c r="CNR1" s="125"/>
      <c r="CNS1" s="125"/>
      <c r="CNT1" s="125"/>
      <c r="CNU1" s="125"/>
      <c r="CNV1" s="125"/>
      <c r="CNW1" s="125"/>
      <c r="CNX1" s="125"/>
      <c r="CNY1" s="125"/>
      <c r="CNZ1" s="125"/>
      <c r="COA1" s="125"/>
      <c r="COB1" s="125"/>
      <c r="COC1" s="125"/>
      <c r="COD1" s="125"/>
      <c r="COE1" s="125"/>
      <c r="COF1" s="125"/>
      <c r="COG1" s="125"/>
      <c r="COH1" s="125"/>
      <c r="COI1" s="125"/>
      <c r="COJ1" s="125"/>
      <c r="COK1" s="125"/>
      <c r="COL1" s="125"/>
      <c r="COM1" s="125"/>
      <c r="CON1" s="125"/>
      <c r="COO1" s="125"/>
      <c r="COP1" s="125"/>
      <c r="COQ1" s="125"/>
      <c r="COR1" s="125"/>
      <c r="COS1" s="125"/>
      <c r="COT1" s="125"/>
      <c r="COU1" s="125"/>
      <c r="COV1" s="125"/>
      <c r="COW1" s="125"/>
      <c r="COX1" s="125"/>
      <c r="COY1" s="125"/>
      <c r="COZ1" s="125"/>
      <c r="CPA1" s="125"/>
      <c r="CPB1" s="125"/>
      <c r="CPC1" s="125"/>
      <c r="CPD1" s="125"/>
      <c r="CPE1" s="125"/>
      <c r="CPF1" s="125"/>
      <c r="CPG1" s="125"/>
      <c r="CPH1" s="125"/>
      <c r="CPI1" s="125"/>
      <c r="CPJ1" s="125"/>
      <c r="CPK1" s="125"/>
      <c r="CPL1" s="125"/>
      <c r="CPM1" s="125"/>
      <c r="CPN1" s="125"/>
      <c r="CPO1" s="125"/>
      <c r="CPP1" s="125"/>
      <c r="CPQ1" s="125"/>
      <c r="CPR1" s="125"/>
      <c r="CPS1" s="125"/>
      <c r="CPT1" s="125"/>
      <c r="CPU1" s="125"/>
      <c r="CPV1" s="125"/>
      <c r="CPW1" s="125"/>
      <c r="CPX1" s="125"/>
      <c r="CPY1" s="125"/>
      <c r="CPZ1" s="125"/>
      <c r="CQA1" s="125"/>
      <c r="CQB1" s="125"/>
      <c r="CQC1" s="125"/>
      <c r="CQD1" s="125"/>
      <c r="CQE1" s="125"/>
      <c r="CQF1" s="125"/>
      <c r="CQG1" s="125"/>
      <c r="CQH1" s="125"/>
      <c r="CQI1" s="125"/>
      <c r="CQJ1" s="125"/>
      <c r="CQK1" s="125"/>
      <c r="CQL1" s="125"/>
      <c r="CQM1" s="125"/>
      <c r="CQN1" s="125"/>
      <c r="CQO1" s="125"/>
      <c r="CQP1" s="125"/>
      <c r="CQQ1" s="125"/>
      <c r="CQR1" s="125"/>
      <c r="CQS1" s="125"/>
      <c r="CQT1" s="125"/>
      <c r="CQU1" s="125"/>
      <c r="CQV1" s="125"/>
      <c r="CQW1" s="125"/>
      <c r="CQX1" s="125"/>
      <c r="CQY1" s="125"/>
      <c r="CQZ1" s="125"/>
      <c r="CRA1" s="125"/>
      <c r="CRB1" s="125"/>
      <c r="CRC1" s="125"/>
      <c r="CRD1" s="125"/>
      <c r="CRE1" s="125"/>
      <c r="CRF1" s="125"/>
      <c r="CRG1" s="125"/>
      <c r="CRH1" s="125"/>
      <c r="CRI1" s="125"/>
      <c r="CRJ1" s="125"/>
      <c r="CRK1" s="125"/>
      <c r="CRL1" s="125"/>
      <c r="CRM1" s="125"/>
      <c r="CRN1" s="125"/>
      <c r="CRO1" s="125"/>
      <c r="CRP1" s="125"/>
      <c r="CRQ1" s="125"/>
      <c r="CRR1" s="125"/>
      <c r="CRS1" s="125"/>
      <c r="CRT1" s="125"/>
      <c r="CRU1" s="125"/>
      <c r="CRV1" s="125"/>
      <c r="CRW1" s="125"/>
      <c r="CRX1" s="125"/>
      <c r="CRY1" s="125"/>
      <c r="CRZ1" s="125"/>
      <c r="CSA1" s="125"/>
      <c r="CSB1" s="125"/>
      <c r="CSC1" s="125"/>
      <c r="CSD1" s="125"/>
      <c r="CSE1" s="125"/>
      <c r="CSF1" s="125"/>
      <c r="CSG1" s="125"/>
      <c r="CSH1" s="125"/>
      <c r="CSI1" s="125"/>
      <c r="CSJ1" s="125"/>
      <c r="CSK1" s="125"/>
      <c r="CSL1" s="125"/>
      <c r="CSM1" s="125"/>
      <c r="CSN1" s="125"/>
      <c r="CSO1" s="125"/>
      <c r="CSP1" s="125"/>
      <c r="CSQ1" s="125"/>
      <c r="CSR1" s="125"/>
      <c r="CSS1" s="125"/>
      <c r="CST1" s="125"/>
      <c r="CSU1" s="125"/>
      <c r="CSV1" s="125"/>
      <c r="CSW1" s="125"/>
      <c r="CSX1" s="125"/>
      <c r="CSY1" s="125"/>
      <c r="CSZ1" s="125"/>
      <c r="CTA1" s="125"/>
      <c r="CTB1" s="125"/>
      <c r="CTC1" s="125"/>
      <c r="CTD1" s="125"/>
      <c r="CTE1" s="125"/>
      <c r="CTF1" s="125"/>
      <c r="CTG1" s="125"/>
      <c r="CTH1" s="125"/>
      <c r="CTI1" s="125"/>
      <c r="CTJ1" s="125"/>
      <c r="CTK1" s="125"/>
      <c r="CTL1" s="125"/>
      <c r="CTM1" s="125"/>
      <c r="CTN1" s="125"/>
      <c r="CTO1" s="125"/>
      <c r="CTP1" s="126" t="s">
        <v>1241</v>
      </c>
      <c r="CTQ1" s="126"/>
      <c r="CTR1" s="126"/>
      <c r="CTS1" s="126"/>
      <c r="CTT1" s="126"/>
      <c r="CTU1" s="126"/>
      <c r="CTV1" s="126"/>
      <c r="CTW1" s="126"/>
      <c r="CTX1" s="126"/>
      <c r="CTY1" s="126"/>
      <c r="CTZ1" s="126"/>
      <c r="CUA1" s="126"/>
      <c r="CUB1" s="126"/>
      <c r="CUC1" s="126"/>
      <c r="CUD1" s="126"/>
      <c r="CUE1" s="126"/>
      <c r="CUF1" s="126"/>
      <c r="CUG1" s="126"/>
      <c r="CUH1" s="126"/>
      <c r="CUI1" s="126"/>
      <c r="CUJ1" s="126"/>
      <c r="CUK1" s="126"/>
      <c r="CUL1" s="126"/>
      <c r="CUM1" s="126"/>
      <c r="CUN1" s="126"/>
      <c r="CUO1" s="126"/>
      <c r="CUP1" s="126"/>
      <c r="CUQ1" s="126"/>
      <c r="CUR1" s="126"/>
      <c r="CUS1" s="126"/>
      <c r="CUT1" s="134" t="s">
        <v>1</v>
      </c>
      <c r="CUU1" s="134"/>
      <c r="CUV1" s="519"/>
      <c r="CUW1" s="519"/>
      <c r="CUX1" s="519"/>
      <c r="CUY1" s="519"/>
      <c r="CUZ1" s="519"/>
      <c r="CVA1" s="519"/>
      <c r="CVB1" s="519"/>
      <c r="CVC1" s="520"/>
      <c r="CVD1" s="519"/>
      <c r="CVE1" s="519"/>
      <c r="CVF1" s="519"/>
      <c r="CVG1" s="134"/>
      <c r="CVH1" s="134"/>
      <c r="CVI1" s="127" t="s">
        <v>1242</v>
      </c>
      <c r="CVJ1" s="127"/>
      <c r="CVK1" s="127"/>
      <c r="CVL1" s="127"/>
      <c r="CVM1" s="127"/>
      <c r="CVN1" s="127"/>
      <c r="CVO1" s="127"/>
      <c r="CVP1" s="127"/>
      <c r="CVQ1" s="127"/>
      <c r="CVR1" s="127"/>
      <c r="CVS1" s="127"/>
      <c r="CVT1" s="127"/>
      <c r="CVU1" s="127"/>
      <c r="CVV1" s="127"/>
      <c r="CVW1" s="127"/>
      <c r="CVX1" s="127"/>
      <c r="CVY1" s="127"/>
      <c r="CVZ1" s="127"/>
      <c r="CWA1" s="127"/>
      <c r="CWB1" s="127"/>
      <c r="CWC1" s="127"/>
      <c r="CWD1" s="127"/>
      <c r="CWE1" s="127"/>
      <c r="CWF1" s="127"/>
      <c r="CWG1" s="127"/>
      <c r="CWH1" s="127"/>
      <c r="CWI1" s="127"/>
      <c r="CWJ1" s="127"/>
      <c r="CWK1" s="127"/>
      <c r="CWL1" s="127"/>
      <c r="CWM1" s="127"/>
      <c r="CWN1" s="127"/>
      <c r="CWO1" s="127"/>
      <c r="CWP1" s="127"/>
      <c r="CWQ1" s="127"/>
      <c r="CWR1" s="127"/>
      <c r="CWS1" s="517"/>
      <c r="CWT1" s="517"/>
      <c r="CWU1" s="517"/>
      <c r="CWV1" s="517"/>
      <c r="CWW1" s="517" t="s">
        <v>1243</v>
      </c>
      <c r="CWX1" s="518"/>
      <c r="CWY1" s="518"/>
      <c r="CWZ1" s="518"/>
      <c r="CXA1" s="518"/>
      <c r="CXB1" s="518"/>
      <c r="CXC1" s="518"/>
      <c r="CXD1" s="518"/>
      <c r="CXE1" s="518"/>
      <c r="CXF1" s="518"/>
      <c r="CXG1" s="518"/>
      <c r="CXH1" s="518"/>
      <c r="CXI1" s="518"/>
      <c r="CXJ1" s="518"/>
      <c r="CXK1" s="518"/>
      <c r="CXL1" s="518"/>
      <c r="CXM1" s="518"/>
      <c r="CXN1" s="518"/>
      <c r="CXO1" s="518"/>
      <c r="CXP1" s="518"/>
      <c r="CXQ1" s="518"/>
      <c r="CXR1" s="518"/>
      <c r="CXS1" s="518"/>
      <c r="CXT1" s="518"/>
      <c r="CXU1" s="518"/>
      <c r="CXV1" s="518"/>
      <c r="CXW1" s="518"/>
      <c r="CXX1" s="518"/>
      <c r="CXY1" s="518"/>
      <c r="CXZ1" s="518"/>
      <c r="CYA1" s="518"/>
      <c r="CYB1" s="518"/>
      <c r="CYC1" s="518"/>
      <c r="CYD1" s="518"/>
      <c r="CYE1" s="518"/>
      <c r="CYF1" s="518"/>
      <c r="CYG1" s="518"/>
      <c r="CYH1" s="518"/>
      <c r="CYI1" s="128"/>
      <c r="CYJ1" s="128" t="s">
        <v>1238</v>
      </c>
      <c r="CYK1" s="128"/>
      <c r="CYL1" s="128"/>
      <c r="CYM1" s="128"/>
      <c r="CYN1" s="128"/>
      <c r="CYO1" s="128"/>
      <c r="CYP1" s="128"/>
      <c r="CYQ1" s="128"/>
      <c r="CYR1" s="128"/>
      <c r="CYS1" s="128"/>
      <c r="CYT1" s="128"/>
      <c r="CYU1" s="128"/>
      <c r="CYV1" s="128"/>
      <c r="CYW1" s="128"/>
      <c r="CYX1" s="128"/>
      <c r="CYY1" s="128"/>
      <c r="CYZ1" s="128"/>
      <c r="CZA1" s="128"/>
      <c r="CZB1" s="128"/>
      <c r="CZC1" s="128"/>
      <c r="CZD1" s="128"/>
      <c r="CZE1" s="128"/>
      <c r="CZF1" s="128"/>
      <c r="CZG1" s="128"/>
      <c r="CZH1" s="128"/>
      <c r="CZI1" s="128"/>
      <c r="CZJ1" s="128"/>
      <c r="CZK1" s="128"/>
      <c r="CZL1" s="128"/>
      <c r="CZM1" s="128"/>
      <c r="CZN1" s="128"/>
      <c r="CZO1" s="128"/>
      <c r="CZP1" s="128"/>
      <c r="CZQ1" s="128"/>
      <c r="CZR1" s="128"/>
      <c r="CZS1" s="128"/>
      <c r="CZT1" s="128"/>
      <c r="CZU1" s="128"/>
      <c r="CZV1" s="128"/>
      <c r="CZW1" s="128"/>
      <c r="CZX1" s="128"/>
      <c r="CZY1" s="128"/>
      <c r="CZZ1" s="128"/>
      <c r="DAA1" s="128"/>
      <c r="DAB1" s="128"/>
      <c r="DAC1" s="128"/>
      <c r="DAD1" s="128"/>
      <c r="DAE1" s="128"/>
      <c r="DAF1" s="128"/>
      <c r="DAG1" s="129" t="s">
        <v>1244</v>
      </c>
      <c r="DAH1" s="129"/>
      <c r="DAI1" s="129"/>
      <c r="DAJ1" s="129"/>
      <c r="DAK1" s="129"/>
      <c r="DAL1" s="129"/>
      <c r="DAM1" s="129"/>
      <c r="DAN1" s="129"/>
      <c r="DAO1" s="129"/>
      <c r="DAP1" s="129"/>
      <c r="DAQ1" s="129"/>
      <c r="DAR1" s="129"/>
      <c r="DAS1" s="129"/>
      <c r="DAT1" s="129"/>
      <c r="DAU1" s="129"/>
      <c r="DAV1" s="129"/>
      <c r="DAW1" s="129"/>
      <c r="DAX1" s="129"/>
      <c r="DAY1" s="129"/>
      <c r="DAZ1" s="129"/>
      <c r="DBA1" s="129"/>
      <c r="DBB1" s="129"/>
      <c r="DBC1" s="129"/>
      <c r="DBD1" s="129"/>
      <c r="DBE1" s="129"/>
      <c r="DBF1" s="129"/>
      <c r="DBG1" s="129"/>
      <c r="DBH1" s="129"/>
      <c r="DBI1" s="129"/>
      <c r="DBJ1" s="129"/>
      <c r="DBK1" s="129"/>
      <c r="DBL1" s="129"/>
      <c r="DBM1" s="129"/>
      <c r="DBN1" s="129"/>
      <c r="DBO1" s="129"/>
      <c r="DBP1" s="129"/>
      <c r="DBQ1" s="129"/>
      <c r="DBR1" s="129"/>
      <c r="DBS1" s="129"/>
      <c r="DBT1" s="129"/>
      <c r="DBU1" s="129"/>
      <c r="DBV1" s="129"/>
      <c r="DBW1" s="129"/>
      <c r="DBX1" s="129"/>
      <c r="DBY1" s="129"/>
      <c r="DBZ1" s="129"/>
      <c r="DCA1" s="129"/>
      <c r="DCB1" s="129"/>
      <c r="DCC1" s="129"/>
      <c r="DCD1" s="129"/>
      <c r="DCE1" s="129"/>
      <c r="DCF1" s="129"/>
      <c r="DCG1" s="129"/>
      <c r="DCH1" s="129"/>
      <c r="DCI1" s="129"/>
      <c r="DCJ1" s="129"/>
      <c r="DCK1" s="129"/>
      <c r="DCL1" s="129"/>
      <c r="DCM1" s="129"/>
      <c r="DCN1" s="130" t="s">
        <v>2</v>
      </c>
      <c r="DCO1" s="130"/>
      <c r="DCP1" s="130"/>
      <c r="DCQ1" s="130"/>
      <c r="DCR1" s="130"/>
      <c r="DCS1" s="130"/>
      <c r="DCT1" s="130"/>
      <c r="DCU1" s="130"/>
      <c r="DCV1" s="130"/>
      <c r="DCW1" s="130"/>
      <c r="DCX1" s="130"/>
      <c r="DCY1" s="130"/>
      <c r="DCZ1" s="130"/>
      <c r="DDA1" s="130"/>
      <c r="DDB1" s="130"/>
      <c r="DDC1" s="130"/>
      <c r="DDD1" s="130"/>
      <c r="DDE1" s="130"/>
      <c r="DDF1" s="130"/>
      <c r="DDG1" s="130"/>
      <c r="DDH1" s="130"/>
      <c r="DDI1" s="130"/>
      <c r="DDJ1" s="130"/>
      <c r="DDK1" s="130"/>
      <c r="DDL1" s="130"/>
      <c r="DDM1" s="130"/>
      <c r="DDN1" s="130"/>
      <c r="DDO1" s="130"/>
      <c r="DDP1" s="130"/>
      <c r="DDQ1" s="130"/>
      <c r="DDR1" s="130"/>
      <c r="DDS1" s="130"/>
      <c r="DDT1" s="130"/>
      <c r="DDU1" s="130"/>
      <c r="DDV1" s="130"/>
      <c r="DDW1" s="130"/>
      <c r="DDX1" s="130"/>
      <c r="DDY1" s="130"/>
      <c r="DDZ1" s="130"/>
      <c r="DEA1" s="130"/>
      <c r="DEB1" s="130"/>
      <c r="DEC1" s="130"/>
      <c r="DED1" s="131"/>
      <c r="DEE1" s="131"/>
      <c r="DEF1" s="131"/>
      <c r="DEG1" s="131"/>
      <c r="DEH1" s="131" t="s">
        <v>1245</v>
      </c>
      <c r="DEI1" s="131"/>
      <c r="DEJ1" s="131"/>
      <c r="DEK1" s="131"/>
      <c r="DEL1" s="131"/>
      <c r="DEM1" s="131"/>
      <c r="DEN1" s="131"/>
      <c r="DEO1" s="131"/>
      <c r="DEP1" s="131"/>
      <c r="DEQ1" s="131"/>
      <c r="DER1" s="131"/>
      <c r="DES1" s="131"/>
      <c r="DET1" s="131"/>
      <c r="DEU1" s="131"/>
      <c r="DEV1" s="131"/>
      <c r="DEW1" s="131"/>
      <c r="DEX1" s="131"/>
      <c r="DEY1" s="131"/>
      <c r="DEZ1" s="131"/>
      <c r="DFA1" s="131"/>
      <c r="DFB1" s="131"/>
      <c r="DFC1" s="132"/>
      <c r="DFD1" s="132"/>
      <c r="DFE1" s="132"/>
      <c r="DFF1" s="132" t="s">
        <v>3</v>
      </c>
      <c r="DFG1" s="132"/>
      <c r="DFH1" s="132"/>
      <c r="DFI1" s="132"/>
      <c r="DFJ1" s="132"/>
      <c r="DFK1" s="132"/>
      <c r="DFL1" s="132"/>
      <c r="DFM1" s="132"/>
      <c r="DFN1" s="132"/>
      <c r="DFO1" s="132"/>
      <c r="DFP1" s="132"/>
      <c r="DFQ1" s="132"/>
      <c r="DFR1" s="132"/>
      <c r="DFS1" s="132"/>
      <c r="DFT1" s="132"/>
      <c r="DFU1" s="132"/>
      <c r="DFV1" s="132"/>
      <c r="DFW1" s="132"/>
      <c r="DFX1" s="132"/>
      <c r="DFY1" s="132"/>
      <c r="DFZ1" s="132"/>
      <c r="DGA1" s="132"/>
      <c r="DGB1" s="132"/>
      <c r="DGC1" s="132"/>
      <c r="DGD1" s="132"/>
      <c r="DGE1" s="132"/>
      <c r="DGF1" s="132"/>
      <c r="DVZ1" s="125"/>
      <c r="DWA1" s="126" t="s">
        <v>1241</v>
      </c>
      <c r="DWB1" s="126"/>
      <c r="DWC1" s="126"/>
      <c r="DWD1" s="126"/>
      <c r="DWE1" s="126"/>
      <c r="DWF1" s="126"/>
      <c r="DWG1" s="126"/>
      <c r="DWH1" s="126"/>
      <c r="DWI1" s="126"/>
      <c r="DWJ1" s="126"/>
      <c r="DWK1" s="126"/>
      <c r="DWL1" s="126"/>
      <c r="DWM1" s="126"/>
      <c r="DWN1" s="126"/>
      <c r="DWO1" s="126"/>
      <c r="DWP1" s="126"/>
      <c r="DWQ1" s="126"/>
      <c r="DWR1" s="126"/>
      <c r="DWS1" s="126"/>
      <c r="DWT1" s="126"/>
      <c r="DWU1" s="126"/>
      <c r="DWV1" s="126"/>
      <c r="DWW1" s="126"/>
      <c r="DWX1" s="126"/>
      <c r="DWY1" s="126"/>
      <c r="DWZ1" s="126"/>
      <c r="DXA1" s="126"/>
      <c r="DXB1" s="126"/>
      <c r="DXC1" s="126"/>
      <c r="DXD1" s="126"/>
      <c r="DXE1" s="134" t="s">
        <v>1</v>
      </c>
      <c r="DXF1" s="134"/>
      <c r="DXG1" s="519"/>
      <c r="DXH1" s="519"/>
      <c r="DXI1" s="519"/>
      <c r="DXJ1" s="519"/>
      <c r="DXK1" s="519"/>
      <c r="DXL1" s="519"/>
      <c r="DXM1" s="519"/>
      <c r="DXN1" s="520"/>
      <c r="DXO1" s="519"/>
      <c r="DXP1" s="519"/>
      <c r="DXQ1" s="519"/>
      <c r="DXR1" s="134"/>
      <c r="DXS1" s="134"/>
      <c r="DXT1" s="127" t="s">
        <v>1242</v>
      </c>
      <c r="DXU1" s="127"/>
      <c r="DXV1" s="127"/>
      <c r="DXW1" s="127"/>
      <c r="DXX1" s="127"/>
      <c r="DXY1" s="127"/>
      <c r="DXZ1" s="127"/>
      <c r="DYA1" s="127"/>
      <c r="DYB1" s="127"/>
      <c r="DYC1" s="127"/>
      <c r="DYD1" s="127"/>
      <c r="DYE1" s="127"/>
      <c r="DYF1" s="127"/>
      <c r="DYG1" s="127"/>
      <c r="DYH1" s="127"/>
      <c r="DYI1" s="127"/>
      <c r="DYJ1" s="127"/>
      <c r="DYK1" s="127"/>
      <c r="DYL1" s="127"/>
      <c r="DYM1" s="127"/>
      <c r="DYN1" s="127"/>
      <c r="DYO1" s="127"/>
      <c r="DYP1" s="127"/>
      <c r="DYQ1" s="127"/>
      <c r="DYR1" s="127"/>
      <c r="DYS1" s="127"/>
      <c r="DYT1" s="127"/>
      <c r="DYU1" s="127"/>
      <c r="DYV1" s="127"/>
      <c r="DYW1" s="127"/>
      <c r="DYX1" s="127"/>
      <c r="DYY1" s="127"/>
      <c r="DYZ1" s="127"/>
      <c r="DZA1" s="127"/>
      <c r="DZB1" s="127"/>
      <c r="DZC1" s="127"/>
      <c r="DZD1" s="517"/>
      <c r="DZE1" s="517"/>
      <c r="DZF1" s="517"/>
      <c r="DZG1" s="517"/>
      <c r="DZH1" s="517" t="s">
        <v>1243</v>
      </c>
      <c r="DZI1" s="518"/>
      <c r="DZJ1" s="518"/>
      <c r="DZK1" s="518"/>
      <c r="DZL1" s="518"/>
      <c r="DZM1" s="518"/>
      <c r="DZN1" s="518"/>
      <c r="DZO1" s="518"/>
      <c r="DZP1" s="518"/>
      <c r="DZQ1" s="518"/>
      <c r="DZR1" s="518"/>
      <c r="DZS1" s="518"/>
      <c r="DZT1" s="518"/>
      <c r="DZU1" s="518"/>
      <c r="DZV1" s="518"/>
      <c r="DZW1" s="518"/>
      <c r="DZX1" s="518"/>
      <c r="DZY1" s="518"/>
      <c r="DZZ1" s="518"/>
      <c r="EAA1" s="518"/>
      <c r="EAB1" s="518"/>
      <c r="EAC1" s="518"/>
      <c r="EAD1" s="518"/>
      <c r="EAE1" s="518"/>
      <c r="EAF1" s="518"/>
      <c r="EAG1" s="518"/>
      <c r="EAH1" s="518"/>
      <c r="EAI1" s="518"/>
      <c r="EAJ1" s="518"/>
      <c r="EAK1" s="518"/>
      <c r="EAL1" s="518"/>
      <c r="EAM1" s="518"/>
      <c r="EAN1" s="518"/>
      <c r="EAO1" s="518"/>
      <c r="EAP1" s="518"/>
      <c r="EAQ1" s="518"/>
      <c r="EAR1" s="518"/>
      <c r="EAS1" s="518"/>
      <c r="EAT1" s="128"/>
      <c r="EAU1" s="128" t="s">
        <v>1238</v>
      </c>
      <c r="EAV1" s="128"/>
      <c r="EAW1" s="128"/>
      <c r="EAX1" s="128"/>
      <c r="EAY1" s="128"/>
      <c r="EAZ1" s="128"/>
      <c r="EBA1" s="128"/>
      <c r="EBB1" s="128"/>
      <c r="EBC1" s="128"/>
      <c r="EBD1" s="128"/>
      <c r="EBE1" s="128"/>
      <c r="EBF1" s="128"/>
      <c r="EBG1" s="128"/>
      <c r="EBH1" s="128"/>
      <c r="EBI1" s="128"/>
      <c r="EBJ1" s="128"/>
      <c r="EBK1" s="128"/>
      <c r="EBL1" s="128"/>
      <c r="EBM1" s="128"/>
      <c r="EBN1" s="128"/>
      <c r="EBO1" s="128"/>
      <c r="EBP1" s="128"/>
      <c r="EBQ1" s="128"/>
      <c r="EBR1" s="128"/>
      <c r="EBS1" s="128"/>
      <c r="EBT1" s="128"/>
      <c r="EBU1" s="128"/>
      <c r="EBV1" s="128"/>
      <c r="EBW1" s="128"/>
      <c r="EBX1" s="128"/>
      <c r="EBY1" s="128"/>
      <c r="EBZ1" s="128"/>
      <c r="ECA1" s="128"/>
      <c r="ECB1" s="128"/>
      <c r="ECC1" s="128"/>
      <c r="ECD1" s="128"/>
      <c r="ECE1" s="128"/>
      <c r="ECF1" s="128"/>
      <c r="ECG1" s="128"/>
      <c r="ECH1" s="128"/>
      <c r="ECI1" s="128"/>
      <c r="ECJ1" s="128"/>
      <c r="ECK1" s="128"/>
      <c r="ECL1" s="128"/>
      <c r="ECM1" s="128"/>
      <c r="ECN1" s="128"/>
      <c r="ECO1" s="128"/>
      <c r="ECP1" s="128"/>
      <c r="ECQ1" s="128"/>
      <c r="ECR1" s="129" t="s">
        <v>1244</v>
      </c>
      <c r="ECS1" s="129"/>
      <c r="ECT1" s="129"/>
      <c r="ECU1" s="129"/>
      <c r="ECV1" s="129"/>
      <c r="ECW1" s="129"/>
      <c r="ECX1" s="129"/>
      <c r="ECY1" s="129"/>
      <c r="ECZ1" s="129"/>
      <c r="EDA1" s="129"/>
      <c r="EDB1" s="129"/>
      <c r="EDC1" s="129"/>
      <c r="EDD1" s="129"/>
      <c r="EDE1" s="129"/>
      <c r="EDF1" s="129"/>
      <c r="EDG1" s="129"/>
      <c r="EDH1" s="129"/>
      <c r="EDI1" s="129"/>
      <c r="EDJ1" s="129"/>
      <c r="EDK1" s="129"/>
      <c r="EDL1" s="129"/>
      <c r="EDM1" s="129"/>
      <c r="EDN1" s="129"/>
      <c r="EDO1" s="129"/>
      <c r="EDP1" s="129"/>
      <c r="EDQ1" s="129"/>
      <c r="EDR1" s="129"/>
      <c r="EDS1" s="129"/>
      <c r="EDT1" s="129"/>
      <c r="EDU1" s="129"/>
      <c r="EDV1" s="129"/>
      <c r="EDW1" s="129"/>
      <c r="EDX1" s="129"/>
      <c r="EDY1" s="129"/>
      <c r="EDZ1" s="129"/>
      <c r="EEA1" s="129"/>
      <c r="EEB1" s="129"/>
      <c r="EEC1" s="129"/>
      <c r="EED1" s="129"/>
      <c r="EEE1" s="129"/>
      <c r="EEF1" s="129"/>
      <c r="EEG1" s="129"/>
      <c r="EEH1" s="129"/>
      <c r="EEI1" s="129"/>
      <c r="EEJ1" s="129"/>
      <c r="EEK1" s="129"/>
      <c r="EEL1" s="129"/>
      <c r="EEM1" s="129"/>
      <c r="EEN1" s="129"/>
      <c r="EEO1" s="129"/>
      <c r="EEP1" s="129"/>
      <c r="EEQ1" s="129"/>
      <c r="EER1" s="129"/>
      <c r="EES1" s="129"/>
      <c r="EET1" s="129"/>
      <c r="EEU1" s="129"/>
      <c r="EEV1" s="129"/>
      <c r="EEW1" s="129"/>
      <c r="EEX1" s="129"/>
      <c r="EEY1" s="130" t="s">
        <v>2</v>
      </c>
      <c r="EEZ1" s="130"/>
      <c r="EFA1" s="130"/>
      <c r="EFB1" s="130"/>
      <c r="EFC1" s="130"/>
      <c r="EFD1" s="130"/>
      <c r="EFE1" s="130"/>
      <c r="EFF1" s="130"/>
      <c r="EFG1" s="130"/>
      <c r="EFH1" s="130"/>
      <c r="EFI1" s="130"/>
      <c r="EFJ1" s="130"/>
      <c r="EFK1" s="130"/>
      <c r="EFL1" s="130"/>
      <c r="EFM1" s="130"/>
      <c r="EFN1" s="130"/>
      <c r="EFO1" s="130"/>
      <c r="EFP1" s="130"/>
      <c r="EFQ1" s="130"/>
      <c r="EFR1" s="130"/>
      <c r="EFS1" s="130"/>
      <c r="EFT1" s="130"/>
      <c r="EFU1" s="130"/>
      <c r="EFV1" s="130"/>
      <c r="EFW1" s="130"/>
      <c r="EFX1" s="130"/>
      <c r="EFY1" s="130"/>
      <c r="EFZ1" s="130"/>
      <c r="EGA1" s="130"/>
      <c r="EGB1" s="130"/>
      <c r="EGC1" s="130"/>
      <c r="EGD1" s="130"/>
      <c r="EGE1" s="130"/>
      <c r="EGF1" s="130"/>
      <c r="EGG1" s="130"/>
      <c r="EGH1" s="130"/>
      <c r="EGI1" s="130"/>
      <c r="EGJ1" s="130"/>
      <c r="EGK1" s="130"/>
      <c r="EGL1" s="130"/>
      <c r="EGM1" s="130"/>
      <c r="EGN1" s="130"/>
      <c r="EGO1" s="131"/>
    </row>
    <row r="2" spans="1:3660" ht="15" customHeight="1" x14ac:dyDescent="0.35">
      <c r="C2" s="619"/>
      <c r="D2" s="615"/>
      <c r="E2" s="423"/>
      <c r="F2" s="91"/>
      <c r="AVL2" s="156"/>
    </row>
    <row r="3" spans="1:3660" s="39" customFormat="1" ht="15" customHeight="1" x14ac:dyDescent="0.35">
      <c r="B3" s="33"/>
      <c r="C3" s="619"/>
      <c r="D3" s="615"/>
      <c r="E3" s="423"/>
      <c r="F3" s="40"/>
      <c r="G3" s="148" t="s">
        <v>4</v>
      </c>
      <c r="H3" s="417"/>
      <c r="I3" s="617">
        <v>2015</v>
      </c>
      <c r="J3" s="617"/>
      <c r="K3" s="617"/>
      <c r="L3" s="617"/>
      <c r="M3" s="617"/>
      <c r="N3" s="617"/>
      <c r="O3" s="617"/>
      <c r="P3" s="617"/>
      <c r="Q3" s="617"/>
      <c r="R3" s="617"/>
      <c r="S3" s="617"/>
      <c r="T3" s="617"/>
      <c r="U3" s="617"/>
      <c r="V3" s="617"/>
      <c r="W3" s="617"/>
      <c r="X3" s="617"/>
      <c r="Y3" s="617"/>
      <c r="Z3" s="617"/>
      <c r="AA3" s="617"/>
      <c r="AB3" s="617"/>
      <c r="AC3" s="617"/>
      <c r="AD3" s="617"/>
      <c r="AE3" s="617"/>
      <c r="AF3" s="617"/>
      <c r="AG3" s="617"/>
      <c r="AH3" s="617"/>
      <c r="AI3" s="617"/>
      <c r="AJ3" s="617"/>
      <c r="AK3" s="617"/>
      <c r="AL3" s="617"/>
      <c r="AM3" s="617"/>
      <c r="AN3" s="617"/>
      <c r="AO3" s="617"/>
      <c r="AP3" s="617"/>
      <c r="AQ3" s="617"/>
      <c r="AR3" s="617"/>
      <c r="AS3" s="617"/>
      <c r="AT3" s="617"/>
      <c r="AU3" s="617"/>
      <c r="AV3" s="617"/>
      <c r="AW3" s="617"/>
      <c r="AX3" s="617"/>
      <c r="AY3" s="617"/>
      <c r="AZ3" s="617"/>
      <c r="BA3" s="617"/>
      <c r="BB3" s="617"/>
      <c r="BC3" s="617"/>
      <c r="BD3" s="617"/>
      <c r="BE3" s="617"/>
      <c r="BF3" s="617"/>
      <c r="BG3" s="617"/>
      <c r="BH3" s="617"/>
      <c r="BI3" s="617"/>
      <c r="BJ3" s="617"/>
      <c r="BK3" s="617"/>
      <c r="BL3" s="617"/>
      <c r="BM3" s="617"/>
      <c r="BN3" s="617"/>
      <c r="BO3" s="617"/>
      <c r="BP3" s="617"/>
      <c r="BQ3" s="617"/>
      <c r="BR3" s="617"/>
      <c r="BS3" s="617"/>
      <c r="BT3" s="617"/>
      <c r="BU3" s="617"/>
      <c r="BV3" s="617"/>
      <c r="BW3" s="617"/>
      <c r="BX3" s="617"/>
      <c r="BY3" s="617"/>
      <c r="BZ3" s="617"/>
      <c r="CA3" s="617"/>
      <c r="CB3" s="617"/>
      <c r="CC3" s="617"/>
      <c r="CD3" s="617"/>
      <c r="CE3" s="617"/>
      <c r="CF3" s="617"/>
      <c r="CG3" s="617"/>
      <c r="CH3" s="617"/>
      <c r="CI3" s="617"/>
      <c r="CJ3" s="617"/>
      <c r="CK3" s="617"/>
      <c r="CL3" s="617"/>
      <c r="CM3" s="617"/>
      <c r="CN3" s="617"/>
      <c r="CO3" s="617"/>
      <c r="CP3" s="617"/>
      <c r="CQ3" s="617"/>
      <c r="CR3" s="617"/>
      <c r="CS3" s="617"/>
      <c r="CT3" s="617"/>
      <c r="CU3" s="617"/>
      <c r="CV3" s="617"/>
      <c r="CW3" s="617"/>
      <c r="CX3" s="617"/>
      <c r="CY3" s="617"/>
      <c r="CZ3" s="617"/>
      <c r="DA3" s="617"/>
      <c r="DB3" s="617"/>
      <c r="DC3" s="617"/>
      <c r="DD3" s="617"/>
      <c r="DE3" s="617"/>
      <c r="DF3" s="617"/>
      <c r="DG3" s="617"/>
      <c r="DH3" s="617"/>
      <c r="DI3" s="617"/>
      <c r="DJ3" s="617"/>
      <c r="DK3" s="617"/>
      <c r="DL3" s="617"/>
      <c r="DM3" s="617"/>
      <c r="DN3" s="617"/>
      <c r="DO3" s="617"/>
      <c r="DP3" s="617"/>
      <c r="DQ3" s="617"/>
      <c r="DR3" s="617"/>
      <c r="DS3" s="617"/>
      <c r="DT3" s="617"/>
      <c r="DU3" s="617"/>
      <c r="DV3" s="617"/>
      <c r="DW3" s="617"/>
      <c r="DX3" s="617"/>
      <c r="DY3" s="617"/>
      <c r="DZ3" s="617"/>
      <c r="EA3" s="617"/>
      <c r="EB3" s="617"/>
      <c r="EC3" s="617"/>
      <c r="ED3" s="617"/>
      <c r="EE3" s="617"/>
      <c r="EF3" s="617"/>
      <c r="EG3" s="617"/>
      <c r="EH3" s="617"/>
      <c r="EI3" s="617"/>
      <c r="EJ3" s="617"/>
      <c r="EK3" s="617"/>
      <c r="EL3" s="617"/>
      <c r="EM3" s="617"/>
      <c r="EN3" s="617"/>
      <c r="EO3" s="617"/>
      <c r="EP3" s="617"/>
      <c r="EQ3" s="617"/>
      <c r="ER3" s="617"/>
      <c r="ES3" s="617"/>
      <c r="ET3" s="617"/>
      <c r="EU3" s="617"/>
      <c r="EV3" s="617"/>
      <c r="EW3" s="617"/>
      <c r="EX3" s="617"/>
      <c r="EY3" s="617"/>
      <c r="EZ3" s="617"/>
      <c r="FA3" s="617"/>
      <c r="FB3" s="617"/>
      <c r="FC3" s="617"/>
      <c r="FD3" s="617"/>
      <c r="FE3" s="617"/>
      <c r="FF3" s="617"/>
      <c r="FG3" s="617"/>
      <c r="FH3" s="617"/>
      <c r="FI3" s="617"/>
      <c r="FJ3" s="617"/>
      <c r="FK3" s="617"/>
      <c r="FL3" s="617"/>
      <c r="FM3" s="617"/>
      <c r="FN3" s="617"/>
      <c r="FO3" s="617"/>
      <c r="FP3" s="617"/>
      <c r="FQ3" s="617"/>
      <c r="FR3" s="617"/>
      <c r="FS3" s="617"/>
      <c r="FT3" s="617"/>
      <c r="FU3" s="617"/>
      <c r="FV3" s="617"/>
      <c r="FW3" s="617"/>
      <c r="FX3" s="617"/>
      <c r="FY3" s="617"/>
      <c r="FZ3" s="617"/>
      <c r="GA3" s="617"/>
      <c r="GB3" s="617"/>
      <c r="GC3" s="617"/>
      <c r="GD3" s="617"/>
      <c r="GE3" s="617"/>
      <c r="GF3" s="617"/>
      <c r="GG3" s="617"/>
      <c r="GH3" s="617"/>
      <c r="GI3" s="617"/>
      <c r="GJ3" s="617"/>
      <c r="GK3" s="617"/>
      <c r="GL3" s="617"/>
      <c r="GM3" s="617"/>
      <c r="GN3" s="617"/>
      <c r="GO3" s="617"/>
      <c r="GP3" s="617"/>
      <c r="GQ3" s="617"/>
      <c r="GR3" s="617"/>
      <c r="GS3" s="617"/>
      <c r="GT3" s="617"/>
      <c r="GU3" s="617"/>
      <c r="GV3" s="617"/>
      <c r="GW3" s="617"/>
      <c r="GX3" s="617"/>
      <c r="GY3" s="617"/>
      <c r="GZ3" s="617"/>
      <c r="HA3" s="617"/>
      <c r="HB3" s="617"/>
      <c r="HC3" s="617"/>
      <c r="HD3" s="617"/>
      <c r="HE3" s="617"/>
      <c r="HF3" s="617"/>
      <c r="HG3" s="617"/>
      <c r="HH3" s="617"/>
      <c r="HI3" s="617"/>
      <c r="HJ3" s="617"/>
      <c r="HK3" s="617"/>
      <c r="HL3" s="617"/>
      <c r="HM3" s="617"/>
      <c r="HN3" s="617"/>
      <c r="HO3" s="617"/>
      <c r="HP3" s="617"/>
      <c r="HQ3" s="617"/>
      <c r="HR3" s="617"/>
      <c r="HS3" s="617"/>
      <c r="HT3" s="617"/>
      <c r="HU3" s="617"/>
      <c r="HV3" s="617"/>
      <c r="HW3" s="617"/>
      <c r="HX3" s="617"/>
      <c r="HY3" s="617"/>
      <c r="HZ3" s="617"/>
      <c r="IA3" s="617"/>
      <c r="IB3" s="617"/>
      <c r="IC3" s="617"/>
      <c r="ID3" s="617"/>
      <c r="IE3" s="617"/>
      <c r="IF3" s="617"/>
      <c r="IG3" s="617"/>
      <c r="IH3" s="617"/>
      <c r="II3" s="617"/>
      <c r="IJ3" s="617"/>
      <c r="IK3" s="617"/>
      <c r="IL3" s="617"/>
      <c r="IM3" s="617"/>
      <c r="IN3" s="617"/>
      <c r="IO3" s="617"/>
      <c r="IP3" s="617"/>
      <c r="IQ3" s="617"/>
      <c r="IR3" s="617"/>
      <c r="IS3" s="617"/>
      <c r="IT3" s="617"/>
      <c r="IU3" s="617"/>
      <c r="IV3" s="617"/>
      <c r="IW3" s="617"/>
      <c r="IX3" s="617"/>
      <c r="IY3" s="617"/>
      <c r="IZ3" s="617"/>
      <c r="JA3" s="617"/>
      <c r="JB3" s="617"/>
      <c r="JC3" s="617"/>
      <c r="JD3" s="617"/>
      <c r="JE3" s="617"/>
      <c r="JF3" s="617"/>
      <c r="JG3" s="617"/>
      <c r="JH3" s="617"/>
      <c r="JI3" s="617"/>
      <c r="JJ3" s="617"/>
      <c r="JK3" s="617"/>
      <c r="JL3" s="617"/>
      <c r="JM3" s="617"/>
      <c r="JN3" s="617"/>
      <c r="JO3" s="617"/>
      <c r="JP3" s="617"/>
      <c r="JQ3" s="617"/>
      <c r="JR3" s="617"/>
      <c r="JS3" s="617"/>
      <c r="JT3" s="617"/>
      <c r="JU3" s="617"/>
      <c r="JV3" s="617"/>
      <c r="JW3" s="617"/>
      <c r="JX3" s="617"/>
      <c r="JY3" s="617"/>
      <c r="JZ3" s="617"/>
      <c r="KA3" s="617"/>
      <c r="KB3" s="617"/>
      <c r="KC3" s="617"/>
      <c r="KD3" s="617"/>
      <c r="KE3" s="617"/>
      <c r="KF3" s="617"/>
      <c r="KG3" s="617"/>
      <c r="KH3" s="617"/>
      <c r="KI3" s="617"/>
      <c r="KJ3" s="617"/>
      <c r="KK3" s="617"/>
      <c r="KL3" s="617"/>
      <c r="KM3" s="617"/>
      <c r="KN3" s="617"/>
      <c r="KO3" s="617"/>
      <c r="KP3" s="617"/>
      <c r="KQ3" s="617"/>
      <c r="KR3" s="617"/>
      <c r="KS3" s="617"/>
      <c r="KT3" s="617"/>
      <c r="KU3" s="617"/>
      <c r="KV3" s="617"/>
      <c r="KW3" s="617"/>
      <c r="KX3" s="617"/>
      <c r="KY3" s="617"/>
      <c r="KZ3" s="617"/>
      <c r="LA3" s="617"/>
      <c r="LB3" s="617"/>
      <c r="LC3" s="617"/>
      <c r="LD3" s="617"/>
      <c r="LE3" s="617"/>
      <c r="LF3" s="617"/>
      <c r="LG3" s="617"/>
      <c r="LH3" s="617"/>
      <c r="LI3" s="617"/>
      <c r="LJ3" s="617"/>
      <c r="LK3" s="617"/>
      <c r="LL3" s="617"/>
      <c r="LM3" s="617"/>
      <c r="LN3" s="617"/>
      <c r="LO3" s="617"/>
      <c r="LP3" s="617"/>
      <c r="LQ3" s="617"/>
      <c r="LR3" s="617"/>
      <c r="LS3" s="617"/>
      <c r="LT3" s="617"/>
      <c r="LU3" s="617"/>
      <c r="LV3" s="617"/>
      <c r="LW3" s="617"/>
      <c r="LX3" s="617"/>
      <c r="LY3" s="617"/>
      <c r="LZ3" s="617"/>
      <c r="MA3" s="617"/>
      <c r="MB3" s="617"/>
      <c r="MC3" s="617"/>
      <c r="MD3" s="617"/>
      <c r="ME3" s="617"/>
      <c r="MF3" s="617"/>
      <c r="MG3" s="617"/>
      <c r="MH3" s="617"/>
      <c r="MI3" s="617"/>
      <c r="MJ3" s="617"/>
      <c r="MK3" s="617"/>
      <c r="ML3" s="617"/>
      <c r="MM3" s="617"/>
      <c r="MN3" s="617"/>
      <c r="MO3" s="617"/>
      <c r="MP3" s="617"/>
      <c r="MQ3" s="617"/>
      <c r="MR3" s="617"/>
      <c r="MS3" s="617"/>
      <c r="MT3" s="617"/>
      <c r="MU3" s="617"/>
      <c r="MV3" s="617"/>
      <c r="MW3" s="617"/>
      <c r="MX3" s="617"/>
      <c r="MY3" s="617"/>
      <c r="MZ3" s="617"/>
      <c r="NA3" s="617"/>
      <c r="NB3" s="617"/>
      <c r="NC3" s="617"/>
      <c r="ND3" s="617"/>
      <c r="NE3" s="617"/>
      <c r="NF3" s="617"/>
      <c r="NG3" s="617"/>
      <c r="NH3" s="617"/>
      <c r="NI3" s="617"/>
      <c r="NJ3" s="617">
        <v>2016</v>
      </c>
      <c r="NK3" s="617"/>
      <c r="NL3" s="617"/>
      <c r="NM3" s="617"/>
      <c r="NN3" s="617"/>
      <c r="NO3" s="617"/>
      <c r="NP3" s="617"/>
      <c r="NQ3" s="617"/>
      <c r="NR3" s="617"/>
      <c r="NS3" s="617"/>
      <c r="NT3" s="617"/>
      <c r="NU3" s="617"/>
      <c r="NV3" s="617"/>
      <c r="NW3" s="617"/>
      <c r="NX3" s="617"/>
      <c r="NY3" s="617"/>
      <c r="NZ3" s="617"/>
      <c r="OA3" s="617"/>
      <c r="OB3" s="617"/>
      <c r="OC3" s="617"/>
      <c r="OD3" s="617"/>
      <c r="OE3" s="617"/>
      <c r="OF3" s="617"/>
      <c r="OG3" s="617"/>
      <c r="OH3" s="617"/>
      <c r="OI3" s="617"/>
      <c r="OJ3" s="617"/>
      <c r="OK3" s="617"/>
      <c r="OL3" s="617"/>
      <c r="OM3" s="617"/>
      <c r="ON3" s="617"/>
      <c r="OO3" s="617"/>
      <c r="OP3" s="617"/>
      <c r="OQ3" s="617"/>
      <c r="OR3" s="617"/>
      <c r="OS3" s="617"/>
      <c r="OT3" s="617"/>
      <c r="OU3" s="617"/>
      <c r="OV3" s="617"/>
      <c r="OW3" s="617"/>
      <c r="OX3" s="617"/>
      <c r="OY3" s="617"/>
      <c r="OZ3" s="617"/>
      <c r="PA3" s="617"/>
      <c r="PB3" s="617"/>
      <c r="PC3" s="617"/>
      <c r="PD3" s="617"/>
      <c r="PE3" s="617"/>
      <c r="PF3" s="617"/>
      <c r="PG3" s="617"/>
      <c r="PH3" s="617"/>
      <c r="PI3" s="617"/>
      <c r="PJ3" s="617"/>
      <c r="PK3" s="617"/>
      <c r="PL3" s="617"/>
      <c r="PM3" s="617"/>
      <c r="PN3" s="617"/>
      <c r="PO3" s="617"/>
      <c r="PP3" s="617"/>
      <c r="PQ3" s="617"/>
      <c r="PR3" s="617"/>
      <c r="PS3" s="617"/>
      <c r="PT3" s="617"/>
      <c r="PU3" s="617"/>
      <c r="PV3" s="617"/>
      <c r="PW3" s="617"/>
      <c r="PX3" s="617"/>
      <c r="PY3" s="617"/>
      <c r="PZ3" s="617"/>
      <c r="QA3" s="617"/>
      <c r="QB3" s="617"/>
      <c r="QC3" s="617"/>
      <c r="QD3" s="617"/>
      <c r="QE3" s="617"/>
      <c r="QF3" s="617"/>
      <c r="QG3" s="617"/>
      <c r="QH3" s="617"/>
      <c r="QI3" s="617"/>
      <c r="QJ3" s="617"/>
      <c r="QK3" s="617"/>
      <c r="QL3" s="617"/>
      <c r="QM3" s="617"/>
      <c r="QN3" s="617"/>
      <c r="QO3" s="617"/>
      <c r="QP3" s="617"/>
      <c r="QQ3" s="617"/>
      <c r="QR3" s="617"/>
      <c r="QS3" s="617"/>
      <c r="QT3" s="617"/>
      <c r="QU3" s="617"/>
      <c r="QV3" s="617"/>
      <c r="QW3" s="617"/>
      <c r="QX3" s="617"/>
      <c r="QY3" s="617"/>
      <c r="QZ3" s="617"/>
      <c r="RA3" s="617"/>
      <c r="RB3" s="617"/>
      <c r="RC3" s="617"/>
      <c r="RD3" s="617"/>
      <c r="RE3" s="617"/>
      <c r="RF3" s="617"/>
      <c r="RG3" s="617"/>
      <c r="RH3" s="617"/>
      <c r="RI3" s="617"/>
      <c r="RJ3" s="617"/>
      <c r="RK3" s="617"/>
      <c r="RL3" s="617"/>
      <c r="RM3" s="617"/>
      <c r="RN3" s="617"/>
      <c r="RO3" s="617"/>
      <c r="RP3" s="617"/>
      <c r="RQ3" s="617"/>
      <c r="RR3" s="617"/>
      <c r="RS3" s="617"/>
      <c r="RT3" s="617"/>
      <c r="RU3" s="617"/>
      <c r="RV3" s="617"/>
      <c r="RW3" s="617"/>
      <c r="RX3" s="617"/>
      <c r="RY3" s="617"/>
      <c r="RZ3" s="617"/>
      <c r="SA3" s="617"/>
      <c r="SB3" s="617"/>
      <c r="SC3" s="617"/>
      <c r="SD3" s="617"/>
      <c r="SE3" s="617"/>
      <c r="SF3" s="617"/>
      <c r="SG3" s="617"/>
      <c r="SH3" s="617"/>
      <c r="SI3" s="617"/>
      <c r="SJ3" s="617"/>
      <c r="SK3" s="617"/>
      <c r="SL3" s="617"/>
      <c r="SM3" s="617"/>
      <c r="SN3" s="617"/>
      <c r="SO3" s="617"/>
      <c r="SP3" s="617"/>
      <c r="SQ3" s="617"/>
      <c r="SR3" s="617"/>
      <c r="SS3" s="617"/>
      <c r="ST3" s="617"/>
      <c r="SU3" s="617"/>
      <c r="SV3" s="617"/>
      <c r="SW3" s="617"/>
      <c r="SX3" s="617"/>
      <c r="SY3" s="617"/>
      <c r="SZ3" s="617"/>
      <c r="TA3" s="617"/>
      <c r="TB3" s="617"/>
      <c r="TC3" s="617"/>
      <c r="TD3" s="617"/>
      <c r="TE3" s="617"/>
      <c r="TF3" s="617"/>
      <c r="TG3" s="617"/>
      <c r="TH3" s="617"/>
      <c r="TI3" s="617"/>
      <c r="TJ3" s="617"/>
      <c r="TK3" s="617"/>
      <c r="TL3" s="617"/>
      <c r="TM3" s="617"/>
      <c r="TN3" s="617"/>
      <c r="TO3" s="617"/>
      <c r="TP3" s="617"/>
      <c r="TQ3" s="617"/>
      <c r="TR3" s="617"/>
      <c r="TS3" s="617"/>
      <c r="TT3" s="617"/>
      <c r="TU3" s="617"/>
      <c r="TV3" s="617"/>
      <c r="TW3" s="617"/>
      <c r="TX3" s="617"/>
      <c r="TY3" s="617"/>
      <c r="TZ3" s="617"/>
      <c r="UA3" s="617"/>
      <c r="UB3" s="617"/>
      <c r="UC3" s="617"/>
      <c r="UD3" s="617"/>
      <c r="UE3" s="617"/>
      <c r="UF3" s="617"/>
      <c r="UG3" s="617"/>
      <c r="UH3" s="617"/>
      <c r="UI3" s="617"/>
      <c r="UJ3" s="617"/>
      <c r="UK3" s="617"/>
      <c r="UL3" s="617"/>
      <c r="UM3" s="617"/>
      <c r="UN3" s="617"/>
      <c r="UO3" s="617"/>
      <c r="UP3" s="617"/>
      <c r="UQ3" s="617"/>
      <c r="UR3" s="617"/>
      <c r="US3" s="617"/>
      <c r="UT3" s="617"/>
      <c r="UU3" s="617"/>
      <c r="UV3" s="617"/>
      <c r="UW3" s="617"/>
      <c r="UX3" s="617"/>
      <c r="UY3" s="617"/>
      <c r="UZ3" s="617"/>
      <c r="VA3" s="617"/>
      <c r="VB3" s="617"/>
      <c r="VC3" s="617"/>
      <c r="VD3" s="617"/>
      <c r="VE3" s="617"/>
      <c r="VF3" s="617"/>
      <c r="VG3" s="617"/>
      <c r="VH3" s="617"/>
      <c r="VI3" s="617"/>
      <c r="VJ3" s="617"/>
      <c r="VK3" s="617"/>
      <c r="VL3" s="617"/>
      <c r="VM3" s="617"/>
      <c r="VN3" s="617"/>
      <c r="VO3" s="617"/>
      <c r="VP3" s="617"/>
      <c r="VQ3" s="617"/>
      <c r="VR3" s="617"/>
      <c r="VS3" s="617"/>
      <c r="VT3" s="617"/>
      <c r="VU3" s="617"/>
      <c r="VV3" s="617"/>
      <c r="VW3" s="617"/>
      <c r="VX3" s="617"/>
      <c r="VY3" s="617"/>
      <c r="VZ3" s="617"/>
      <c r="WA3" s="617"/>
      <c r="WB3" s="617"/>
      <c r="WC3" s="617"/>
      <c r="WD3" s="617"/>
      <c r="WE3" s="617"/>
      <c r="WF3" s="617"/>
      <c r="WG3" s="617"/>
      <c r="WH3" s="617"/>
      <c r="WI3" s="617"/>
      <c r="WJ3" s="617"/>
      <c r="WK3" s="617"/>
      <c r="WL3" s="617"/>
      <c r="WM3" s="617"/>
      <c r="WN3" s="617"/>
      <c r="WO3" s="617"/>
      <c r="WP3" s="617"/>
      <c r="WQ3" s="617"/>
      <c r="WR3" s="617"/>
      <c r="WS3" s="617"/>
      <c r="WT3" s="617"/>
      <c r="WU3" s="617"/>
      <c r="WV3" s="617"/>
      <c r="WW3" s="617"/>
      <c r="WX3" s="617"/>
      <c r="WY3" s="617"/>
      <c r="WZ3" s="617"/>
      <c r="XA3" s="617"/>
      <c r="XB3" s="617"/>
      <c r="XC3" s="617"/>
      <c r="XD3" s="617"/>
      <c r="XE3" s="617"/>
      <c r="XF3" s="617"/>
      <c r="XG3" s="617"/>
      <c r="XH3" s="617"/>
      <c r="XI3" s="617"/>
      <c r="XJ3" s="617"/>
      <c r="XK3" s="617"/>
      <c r="XL3" s="617"/>
      <c r="XM3" s="617"/>
      <c r="XN3" s="617"/>
      <c r="XO3" s="617"/>
      <c r="XP3" s="617"/>
      <c r="XQ3" s="617"/>
      <c r="XR3" s="617"/>
      <c r="XS3" s="617"/>
      <c r="XT3" s="617"/>
      <c r="XU3" s="617"/>
      <c r="XV3" s="617"/>
      <c r="XW3" s="617"/>
      <c r="XX3" s="617"/>
      <c r="XY3" s="617"/>
      <c r="XZ3" s="617"/>
      <c r="YA3" s="617"/>
      <c r="YB3" s="617"/>
      <c r="YC3" s="617"/>
      <c r="YD3" s="617"/>
      <c r="YE3" s="617"/>
      <c r="YF3" s="617"/>
      <c r="YG3" s="617"/>
      <c r="YH3" s="617"/>
      <c r="YI3" s="617"/>
      <c r="YJ3" s="617"/>
      <c r="YK3" s="617"/>
      <c r="YL3" s="617"/>
      <c r="YM3" s="617"/>
      <c r="YN3" s="617"/>
      <c r="YO3" s="617"/>
      <c r="YP3" s="617"/>
      <c r="YQ3" s="617"/>
      <c r="YR3" s="617"/>
      <c r="YS3" s="617"/>
      <c r="YT3" s="617"/>
      <c r="YU3" s="617"/>
      <c r="YV3" s="617"/>
      <c r="YW3" s="617"/>
      <c r="YX3" s="617"/>
      <c r="YY3" s="617"/>
      <c r="YZ3" s="617"/>
      <c r="ZA3" s="617"/>
      <c r="ZB3" s="617"/>
      <c r="ZC3" s="617"/>
      <c r="ZD3" s="617"/>
      <c r="ZE3" s="617"/>
      <c r="ZF3" s="617"/>
      <c r="ZG3" s="617"/>
      <c r="ZH3" s="617"/>
      <c r="ZI3" s="617"/>
      <c r="ZJ3" s="617"/>
      <c r="ZK3" s="617"/>
      <c r="ZL3" s="617"/>
      <c r="ZM3" s="617"/>
      <c r="ZN3" s="617"/>
      <c r="ZO3" s="617"/>
      <c r="ZP3" s="617"/>
      <c r="ZQ3" s="617"/>
      <c r="ZR3" s="617"/>
      <c r="ZS3" s="617"/>
      <c r="ZT3" s="617"/>
      <c r="ZU3" s="617"/>
      <c r="ZV3" s="617"/>
      <c r="ZW3" s="617"/>
      <c r="ZX3" s="617"/>
      <c r="ZY3" s="617"/>
      <c r="ZZ3" s="617"/>
      <c r="AAA3" s="617"/>
      <c r="AAB3" s="617"/>
      <c r="AAC3" s="617"/>
      <c r="AAD3" s="617"/>
      <c r="AAE3" s="617"/>
      <c r="AAF3" s="617"/>
      <c r="AAG3" s="617"/>
      <c r="AAH3" s="617"/>
      <c r="AAI3" s="617"/>
      <c r="AAJ3" s="617"/>
      <c r="AAK3" s="617"/>
      <c r="AAL3" s="617"/>
      <c r="AAM3" s="617"/>
      <c r="AAN3" s="617"/>
      <c r="AAO3" s="617"/>
      <c r="AAP3" s="617"/>
      <c r="AAQ3" s="617"/>
      <c r="AAR3" s="617"/>
      <c r="AAS3" s="617"/>
      <c r="AAT3" s="617"/>
      <c r="AAU3" s="617"/>
      <c r="AAV3" s="617"/>
      <c r="AAW3" s="617"/>
      <c r="AAX3" s="617"/>
      <c r="AAY3" s="617"/>
      <c r="AAZ3" s="617"/>
      <c r="ABA3" s="617"/>
      <c r="ABB3" s="617"/>
      <c r="ABC3" s="617"/>
      <c r="ABD3" s="617"/>
      <c r="ABE3" s="617"/>
      <c r="ABF3" s="617"/>
      <c r="ABG3" s="617"/>
      <c r="ABH3" s="617"/>
      <c r="ABI3" s="617"/>
      <c r="ABJ3" s="617"/>
      <c r="ABK3" s="617"/>
      <c r="ABL3" s="617">
        <v>2017</v>
      </c>
      <c r="ABM3" s="617"/>
      <c r="ABN3" s="617"/>
      <c r="ABO3" s="617"/>
      <c r="ABP3" s="617"/>
      <c r="ABQ3" s="617"/>
      <c r="ABR3" s="617"/>
      <c r="ABS3" s="617"/>
      <c r="ABT3" s="617"/>
      <c r="ABU3" s="617"/>
      <c r="ABV3" s="617"/>
      <c r="ABW3" s="617"/>
      <c r="ABX3" s="617"/>
      <c r="ABY3" s="617"/>
      <c r="ABZ3" s="617"/>
      <c r="ACA3" s="617"/>
      <c r="ACB3" s="617"/>
      <c r="ACC3" s="617"/>
      <c r="ACD3" s="617"/>
      <c r="ACE3" s="617"/>
      <c r="ACF3" s="617"/>
      <c r="ACG3" s="617"/>
      <c r="ACH3" s="617"/>
      <c r="ACI3" s="617"/>
      <c r="ACJ3" s="617"/>
      <c r="ACK3" s="617"/>
      <c r="ACL3" s="617"/>
      <c r="ACM3" s="617"/>
      <c r="ACN3" s="617"/>
      <c r="ACO3" s="617"/>
      <c r="ACP3" s="617"/>
      <c r="ACQ3" s="617"/>
      <c r="ACR3" s="617"/>
      <c r="ACS3" s="617"/>
      <c r="ACT3" s="617"/>
      <c r="ACU3" s="617"/>
      <c r="ACV3" s="617"/>
      <c r="ACW3" s="617"/>
      <c r="ACX3" s="617"/>
      <c r="ACY3" s="617"/>
      <c r="ACZ3" s="617"/>
      <c r="ADA3" s="617"/>
      <c r="ADB3" s="617"/>
      <c r="ADC3" s="617"/>
      <c r="ADD3" s="617"/>
      <c r="ADE3" s="617"/>
      <c r="ADF3" s="617"/>
      <c r="ADG3" s="617"/>
      <c r="ADH3" s="617"/>
      <c r="ADI3" s="617"/>
      <c r="ADJ3" s="617"/>
      <c r="ADK3" s="617"/>
      <c r="ADL3" s="617"/>
      <c r="ADM3" s="617"/>
      <c r="ADN3" s="617"/>
      <c r="ADO3" s="617"/>
      <c r="ADP3" s="617"/>
      <c r="ADQ3" s="617"/>
      <c r="ADR3" s="617"/>
      <c r="ADS3" s="617"/>
      <c r="ADT3" s="617"/>
      <c r="ADU3" s="617"/>
      <c r="ADV3" s="617"/>
      <c r="ADW3" s="617"/>
      <c r="ADX3" s="617"/>
      <c r="ADY3" s="617"/>
      <c r="ADZ3" s="617"/>
      <c r="AEA3" s="617"/>
      <c r="AEB3" s="617"/>
      <c r="AEC3" s="617"/>
      <c r="AED3" s="617"/>
      <c r="AEE3" s="617"/>
      <c r="AEF3" s="617"/>
      <c r="AEG3" s="617"/>
      <c r="AEH3" s="617"/>
      <c r="AEI3" s="617"/>
      <c r="AEJ3" s="617"/>
      <c r="AEK3" s="617"/>
      <c r="AEL3" s="617"/>
      <c r="AEM3" s="617"/>
      <c r="AEN3" s="617"/>
      <c r="AEO3" s="617"/>
      <c r="AEP3" s="617"/>
      <c r="AEQ3" s="617"/>
      <c r="AER3" s="617"/>
      <c r="AES3" s="617"/>
      <c r="AET3" s="617"/>
      <c r="AEU3" s="617"/>
      <c r="AEV3" s="617"/>
      <c r="AEW3" s="617"/>
      <c r="AEX3" s="617"/>
      <c r="AEY3" s="617"/>
      <c r="AEZ3" s="617"/>
      <c r="AFA3" s="617"/>
      <c r="AFB3" s="617"/>
      <c r="AFC3" s="617"/>
      <c r="AFD3" s="617"/>
      <c r="AFE3" s="617"/>
      <c r="AFF3" s="617"/>
      <c r="AFG3" s="617"/>
      <c r="AFH3" s="617"/>
      <c r="AFI3" s="617"/>
      <c r="AFJ3" s="617"/>
      <c r="AFK3" s="617"/>
      <c r="AFL3" s="617"/>
      <c r="AFM3" s="617"/>
      <c r="AFN3" s="617"/>
      <c r="AFO3" s="617"/>
      <c r="AFP3" s="617"/>
      <c r="AFQ3" s="617"/>
      <c r="AFR3" s="617"/>
      <c r="AFS3" s="617"/>
      <c r="AFT3" s="617"/>
      <c r="AFU3" s="617"/>
      <c r="AFV3" s="617"/>
      <c r="AFW3" s="617"/>
      <c r="AFX3" s="617"/>
      <c r="AFY3" s="617"/>
      <c r="AFZ3" s="617"/>
      <c r="AGA3" s="617"/>
      <c r="AGB3" s="617"/>
      <c r="AGC3" s="617"/>
      <c r="AGD3" s="617"/>
      <c r="AGE3" s="617"/>
      <c r="AGF3" s="617"/>
      <c r="AGG3" s="617"/>
      <c r="AGH3" s="617"/>
      <c r="AGI3" s="617"/>
      <c r="AGJ3" s="617"/>
      <c r="AGK3" s="617"/>
      <c r="AGL3" s="617"/>
      <c r="AGM3" s="617"/>
      <c r="AGN3" s="617"/>
      <c r="AGO3" s="617"/>
      <c r="AGP3" s="617"/>
      <c r="AGQ3" s="617"/>
      <c r="AGR3" s="617"/>
      <c r="AGS3" s="617"/>
      <c r="AGT3" s="617"/>
      <c r="AGU3" s="617"/>
      <c r="AGV3" s="617"/>
      <c r="AGW3" s="617"/>
      <c r="AGX3" s="617"/>
      <c r="AGY3" s="617"/>
      <c r="AGZ3" s="617"/>
      <c r="AHA3" s="617"/>
      <c r="AHB3" s="617"/>
      <c r="AHC3" s="617"/>
      <c r="AHD3" s="617"/>
      <c r="AHE3" s="617"/>
      <c r="AHF3" s="617"/>
      <c r="AHG3" s="617"/>
      <c r="AHH3" s="617"/>
      <c r="AHI3" s="617"/>
      <c r="AHJ3" s="617"/>
      <c r="AHK3" s="617"/>
      <c r="AHL3" s="617"/>
      <c r="AHM3" s="617"/>
      <c r="AHN3" s="617"/>
      <c r="AHO3" s="617"/>
      <c r="AHP3" s="617"/>
      <c r="AHQ3" s="617"/>
      <c r="AHR3" s="617"/>
      <c r="AHS3" s="617"/>
      <c r="AHT3" s="617"/>
      <c r="AHU3" s="617"/>
      <c r="AHV3" s="617"/>
      <c r="AHW3" s="617"/>
      <c r="AHX3" s="617"/>
      <c r="AHY3" s="617"/>
      <c r="AHZ3" s="617"/>
      <c r="AIA3" s="617"/>
      <c r="AIB3" s="617"/>
      <c r="AIC3" s="617"/>
      <c r="AID3" s="617"/>
      <c r="AIE3" s="617"/>
      <c r="AIF3" s="617"/>
      <c r="AIG3" s="617"/>
      <c r="AIH3" s="617"/>
      <c r="AII3" s="617"/>
      <c r="AIJ3" s="617"/>
      <c r="AIK3" s="617"/>
      <c r="AIL3" s="617"/>
      <c r="AIM3" s="617"/>
      <c r="AIN3" s="617"/>
      <c r="AIO3" s="617"/>
      <c r="AIP3" s="617"/>
      <c r="AIQ3" s="617"/>
      <c r="AIR3" s="617"/>
      <c r="AIS3" s="617"/>
      <c r="AIT3" s="617"/>
      <c r="AIU3" s="617"/>
      <c r="AIV3" s="617"/>
      <c r="AIW3" s="617"/>
      <c r="AIX3" s="617"/>
      <c r="AIY3" s="617"/>
      <c r="AIZ3" s="617"/>
      <c r="AJA3" s="617"/>
      <c r="AJB3" s="617"/>
      <c r="AJC3" s="617"/>
      <c r="AJD3" s="617"/>
      <c r="AJE3" s="617"/>
      <c r="AJF3" s="617"/>
      <c r="AJG3" s="617"/>
      <c r="AJH3" s="617"/>
      <c r="AJI3" s="617"/>
      <c r="AJJ3" s="617"/>
      <c r="AJK3" s="617"/>
      <c r="AJL3" s="617"/>
      <c r="AJM3" s="617"/>
      <c r="AJN3" s="617"/>
      <c r="AJO3" s="617"/>
      <c r="AJP3" s="617"/>
      <c r="AJQ3" s="617"/>
      <c r="AJR3" s="617"/>
      <c r="AJS3" s="617"/>
      <c r="AJT3" s="617"/>
      <c r="AJU3" s="617"/>
      <c r="AJV3" s="617"/>
      <c r="AJW3" s="617"/>
      <c r="AJX3" s="617"/>
      <c r="AJY3" s="617"/>
      <c r="AJZ3" s="617"/>
      <c r="AKA3" s="617"/>
      <c r="AKB3" s="617"/>
      <c r="AKC3" s="617"/>
      <c r="AKD3" s="617"/>
      <c r="AKE3" s="617"/>
      <c r="AKF3" s="617"/>
      <c r="AKG3" s="617"/>
      <c r="AKH3" s="617"/>
      <c r="AKI3" s="617"/>
      <c r="AKJ3" s="617"/>
      <c r="AKK3" s="617"/>
      <c r="AKL3" s="617"/>
      <c r="AKM3" s="617"/>
      <c r="AKN3" s="617"/>
      <c r="AKO3" s="617"/>
      <c r="AKP3" s="617"/>
      <c r="AKQ3" s="617"/>
      <c r="AKR3" s="617"/>
      <c r="AKS3" s="617"/>
      <c r="AKT3" s="617"/>
      <c r="AKU3" s="617"/>
      <c r="AKV3" s="617"/>
      <c r="AKW3" s="617"/>
      <c r="AKX3" s="617"/>
      <c r="AKY3" s="617"/>
      <c r="AKZ3" s="617"/>
      <c r="ALA3" s="617"/>
      <c r="ALB3" s="617"/>
      <c r="ALC3" s="617"/>
      <c r="ALD3" s="617"/>
      <c r="ALE3" s="617"/>
      <c r="ALF3" s="617"/>
      <c r="ALG3" s="617"/>
      <c r="ALH3" s="617"/>
      <c r="ALI3" s="617"/>
      <c r="ALJ3" s="617"/>
      <c r="ALK3" s="617"/>
      <c r="ALL3" s="617"/>
      <c r="ALM3" s="617"/>
      <c r="ALN3" s="617"/>
      <c r="ALO3" s="617"/>
      <c r="ALP3" s="617"/>
      <c r="ALQ3" s="617"/>
      <c r="ALR3" s="617"/>
      <c r="ALS3" s="617"/>
      <c r="ALT3" s="617"/>
      <c r="ALU3" s="617"/>
      <c r="ALV3" s="617"/>
      <c r="ALW3" s="617"/>
      <c r="ALX3" s="617"/>
      <c r="ALY3" s="617"/>
      <c r="ALZ3" s="617"/>
      <c r="AMA3" s="617"/>
      <c r="AMB3" s="617"/>
      <c r="AMC3" s="617"/>
      <c r="AMD3" s="617"/>
      <c r="AME3" s="617"/>
      <c r="AMF3" s="617"/>
      <c r="AMG3" s="617"/>
      <c r="AMH3" s="617"/>
      <c r="AMI3" s="617"/>
      <c r="AMJ3" s="617"/>
      <c r="AMK3" s="617"/>
      <c r="AML3" s="617"/>
      <c r="AMM3" s="617"/>
      <c r="AMN3" s="617"/>
      <c r="AMO3" s="617"/>
      <c r="AMP3" s="617"/>
      <c r="AMQ3" s="617"/>
      <c r="AMR3" s="617"/>
      <c r="AMS3" s="617"/>
      <c r="AMT3" s="617"/>
      <c r="AMU3" s="617"/>
      <c r="AMV3" s="617"/>
      <c r="AMW3" s="617"/>
      <c r="AMX3" s="617"/>
      <c r="AMY3" s="617"/>
      <c r="AMZ3" s="617"/>
      <c r="ANA3" s="617"/>
      <c r="ANB3" s="617"/>
      <c r="ANC3" s="617"/>
      <c r="AND3" s="617"/>
      <c r="ANE3" s="617"/>
      <c r="ANF3" s="617"/>
      <c r="ANG3" s="617"/>
      <c r="ANH3" s="617"/>
      <c r="ANI3" s="617"/>
      <c r="ANJ3" s="617"/>
      <c r="ANK3" s="617"/>
      <c r="ANL3" s="617"/>
      <c r="ANM3" s="617"/>
      <c r="ANN3" s="617"/>
      <c r="ANO3" s="617"/>
      <c r="ANP3" s="617"/>
      <c r="ANQ3" s="617"/>
      <c r="ANR3" s="617"/>
      <c r="ANS3" s="617"/>
      <c r="ANT3" s="617"/>
      <c r="ANU3" s="617"/>
      <c r="ANV3" s="617"/>
      <c r="ANW3" s="617"/>
      <c r="ANX3" s="617"/>
      <c r="ANY3" s="617"/>
      <c r="ANZ3" s="617"/>
      <c r="AOA3" s="617"/>
      <c r="AOB3" s="617"/>
      <c r="AOC3" s="617"/>
      <c r="AOD3" s="617"/>
      <c r="AOE3" s="617"/>
      <c r="AOF3" s="617"/>
      <c r="AOG3" s="617"/>
      <c r="AOH3" s="617"/>
      <c r="AOI3" s="617"/>
      <c r="AOJ3" s="617"/>
      <c r="AOK3" s="617"/>
      <c r="AOL3" s="617"/>
      <c r="AOM3" s="617"/>
      <c r="AON3" s="617"/>
      <c r="AOO3" s="617"/>
      <c r="AOP3" s="617"/>
      <c r="AOQ3" s="617"/>
      <c r="AOR3" s="617"/>
      <c r="AOS3" s="617"/>
      <c r="AOT3" s="617"/>
      <c r="AOU3" s="617"/>
      <c r="AOV3" s="617"/>
      <c r="AOW3" s="617"/>
      <c r="AOX3" s="617"/>
      <c r="AOY3" s="617"/>
      <c r="AOZ3" s="617"/>
      <c r="APA3" s="617"/>
      <c r="APB3" s="617"/>
      <c r="APC3" s="617"/>
      <c r="APD3" s="617"/>
      <c r="APE3" s="617"/>
      <c r="APF3" s="617"/>
      <c r="APG3" s="617"/>
      <c r="APH3" s="617"/>
      <c r="API3" s="617"/>
      <c r="APJ3" s="617"/>
      <c r="APK3" s="617"/>
      <c r="APL3" s="617"/>
      <c r="APM3" s="617">
        <v>2018</v>
      </c>
      <c r="APN3" s="617"/>
      <c r="APO3" s="617"/>
      <c r="APP3" s="617"/>
      <c r="APQ3" s="617"/>
      <c r="APR3" s="617"/>
      <c r="APS3" s="617"/>
      <c r="APT3" s="617"/>
      <c r="APU3" s="617"/>
      <c r="APV3" s="617"/>
      <c r="APW3" s="617"/>
      <c r="APX3" s="617"/>
      <c r="APY3" s="617"/>
      <c r="APZ3" s="617"/>
      <c r="AQA3" s="617"/>
      <c r="AQB3" s="617"/>
      <c r="AQC3" s="617"/>
      <c r="AQD3" s="617"/>
      <c r="AQE3" s="617"/>
      <c r="AQF3" s="617"/>
      <c r="AQG3" s="617"/>
      <c r="AQH3" s="617"/>
      <c r="AQI3" s="617"/>
      <c r="AQJ3" s="617"/>
      <c r="AQK3" s="617"/>
      <c r="AQL3" s="617"/>
      <c r="AQM3" s="617"/>
      <c r="AQN3" s="617"/>
      <c r="AQO3" s="617"/>
      <c r="AQP3" s="617"/>
      <c r="AQQ3" s="617"/>
      <c r="AQR3" s="617"/>
      <c r="AQS3" s="617"/>
      <c r="AQT3" s="617"/>
      <c r="AQU3" s="617"/>
      <c r="AQV3" s="617"/>
      <c r="AQW3" s="617"/>
      <c r="AQX3" s="617"/>
      <c r="AQY3" s="617"/>
      <c r="AQZ3" s="617"/>
      <c r="ARA3" s="617"/>
      <c r="ARB3" s="617"/>
      <c r="ARC3" s="617"/>
      <c r="ARD3" s="617"/>
      <c r="ARE3" s="617"/>
      <c r="ARF3" s="617"/>
      <c r="ARG3" s="617"/>
      <c r="ARH3" s="617"/>
      <c r="ARI3" s="617"/>
      <c r="ARJ3" s="617"/>
      <c r="ARK3" s="617"/>
      <c r="ARL3" s="617"/>
      <c r="ARM3" s="617"/>
      <c r="ARN3" s="617"/>
      <c r="ARO3" s="617"/>
      <c r="ARP3" s="617"/>
      <c r="ARQ3" s="617"/>
      <c r="ARR3" s="617"/>
      <c r="ARS3" s="617"/>
      <c r="ART3" s="617"/>
      <c r="ARU3" s="617"/>
      <c r="ARV3" s="617"/>
      <c r="ARW3" s="617"/>
      <c r="ARX3" s="617"/>
      <c r="ARY3" s="617"/>
      <c r="ARZ3" s="617"/>
      <c r="ASA3" s="617"/>
      <c r="ASB3" s="617"/>
      <c r="ASC3" s="617"/>
      <c r="ASD3" s="617"/>
      <c r="ASE3" s="617"/>
      <c r="ASF3" s="617"/>
      <c r="ASG3" s="617"/>
      <c r="ASH3" s="617"/>
      <c r="ASI3" s="617"/>
      <c r="ASJ3" s="617"/>
      <c r="ASK3" s="617"/>
      <c r="ASL3" s="617"/>
      <c r="ASM3" s="617"/>
      <c r="ASN3" s="617"/>
      <c r="ASO3" s="617"/>
      <c r="ASP3" s="617"/>
      <c r="ASQ3" s="617"/>
      <c r="ASR3" s="617"/>
      <c r="ASS3" s="617"/>
      <c r="AST3" s="617"/>
      <c r="ASU3" s="617"/>
      <c r="ASV3" s="617"/>
      <c r="ASW3" s="617"/>
      <c r="ASX3" s="617"/>
      <c r="ASY3" s="617"/>
      <c r="ASZ3" s="617"/>
      <c r="ATA3" s="617"/>
      <c r="ATB3" s="617"/>
      <c r="ATC3" s="617"/>
      <c r="ATD3" s="617"/>
      <c r="ATE3" s="617"/>
      <c r="ATF3" s="617"/>
      <c r="ATG3" s="617"/>
      <c r="ATH3" s="617"/>
      <c r="ATI3" s="617"/>
      <c r="ATJ3" s="617"/>
      <c r="ATK3" s="617"/>
      <c r="ATL3" s="617"/>
      <c r="ATM3" s="617"/>
      <c r="ATN3" s="617"/>
      <c r="ATO3" s="617"/>
      <c r="ATP3" s="617"/>
      <c r="ATQ3" s="617"/>
      <c r="ATR3" s="617"/>
      <c r="ATS3" s="617"/>
      <c r="ATT3" s="617"/>
      <c r="ATU3" s="617"/>
      <c r="ATV3" s="617"/>
      <c r="ATW3" s="617"/>
      <c r="ATX3" s="617"/>
      <c r="ATY3" s="617"/>
      <c r="ATZ3" s="617"/>
      <c r="AUA3" s="617"/>
      <c r="AUB3" s="617"/>
      <c r="AUC3" s="617"/>
      <c r="AUD3" s="617"/>
      <c r="AUE3" s="617"/>
      <c r="AUF3" s="617"/>
      <c r="AUG3" s="617"/>
      <c r="AUH3" s="617"/>
      <c r="AUI3" s="617"/>
      <c r="AUJ3" s="617"/>
      <c r="AUK3" s="617"/>
      <c r="AUL3" s="617"/>
      <c r="AUM3" s="617"/>
      <c r="AUN3" s="617"/>
      <c r="AUO3" s="617"/>
      <c r="AUP3" s="617"/>
      <c r="AUQ3" s="617"/>
      <c r="AUR3" s="617"/>
      <c r="AUS3" s="617"/>
      <c r="AUT3" s="617"/>
      <c r="AUU3" s="617"/>
      <c r="AUV3" s="617"/>
      <c r="AUW3" s="617"/>
      <c r="AUX3" s="617"/>
      <c r="AUY3" s="617"/>
      <c r="AUZ3" s="617"/>
      <c r="AVA3" s="617"/>
      <c r="AVB3" s="617"/>
      <c r="AVC3" s="617"/>
      <c r="AVD3" s="617"/>
      <c r="AVE3" s="617"/>
      <c r="AVF3" s="617"/>
      <c r="AVG3" s="617"/>
      <c r="AVH3" s="617"/>
      <c r="AVI3" s="617"/>
      <c r="AVJ3" s="617"/>
      <c r="AVK3" s="617"/>
      <c r="AVL3" s="617"/>
      <c r="AVM3" s="617"/>
      <c r="AVN3" s="617"/>
      <c r="AVO3" s="617"/>
      <c r="AVP3" s="617"/>
      <c r="AVQ3" s="617"/>
      <c r="AVR3" s="617"/>
      <c r="AVS3" s="617"/>
      <c r="AVT3" s="617"/>
      <c r="AVU3" s="617"/>
      <c r="AVV3" s="617"/>
      <c r="AVW3" s="617"/>
      <c r="AVX3" s="617"/>
      <c r="AVY3" s="617"/>
      <c r="AVZ3" s="617"/>
      <c r="AWA3" s="617"/>
      <c r="AWB3" s="617"/>
      <c r="AWC3" s="617"/>
      <c r="AWD3" s="617"/>
      <c r="AWE3" s="617"/>
      <c r="AWF3" s="617"/>
      <c r="AWG3" s="617"/>
      <c r="AWH3" s="617"/>
      <c r="AWI3" s="617"/>
      <c r="AWJ3" s="617"/>
      <c r="AWK3" s="617"/>
      <c r="AWL3" s="617"/>
      <c r="AWM3" s="617"/>
      <c r="AWN3" s="617"/>
      <c r="AWO3" s="617"/>
      <c r="AWP3" s="617"/>
      <c r="AWQ3" s="617"/>
      <c r="AWR3" s="617"/>
      <c r="AWS3" s="617"/>
      <c r="AWT3" s="617"/>
      <c r="AWU3" s="617"/>
      <c r="AWV3" s="617"/>
      <c r="AWW3" s="617"/>
      <c r="AWX3" s="617"/>
      <c r="AWY3" s="617"/>
      <c r="AWZ3" s="617"/>
      <c r="AXA3" s="617"/>
      <c r="AXB3" s="617"/>
      <c r="AXC3" s="617"/>
      <c r="AXD3" s="617"/>
      <c r="AXE3" s="617"/>
      <c r="AXF3" s="617"/>
      <c r="AXG3" s="617"/>
      <c r="AXH3" s="617"/>
      <c r="AXI3" s="617"/>
      <c r="AXJ3" s="617"/>
      <c r="AXK3" s="617"/>
      <c r="AXL3" s="617"/>
      <c r="AXM3" s="617"/>
      <c r="AXN3" s="617"/>
      <c r="AXO3" s="617"/>
      <c r="AXP3" s="617"/>
      <c r="AXQ3" s="617"/>
      <c r="AXR3" s="617"/>
      <c r="AXS3" s="617"/>
      <c r="AXT3" s="617"/>
      <c r="AXU3" s="617"/>
      <c r="AXV3" s="617"/>
      <c r="AXW3" s="617"/>
      <c r="AXX3" s="617"/>
      <c r="AXY3" s="617"/>
      <c r="AXZ3" s="617"/>
      <c r="AYA3" s="617"/>
      <c r="AYB3" s="617"/>
      <c r="AYC3" s="617"/>
      <c r="AYD3" s="617"/>
      <c r="AYE3" s="617"/>
      <c r="AYF3" s="617"/>
      <c r="AYG3" s="617"/>
      <c r="AYH3" s="617"/>
      <c r="AYI3" s="617"/>
      <c r="AYJ3" s="617"/>
      <c r="AYK3" s="617"/>
      <c r="AYL3" s="617"/>
      <c r="AYM3" s="617"/>
      <c r="AYN3" s="617"/>
      <c r="AYO3" s="617"/>
      <c r="AYP3" s="617"/>
      <c r="AYQ3" s="617"/>
      <c r="AYR3" s="617"/>
      <c r="AYS3" s="617"/>
      <c r="AYT3" s="617"/>
      <c r="AYU3" s="617"/>
      <c r="AYV3" s="617"/>
      <c r="AYW3" s="617"/>
      <c r="AYX3" s="617"/>
      <c r="AYY3" s="617"/>
      <c r="AYZ3" s="617"/>
      <c r="AZA3" s="617"/>
      <c r="AZB3" s="617"/>
      <c r="AZC3" s="617"/>
      <c r="AZD3" s="617"/>
      <c r="AZE3" s="617"/>
      <c r="AZF3" s="617"/>
      <c r="AZG3" s="617"/>
      <c r="AZH3" s="617"/>
      <c r="AZI3" s="617"/>
      <c r="AZJ3" s="617"/>
      <c r="AZK3" s="617"/>
      <c r="AZL3" s="617"/>
      <c r="AZM3" s="617"/>
      <c r="AZN3" s="617"/>
      <c r="AZO3" s="617"/>
      <c r="AZP3" s="617"/>
      <c r="AZQ3" s="617"/>
      <c r="AZR3" s="617"/>
      <c r="AZS3" s="617"/>
      <c r="AZT3" s="617"/>
      <c r="AZU3" s="617"/>
      <c r="AZV3" s="617"/>
      <c r="AZW3" s="617"/>
      <c r="AZX3" s="617"/>
      <c r="AZY3" s="617"/>
      <c r="AZZ3" s="617"/>
      <c r="BAA3" s="617"/>
      <c r="BAB3" s="617"/>
      <c r="BAC3" s="617"/>
      <c r="BAD3" s="617"/>
      <c r="BAE3" s="617"/>
      <c r="BAF3" s="617"/>
      <c r="BAG3" s="617"/>
      <c r="BAH3" s="617"/>
      <c r="BAI3" s="617"/>
      <c r="BAJ3" s="617"/>
      <c r="BAK3" s="617"/>
      <c r="BAL3" s="617"/>
      <c r="BAM3" s="617"/>
      <c r="BAN3" s="617"/>
      <c r="BAO3" s="617"/>
      <c r="BAP3" s="617"/>
      <c r="BAQ3" s="617"/>
      <c r="BAR3" s="617"/>
      <c r="BAS3" s="617"/>
      <c r="BAT3" s="617"/>
      <c r="BAU3" s="617"/>
      <c r="BAV3" s="617"/>
      <c r="BAW3" s="617"/>
      <c r="BAX3" s="617"/>
      <c r="BAY3" s="617"/>
      <c r="BAZ3" s="617"/>
      <c r="BBA3" s="617"/>
      <c r="BBB3" s="617"/>
      <c r="BBC3" s="617"/>
      <c r="BBD3" s="617"/>
      <c r="BBE3" s="617"/>
      <c r="BBF3" s="617"/>
      <c r="BBG3" s="617"/>
      <c r="BBH3" s="617"/>
      <c r="BBI3" s="617"/>
      <c r="BBJ3" s="617"/>
      <c r="BBK3" s="617"/>
      <c r="BBL3" s="617"/>
      <c r="BBM3" s="617"/>
      <c r="BBN3" s="617"/>
      <c r="BBO3" s="617"/>
      <c r="BBP3" s="617"/>
      <c r="BBQ3" s="617"/>
      <c r="BBR3" s="617"/>
      <c r="BBS3" s="617"/>
      <c r="BBT3" s="617"/>
      <c r="BBU3" s="617"/>
      <c r="BBV3" s="617"/>
      <c r="BBW3" s="617"/>
      <c r="BBX3" s="617"/>
      <c r="BBY3" s="617"/>
      <c r="BBZ3" s="617"/>
      <c r="BCA3" s="617"/>
      <c r="BCB3" s="617"/>
      <c r="BCC3" s="617"/>
      <c r="BCD3" s="617"/>
      <c r="BCE3" s="617"/>
      <c r="BCF3" s="617"/>
      <c r="BCG3" s="617"/>
      <c r="BCH3" s="617"/>
      <c r="BCI3" s="617"/>
      <c r="BCJ3" s="617"/>
      <c r="BCK3" s="617"/>
      <c r="BCL3" s="617"/>
      <c r="BCM3" s="617"/>
      <c r="BCN3" s="617"/>
      <c r="BCO3" s="617"/>
      <c r="BCP3" s="617"/>
      <c r="BCQ3" s="617"/>
      <c r="BCR3" s="617"/>
      <c r="BCS3" s="617"/>
      <c r="BCT3" s="617"/>
      <c r="BCU3" s="617"/>
      <c r="BCV3" s="617"/>
      <c r="BCW3" s="617"/>
      <c r="BCX3" s="617"/>
      <c r="BCY3" s="617"/>
      <c r="BCZ3" s="617"/>
      <c r="BDA3" s="617"/>
      <c r="BDB3" s="617"/>
      <c r="BDC3" s="617"/>
      <c r="BDD3" s="617"/>
      <c r="BDE3" s="617"/>
      <c r="BDF3" s="617"/>
      <c r="BDG3" s="617"/>
      <c r="BDH3" s="617"/>
      <c r="BDI3" s="617"/>
      <c r="BDJ3" s="617"/>
      <c r="BDK3" s="617"/>
      <c r="BDL3" s="617"/>
      <c r="BDM3" s="617"/>
      <c r="BDN3" s="617">
        <v>2019</v>
      </c>
      <c r="BDO3" s="617"/>
      <c r="BDP3" s="617"/>
      <c r="BDQ3" s="617"/>
      <c r="BDR3" s="617"/>
      <c r="BDS3" s="617"/>
      <c r="BDT3" s="617"/>
      <c r="BDU3" s="617"/>
      <c r="BDV3" s="617"/>
      <c r="BDW3" s="617"/>
      <c r="BDX3" s="617"/>
      <c r="BDY3" s="617"/>
      <c r="BDZ3" s="617"/>
      <c r="BEA3" s="617"/>
      <c r="BEB3" s="617"/>
      <c r="BEC3" s="617"/>
      <c r="BED3" s="617"/>
      <c r="BEE3" s="617"/>
      <c r="BEF3" s="617"/>
      <c r="BEG3" s="617"/>
      <c r="BEH3" s="617"/>
      <c r="BEI3" s="617"/>
      <c r="BEJ3" s="617"/>
      <c r="BEK3" s="617"/>
      <c r="BEL3" s="617"/>
      <c r="BEM3" s="617"/>
      <c r="BEN3" s="617"/>
      <c r="BEO3" s="617"/>
      <c r="BEP3" s="617"/>
      <c r="BEQ3" s="617"/>
      <c r="BER3" s="617"/>
      <c r="BES3" s="617"/>
      <c r="BET3" s="617"/>
      <c r="BEU3" s="617"/>
      <c r="BEV3" s="617"/>
      <c r="BEW3" s="617"/>
      <c r="BEX3" s="617"/>
      <c r="BEY3" s="617"/>
      <c r="BEZ3" s="617"/>
      <c r="BFA3" s="617"/>
      <c r="BFB3" s="617"/>
      <c r="BFC3" s="617"/>
      <c r="BFD3" s="617"/>
      <c r="BFE3" s="617"/>
      <c r="BFF3" s="617"/>
      <c r="BFG3" s="617"/>
      <c r="BFH3" s="617"/>
      <c r="BFI3" s="617"/>
      <c r="BFJ3" s="617"/>
      <c r="BFK3" s="617"/>
      <c r="BFL3" s="617"/>
      <c r="BFM3" s="617"/>
      <c r="BFN3" s="617"/>
      <c r="BFO3" s="617"/>
      <c r="BFP3" s="617"/>
      <c r="BFQ3" s="617"/>
      <c r="BFR3" s="617"/>
      <c r="BFS3" s="617"/>
      <c r="BFT3" s="617"/>
      <c r="BFU3" s="617"/>
      <c r="BFV3" s="617"/>
      <c r="BFW3" s="617"/>
      <c r="BFX3" s="617"/>
      <c r="BFY3" s="617"/>
      <c r="BFZ3" s="617"/>
      <c r="BGA3" s="617"/>
      <c r="BGB3" s="617"/>
      <c r="BGC3" s="617"/>
      <c r="BGD3" s="617"/>
      <c r="BGE3" s="617"/>
      <c r="BGF3" s="617"/>
      <c r="BGG3" s="617"/>
      <c r="BGH3" s="617"/>
      <c r="BGI3" s="617"/>
      <c r="BGJ3" s="617"/>
      <c r="BGK3" s="617"/>
      <c r="BGL3" s="617"/>
      <c r="BGM3" s="617"/>
      <c r="BGN3" s="617"/>
      <c r="BGO3" s="617"/>
      <c r="BGP3" s="617"/>
      <c r="BGQ3" s="617"/>
      <c r="BGR3" s="617"/>
      <c r="BGS3" s="617"/>
      <c r="BGT3" s="617"/>
      <c r="BGU3" s="617"/>
      <c r="BGV3" s="617"/>
      <c r="BGW3" s="617"/>
      <c r="BGX3" s="617"/>
      <c r="BGY3" s="617"/>
      <c r="BGZ3" s="617"/>
      <c r="BHA3" s="617"/>
      <c r="BHB3" s="617"/>
      <c r="BHC3" s="617"/>
      <c r="BHD3" s="617"/>
      <c r="BHE3" s="617"/>
      <c r="BHF3" s="617"/>
      <c r="BHG3" s="617"/>
      <c r="BHH3" s="617"/>
      <c r="BHI3" s="617"/>
      <c r="BHJ3" s="617"/>
      <c r="BHK3" s="617"/>
      <c r="BHL3" s="617"/>
      <c r="BHM3" s="617"/>
      <c r="BHN3" s="617"/>
      <c r="BHO3" s="617"/>
      <c r="BHP3" s="617"/>
      <c r="BHQ3" s="617"/>
      <c r="BHR3" s="617"/>
      <c r="BHS3" s="617"/>
      <c r="BHT3" s="617"/>
      <c r="BHU3" s="617"/>
      <c r="BHV3" s="617"/>
      <c r="BHW3" s="617"/>
      <c r="BHX3" s="617"/>
      <c r="BHY3" s="617"/>
      <c r="BHZ3" s="617"/>
      <c r="BIA3" s="617"/>
      <c r="BIB3" s="617"/>
      <c r="BIC3" s="617"/>
      <c r="BID3" s="617"/>
      <c r="BIE3" s="617"/>
      <c r="BIF3" s="617"/>
      <c r="BIG3" s="617"/>
      <c r="BIH3" s="617"/>
      <c r="BII3" s="617"/>
      <c r="BIJ3" s="617"/>
      <c r="BIK3" s="617"/>
      <c r="BIL3" s="617"/>
      <c r="BIM3" s="617"/>
      <c r="BIN3" s="617"/>
      <c r="BIO3" s="617"/>
      <c r="BIP3" s="617"/>
      <c r="BIQ3" s="617"/>
      <c r="BIR3" s="617"/>
      <c r="BIS3" s="617"/>
      <c r="BIT3" s="617"/>
      <c r="BIU3" s="617"/>
      <c r="BIV3" s="617"/>
      <c r="BIW3" s="617"/>
      <c r="BIX3" s="617"/>
      <c r="BIY3" s="617"/>
      <c r="BIZ3" s="617"/>
      <c r="BJA3" s="617"/>
      <c r="BJB3" s="617"/>
      <c r="BJC3" s="617"/>
      <c r="BJD3" s="617"/>
      <c r="BJE3" s="617"/>
      <c r="BJF3" s="617"/>
      <c r="BJG3" s="617"/>
      <c r="BJH3" s="617"/>
      <c r="BJI3" s="617"/>
      <c r="BJJ3" s="617"/>
      <c r="BJK3" s="617"/>
      <c r="BJL3" s="617"/>
      <c r="BJM3" s="617"/>
      <c r="BJN3" s="617"/>
      <c r="BJO3" s="617"/>
      <c r="BJP3" s="617"/>
      <c r="BJQ3" s="617"/>
      <c r="BJR3" s="617"/>
      <c r="BJS3" s="617"/>
      <c r="BJT3" s="617"/>
      <c r="BJU3" s="617"/>
      <c r="BJV3" s="617"/>
      <c r="BJW3" s="617"/>
      <c r="BJX3" s="617"/>
      <c r="BJY3" s="617"/>
      <c r="BJZ3" s="617"/>
      <c r="BKA3" s="617"/>
      <c r="BKB3" s="617"/>
      <c r="BKC3" s="617"/>
      <c r="BKD3" s="617"/>
      <c r="BKE3" s="617"/>
      <c r="BKF3" s="617"/>
      <c r="BKG3" s="617"/>
      <c r="BKH3" s="617"/>
      <c r="BKI3" s="617"/>
      <c r="BKJ3" s="617"/>
      <c r="BKK3" s="617"/>
      <c r="BKL3" s="617"/>
      <c r="BKM3" s="617"/>
      <c r="BKN3" s="617"/>
      <c r="BKO3" s="617"/>
      <c r="BKP3" s="617"/>
      <c r="BKQ3" s="617"/>
      <c r="BKR3" s="617"/>
      <c r="BKS3" s="617"/>
      <c r="BKT3" s="617"/>
      <c r="BKU3" s="617"/>
      <c r="BKV3" s="617"/>
      <c r="BKW3" s="617"/>
      <c r="BKX3" s="617"/>
      <c r="BKY3" s="617"/>
      <c r="BKZ3" s="617"/>
      <c r="BLA3" s="617"/>
      <c r="BLB3" s="617"/>
      <c r="BLC3" s="617"/>
      <c r="BLD3" s="617"/>
      <c r="BLE3" s="617"/>
      <c r="BLF3" s="617"/>
      <c r="BLG3" s="617"/>
      <c r="BLH3" s="617"/>
      <c r="BLI3" s="617"/>
      <c r="BLJ3" s="617"/>
      <c r="BLK3" s="617"/>
      <c r="BLL3" s="617"/>
      <c r="BLM3" s="617"/>
      <c r="BLN3" s="617"/>
      <c r="BLO3" s="617"/>
      <c r="BLP3" s="617"/>
      <c r="BLQ3" s="617"/>
      <c r="BLR3" s="617"/>
      <c r="BLS3" s="617"/>
      <c r="BLT3" s="617"/>
      <c r="BLU3" s="617"/>
      <c r="BLV3" s="617"/>
      <c r="BLW3" s="617"/>
      <c r="BLX3" s="617"/>
      <c r="BLY3" s="617"/>
      <c r="BLZ3" s="617"/>
      <c r="BMA3" s="617"/>
      <c r="BMB3" s="617"/>
      <c r="BMC3" s="617"/>
      <c r="BMD3" s="617"/>
      <c r="BME3" s="617"/>
      <c r="BMF3" s="617"/>
      <c r="BMG3" s="617"/>
      <c r="BMH3" s="617"/>
      <c r="BMI3" s="617"/>
      <c r="BMJ3" s="617"/>
      <c r="BMK3" s="617"/>
      <c r="BML3" s="617"/>
      <c r="BMM3" s="617"/>
      <c r="BMN3" s="617"/>
      <c r="BMO3" s="617"/>
      <c r="BMP3" s="617"/>
      <c r="BMQ3" s="617"/>
      <c r="BMR3" s="617"/>
      <c r="BMS3" s="617"/>
      <c r="BMT3" s="617"/>
      <c r="BMU3" s="617"/>
      <c r="BMV3" s="617"/>
      <c r="BMW3" s="617"/>
      <c r="BMX3" s="617"/>
      <c r="BMY3" s="617"/>
      <c r="BMZ3" s="617"/>
      <c r="BNA3" s="617"/>
      <c r="BNB3" s="617"/>
      <c r="BNC3" s="617"/>
      <c r="BND3" s="617"/>
      <c r="BNE3" s="617"/>
      <c r="BNF3" s="617"/>
      <c r="BNG3" s="617"/>
      <c r="BNH3" s="617"/>
      <c r="BNI3" s="617"/>
      <c r="BNJ3" s="617"/>
      <c r="BNK3" s="617"/>
      <c r="BNL3" s="617"/>
      <c r="BNM3" s="617"/>
      <c r="BNN3" s="617"/>
      <c r="BNO3" s="617"/>
      <c r="BNP3" s="617"/>
      <c r="BNQ3" s="617"/>
      <c r="BNR3" s="617"/>
      <c r="BNS3" s="617"/>
      <c r="BNT3" s="617"/>
      <c r="BNU3" s="617"/>
      <c r="BNV3" s="617"/>
      <c r="BNW3" s="617"/>
      <c r="BNX3" s="617"/>
      <c r="BNY3" s="617"/>
      <c r="BNZ3" s="617"/>
      <c r="BOA3" s="617"/>
      <c r="BOB3" s="617"/>
      <c r="BOC3" s="617"/>
      <c r="BOD3" s="617"/>
      <c r="BOE3" s="617"/>
      <c r="BOF3" s="617"/>
      <c r="BOG3" s="617"/>
      <c r="BOH3" s="617"/>
      <c r="BOI3" s="617"/>
      <c r="BOJ3" s="617"/>
      <c r="BOK3" s="617"/>
      <c r="BOL3" s="617"/>
      <c r="BOM3" s="617"/>
      <c r="BON3" s="617"/>
      <c r="BOO3" s="617"/>
      <c r="BOP3" s="617"/>
      <c r="BOQ3" s="617"/>
      <c r="BOR3" s="617"/>
      <c r="BOS3" s="617"/>
      <c r="BOT3" s="617"/>
      <c r="BOU3" s="617"/>
      <c r="BOV3" s="617"/>
      <c r="BOW3" s="617"/>
      <c r="BOX3" s="617"/>
      <c r="BOY3" s="617"/>
      <c r="BOZ3" s="617"/>
      <c r="BPA3" s="617"/>
      <c r="BPB3" s="617"/>
      <c r="BPC3" s="617"/>
      <c r="BPD3" s="617"/>
      <c r="BPE3" s="617"/>
      <c r="BPF3" s="617"/>
      <c r="BPG3" s="617"/>
      <c r="BPH3" s="617"/>
      <c r="BPI3" s="617"/>
      <c r="BPJ3" s="617"/>
      <c r="BPK3" s="617"/>
      <c r="BPL3" s="617"/>
      <c r="BPM3" s="617"/>
      <c r="BPN3" s="617"/>
      <c r="BPO3" s="617"/>
      <c r="BPP3" s="617"/>
      <c r="BPQ3" s="617"/>
      <c r="BPR3" s="617"/>
      <c r="BPS3" s="617"/>
      <c r="BPT3" s="617"/>
      <c r="BPU3" s="617"/>
      <c r="BPV3" s="617"/>
      <c r="BPW3" s="617"/>
      <c r="BPX3" s="617"/>
      <c r="BPY3" s="617"/>
      <c r="BPZ3" s="617"/>
      <c r="BQA3" s="617"/>
      <c r="BQB3" s="617"/>
      <c r="BQC3" s="617"/>
      <c r="BQD3" s="617"/>
      <c r="BQE3" s="617"/>
      <c r="BQF3" s="617"/>
      <c r="BQG3" s="617"/>
      <c r="BQH3" s="617"/>
      <c r="BQI3" s="617"/>
      <c r="BQJ3" s="617"/>
      <c r="BQK3" s="617"/>
      <c r="BQL3" s="617"/>
      <c r="BQM3" s="617"/>
      <c r="BQN3" s="617"/>
      <c r="BQO3" s="617"/>
      <c r="BQP3" s="617"/>
      <c r="BQQ3" s="617"/>
      <c r="BQR3" s="617"/>
      <c r="BQS3" s="617"/>
      <c r="BQT3" s="617"/>
      <c r="BQU3" s="617"/>
      <c r="BQV3" s="617"/>
      <c r="BQW3" s="617"/>
      <c r="BQX3" s="617"/>
      <c r="BQY3" s="617"/>
      <c r="BQZ3" s="617"/>
      <c r="BRA3" s="617"/>
      <c r="BRB3" s="617"/>
      <c r="BRC3" s="617"/>
      <c r="BRD3" s="617"/>
      <c r="BRE3" s="617"/>
      <c r="BRF3" s="617"/>
      <c r="BRG3" s="617"/>
      <c r="BRH3" s="617"/>
      <c r="BRI3" s="617"/>
      <c r="BRJ3" s="617"/>
      <c r="BRK3" s="617"/>
      <c r="BRL3" s="617"/>
      <c r="BRM3" s="617"/>
      <c r="BRN3" s="617"/>
      <c r="BRO3" s="617">
        <v>2020</v>
      </c>
      <c r="BRP3" s="617"/>
      <c r="BRQ3" s="617"/>
      <c r="BRR3" s="617"/>
      <c r="BRS3" s="617"/>
      <c r="BRT3" s="617"/>
      <c r="BRU3" s="617"/>
      <c r="BRV3" s="617"/>
      <c r="BRW3" s="617"/>
      <c r="BRX3" s="617"/>
      <c r="BRY3" s="617"/>
      <c r="BRZ3" s="617"/>
      <c r="BSA3" s="617"/>
      <c r="BSB3" s="617"/>
      <c r="BSC3" s="617"/>
      <c r="BSD3" s="617"/>
      <c r="BSE3" s="617"/>
      <c r="BSF3" s="617"/>
      <c r="BSG3" s="617"/>
      <c r="BSH3" s="617"/>
      <c r="BSI3" s="617"/>
      <c r="BSJ3" s="617"/>
      <c r="BSK3" s="617"/>
      <c r="BSL3" s="617"/>
      <c r="BSM3" s="617"/>
      <c r="BSN3" s="617"/>
      <c r="BSO3" s="617"/>
      <c r="BSP3" s="617"/>
      <c r="BSQ3" s="617"/>
      <c r="BSR3" s="617"/>
      <c r="BSS3" s="617"/>
      <c r="BST3" s="617"/>
      <c r="BSU3" s="617"/>
      <c r="BSV3" s="617"/>
      <c r="BSW3" s="617"/>
      <c r="BSX3" s="617"/>
      <c r="BSY3" s="617"/>
      <c r="BSZ3" s="617"/>
      <c r="BTA3" s="617"/>
      <c r="BTB3" s="617"/>
      <c r="BTC3" s="617"/>
      <c r="BTD3" s="617"/>
      <c r="BTE3" s="617"/>
      <c r="BTF3" s="617"/>
      <c r="BTG3" s="617"/>
      <c r="BTH3" s="617"/>
      <c r="BTI3" s="617"/>
      <c r="BTJ3" s="617"/>
      <c r="BTK3" s="617"/>
      <c r="BTL3" s="617"/>
      <c r="BTM3" s="617"/>
      <c r="BTN3" s="617"/>
      <c r="BTO3" s="617"/>
      <c r="BTP3" s="617"/>
      <c r="BTQ3" s="617"/>
      <c r="BTR3" s="617"/>
      <c r="BTS3" s="617"/>
      <c r="BTT3" s="617"/>
      <c r="BTU3" s="617"/>
      <c r="BTV3" s="617"/>
      <c r="BTW3" s="617"/>
      <c r="BTX3" s="617"/>
      <c r="BTY3" s="617"/>
      <c r="BTZ3" s="617"/>
      <c r="BUA3" s="617"/>
      <c r="BUB3" s="617"/>
      <c r="BUC3" s="617"/>
      <c r="BUD3" s="617"/>
      <c r="BUE3" s="617"/>
      <c r="BUF3" s="617"/>
      <c r="BUG3" s="617"/>
      <c r="BUH3" s="617"/>
      <c r="BUI3" s="617"/>
      <c r="BUJ3" s="617"/>
      <c r="BUK3" s="617"/>
      <c r="BUL3" s="617"/>
      <c r="BUM3" s="617"/>
      <c r="BUN3" s="617"/>
      <c r="BUO3" s="617"/>
      <c r="BUP3" s="617"/>
      <c r="BUQ3" s="617"/>
      <c r="BUR3" s="617"/>
      <c r="BUS3" s="617"/>
      <c r="BUT3" s="617"/>
      <c r="BUU3" s="617"/>
      <c r="BUV3" s="617"/>
      <c r="BUW3" s="617"/>
      <c r="BUX3" s="617"/>
      <c r="BUY3" s="617"/>
      <c r="BUZ3" s="617"/>
      <c r="BVA3" s="617"/>
      <c r="BVB3" s="617"/>
      <c r="BVC3" s="617"/>
      <c r="BVD3" s="617"/>
      <c r="BVE3" s="617"/>
      <c r="BVF3" s="617"/>
      <c r="BVG3" s="617"/>
      <c r="BVH3" s="617"/>
      <c r="BVI3" s="617"/>
      <c r="BVJ3" s="617"/>
      <c r="BVK3" s="617"/>
      <c r="BVL3" s="617"/>
      <c r="BVM3" s="617"/>
      <c r="BVN3" s="617"/>
      <c r="BVO3" s="617"/>
      <c r="BVP3" s="617"/>
      <c r="BVQ3" s="617"/>
      <c r="BVR3" s="617"/>
      <c r="BVS3" s="617"/>
      <c r="BVT3" s="617"/>
      <c r="BVU3" s="617"/>
      <c r="BVV3" s="617"/>
      <c r="BVW3" s="617"/>
      <c r="BVX3" s="617"/>
      <c r="BVY3" s="617"/>
      <c r="BVZ3" s="617"/>
      <c r="BWA3" s="617"/>
      <c r="BWB3" s="617"/>
      <c r="BWC3" s="617"/>
      <c r="BWD3" s="617"/>
      <c r="BWE3" s="617"/>
      <c r="BWF3" s="617"/>
      <c r="BWG3" s="617"/>
      <c r="BWH3" s="617"/>
      <c r="BWI3" s="617"/>
      <c r="BWJ3" s="617"/>
      <c r="BWK3" s="617"/>
      <c r="BWL3" s="617"/>
      <c r="BWM3" s="617"/>
      <c r="BWN3" s="617"/>
      <c r="BWO3" s="617"/>
      <c r="BWP3" s="617"/>
      <c r="BWQ3" s="617"/>
      <c r="BWR3" s="617"/>
      <c r="BWS3" s="617"/>
      <c r="BWT3" s="617"/>
      <c r="BWU3" s="617"/>
      <c r="BWV3" s="617"/>
      <c r="BWW3" s="617"/>
      <c r="BWX3" s="617"/>
      <c r="BWY3" s="617"/>
      <c r="BWZ3" s="617"/>
      <c r="BXA3" s="617"/>
      <c r="BXB3" s="617"/>
      <c r="BXC3" s="617"/>
      <c r="BXD3" s="617"/>
      <c r="BXE3" s="617"/>
      <c r="BXF3" s="617"/>
      <c r="BXG3" s="617"/>
      <c r="BXH3" s="617"/>
      <c r="BXI3" s="617"/>
      <c r="BXJ3" s="617"/>
      <c r="BXK3" s="617"/>
      <c r="BXL3" s="617"/>
      <c r="BXM3" s="617"/>
      <c r="BXN3" s="617"/>
      <c r="BXO3" s="617"/>
      <c r="BXP3" s="617"/>
      <c r="BXQ3" s="617"/>
      <c r="BXR3" s="617"/>
      <c r="BXS3" s="617"/>
      <c r="BXT3" s="617"/>
      <c r="BXU3" s="617"/>
      <c r="BXV3" s="617"/>
      <c r="BXW3" s="617"/>
      <c r="BXX3" s="617"/>
      <c r="BXY3" s="617"/>
      <c r="BXZ3" s="617"/>
      <c r="BYA3" s="617"/>
      <c r="BYB3" s="617"/>
      <c r="BYC3" s="617"/>
      <c r="BYD3" s="617"/>
      <c r="BYE3" s="617"/>
      <c r="BYF3" s="617"/>
      <c r="BYG3" s="617"/>
      <c r="BYH3" s="617"/>
      <c r="BYI3" s="617"/>
      <c r="BYJ3" s="617"/>
      <c r="BYK3" s="617"/>
      <c r="BYL3" s="617"/>
      <c r="BYM3" s="617"/>
      <c r="BYN3" s="617"/>
      <c r="BYO3" s="617"/>
      <c r="BYP3" s="617"/>
      <c r="BYQ3" s="617"/>
      <c r="BYR3" s="617"/>
      <c r="BYS3" s="617"/>
      <c r="BYT3" s="617"/>
      <c r="BYU3" s="617"/>
      <c r="BYV3" s="617"/>
      <c r="BYW3" s="617"/>
      <c r="BYX3" s="617"/>
      <c r="BYY3" s="617"/>
      <c r="BYZ3" s="617"/>
      <c r="BZA3" s="617"/>
      <c r="BZB3" s="617"/>
      <c r="BZC3" s="617"/>
      <c r="BZD3" s="617"/>
      <c r="BZE3" s="617"/>
      <c r="BZF3" s="617"/>
      <c r="BZG3" s="617"/>
      <c r="BZH3" s="617"/>
      <c r="BZI3" s="617"/>
      <c r="BZJ3" s="617"/>
      <c r="BZK3" s="617"/>
      <c r="BZL3" s="617"/>
      <c r="BZM3" s="617"/>
      <c r="BZN3" s="617"/>
      <c r="BZO3" s="617"/>
      <c r="BZP3" s="617"/>
      <c r="BZQ3" s="617"/>
      <c r="BZR3" s="617"/>
      <c r="BZS3" s="617"/>
      <c r="BZT3" s="617"/>
      <c r="BZU3" s="617"/>
      <c r="BZV3" s="617"/>
      <c r="BZW3" s="617"/>
      <c r="BZX3" s="617"/>
      <c r="BZY3" s="617"/>
      <c r="BZZ3" s="617"/>
      <c r="CAA3" s="617"/>
      <c r="CAB3" s="617"/>
      <c r="CAC3" s="617"/>
      <c r="CAD3" s="617"/>
      <c r="CAE3" s="617"/>
      <c r="CAF3" s="617"/>
      <c r="CAG3" s="617"/>
      <c r="CAH3" s="617"/>
      <c r="CAI3" s="617"/>
      <c r="CAJ3" s="617"/>
      <c r="CAK3" s="617"/>
      <c r="CAL3" s="617"/>
      <c r="CAM3" s="617"/>
      <c r="CAN3" s="617"/>
      <c r="CAO3" s="617"/>
      <c r="CAP3" s="617"/>
      <c r="CAQ3" s="617"/>
      <c r="CAR3" s="617"/>
      <c r="CAS3" s="617"/>
      <c r="CAT3" s="617"/>
      <c r="CAU3" s="617"/>
      <c r="CAV3" s="617"/>
      <c r="CAW3" s="617"/>
      <c r="CAX3" s="617"/>
      <c r="CAY3" s="617"/>
      <c r="CAZ3" s="617"/>
      <c r="CBA3" s="617"/>
      <c r="CBB3" s="617"/>
      <c r="CBC3" s="617"/>
      <c r="CBD3" s="617"/>
      <c r="CBE3" s="617"/>
      <c r="CBF3" s="617"/>
      <c r="CBG3" s="617"/>
      <c r="CBH3" s="617"/>
      <c r="CBI3" s="617"/>
      <c r="CBJ3" s="617"/>
      <c r="CBK3" s="617"/>
      <c r="CBL3" s="617"/>
      <c r="CBM3" s="617"/>
      <c r="CBN3" s="617"/>
      <c r="CBO3" s="617"/>
      <c r="CBP3" s="617"/>
      <c r="CBQ3" s="617"/>
      <c r="CBR3" s="617"/>
      <c r="CBS3" s="617"/>
      <c r="CBT3" s="617"/>
      <c r="CBU3" s="617"/>
      <c r="CBV3" s="617"/>
      <c r="CBW3" s="617"/>
      <c r="CBX3" s="617"/>
      <c r="CBY3" s="617"/>
      <c r="CBZ3" s="617"/>
      <c r="CCA3" s="617"/>
      <c r="CCB3" s="617"/>
      <c r="CCC3" s="617"/>
      <c r="CCD3" s="617"/>
      <c r="CCE3" s="617"/>
      <c r="CCF3" s="617"/>
      <c r="CCG3" s="617"/>
      <c r="CCH3" s="617"/>
      <c r="CCI3" s="617"/>
      <c r="CCJ3" s="617"/>
      <c r="CCK3" s="617"/>
      <c r="CCL3" s="617"/>
      <c r="CCM3" s="617"/>
      <c r="CCN3" s="617"/>
      <c r="CCO3" s="617"/>
      <c r="CCP3" s="617"/>
      <c r="CCQ3" s="617"/>
      <c r="CCR3" s="617"/>
      <c r="CCS3" s="617"/>
      <c r="CCT3" s="617"/>
      <c r="CCU3" s="617"/>
      <c r="CCV3" s="617"/>
      <c r="CCW3" s="617"/>
      <c r="CCX3" s="617"/>
      <c r="CCY3" s="617"/>
      <c r="CCZ3" s="617"/>
      <c r="CDA3" s="617"/>
      <c r="CDB3" s="617"/>
      <c r="CDC3" s="617"/>
      <c r="CDD3" s="617"/>
      <c r="CDE3" s="617"/>
      <c r="CDF3" s="617"/>
      <c r="CDG3" s="617"/>
      <c r="CDH3" s="617"/>
      <c r="CDI3" s="617"/>
      <c r="CDJ3" s="617"/>
      <c r="CDK3" s="617"/>
      <c r="CDL3" s="617"/>
      <c r="CDM3" s="617"/>
      <c r="CDN3" s="617"/>
      <c r="CDO3" s="617"/>
      <c r="CDP3" s="617"/>
      <c r="CDQ3" s="617"/>
      <c r="CDR3" s="617"/>
      <c r="CDS3" s="617"/>
      <c r="CDT3" s="617"/>
      <c r="CDU3" s="617"/>
      <c r="CDV3" s="617"/>
      <c r="CDW3" s="617"/>
      <c r="CDX3" s="617"/>
      <c r="CDY3" s="617"/>
      <c r="CDZ3" s="617"/>
      <c r="CEA3" s="617"/>
      <c r="CEB3" s="617"/>
      <c r="CEC3" s="617"/>
      <c r="CED3" s="617"/>
      <c r="CEE3" s="617"/>
      <c r="CEF3" s="617"/>
      <c r="CEG3" s="617"/>
      <c r="CEH3" s="617"/>
      <c r="CEI3" s="617"/>
      <c r="CEJ3" s="617"/>
      <c r="CEK3" s="617"/>
      <c r="CEL3" s="617"/>
      <c r="CEM3" s="617"/>
      <c r="CEN3" s="617"/>
      <c r="CEO3" s="617"/>
      <c r="CEP3" s="617"/>
      <c r="CEQ3" s="617"/>
      <c r="CER3" s="617"/>
      <c r="CES3" s="617"/>
      <c r="CET3" s="617"/>
      <c r="CEU3" s="617"/>
      <c r="CEV3" s="617"/>
      <c r="CEW3" s="617"/>
      <c r="CEX3" s="617"/>
      <c r="CEY3" s="617"/>
      <c r="CEZ3" s="617"/>
      <c r="CFA3" s="617"/>
      <c r="CFB3" s="617"/>
      <c r="CFC3" s="617"/>
      <c r="CFD3" s="617"/>
      <c r="CFE3" s="617"/>
      <c r="CFF3" s="617"/>
      <c r="CFG3" s="617"/>
      <c r="CFH3" s="617"/>
      <c r="CFI3" s="617"/>
      <c r="CFJ3" s="617"/>
      <c r="CFK3" s="617"/>
      <c r="CFL3" s="617"/>
      <c r="CFM3" s="617"/>
      <c r="CFN3" s="617"/>
      <c r="CFO3" s="617"/>
      <c r="CFP3" s="617"/>
      <c r="CFQ3" s="617">
        <v>2021</v>
      </c>
      <c r="CFR3" s="617"/>
      <c r="CFS3" s="617"/>
      <c r="CFT3" s="617"/>
      <c r="CFU3" s="617"/>
      <c r="CFV3" s="617"/>
      <c r="CFW3" s="617"/>
      <c r="CFX3" s="617"/>
      <c r="CFY3" s="617"/>
      <c r="CFZ3" s="617"/>
      <c r="CGA3" s="617"/>
      <c r="CGB3" s="617"/>
      <c r="CGC3" s="617"/>
      <c r="CGD3" s="617"/>
      <c r="CGE3" s="617"/>
      <c r="CGF3" s="617"/>
      <c r="CGG3" s="617"/>
      <c r="CGH3" s="617"/>
      <c r="CGI3" s="617"/>
      <c r="CGJ3" s="617"/>
      <c r="CGK3" s="617"/>
      <c r="CGL3" s="617"/>
      <c r="CGM3" s="617"/>
      <c r="CGN3" s="617"/>
      <c r="CGO3" s="617"/>
      <c r="CGP3" s="617"/>
      <c r="CGQ3" s="617"/>
      <c r="CGR3" s="617"/>
      <c r="CGS3" s="617"/>
      <c r="CGT3" s="617"/>
      <c r="CGU3" s="617"/>
      <c r="CGV3" s="617"/>
      <c r="CGW3" s="617"/>
      <c r="CGX3" s="617"/>
      <c r="CGY3" s="617"/>
      <c r="CGZ3" s="617"/>
      <c r="CHA3" s="617"/>
      <c r="CHB3" s="617"/>
      <c r="CHC3" s="617"/>
      <c r="CHD3" s="617"/>
      <c r="CHE3" s="617"/>
      <c r="CHF3" s="617"/>
      <c r="CHG3" s="617"/>
      <c r="CHH3" s="617"/>
      <c r="CHI3" s="617"/>
      <c r="CHJ3" s="617"/>
      <c r="CHK3" s="617"/>
      <c r="CHL3" s="617"/>
      <c r="CHM3" s="617"/>
      <c r="CHN3" s="617"/>
      <c r="CHO3" s="617"/>
      <c r="CHP3" s="617"/>
      <c r="CHQ3" s="617"/>
      <c r="CHR3" s="617"/>
      <c r="CHS3" s="617"/>
      <c r="CHT3" s="617"/>
      <c r="CHU3" s="617"/>
      <c r="CHV3" s="617"/>
      <c r="CHW3" s="617"/>
      <c r="CHX3" s="617"/>
      <c r="CHY3" s="617"/>
      <c r="CHZ3" s="617"/>
      <c r="CIA3" s="617"/>
      <c r="CIB3" s="617"/>
      <c r="CIC3" s="617"/>
      <c r="CID3" s="617"/>
      <c r="CIE3" s="617"/>
      <c r="CIF3" s="617"/>
      <c r="CIG3" s="617"/>
      <c r="CIH3" s="617"/>
      <c r="CII3" s="617"/>
      <c r="CIJ3" s="617"/>
      <c r="CIK3" s="617"/>
      <c r="CIL3" s="617"/>
      <c r="CIM3" s="617"/>
      <c r="CIN3" s="617"/>
      <c r="CIO3" s="617"/>
      <c r="CIP3" s="617"/>
      <c r="CIQ3" s="617"/>
      <c r="CIR3" s="617"/>
      <c r="CIS3" s="617"/>
      <c r="CIT3" s="617"/>
      <c r="CIU3" s="617"/>
      <c r="CIV3" s="617"/>
      <c r="CIW3" s="617"/>
      <c r="CIX3" s="617"/>
      <c r="CIY3" s="617"/>
      <c r="CIZ3" s="617"/>
      <c r="CJA3" s="617"/>
      <c r="CJB3" s="617"/>
      <c r="CJC3" s="617"/>
      <c r="CJD3" s="617"/>
      <c r="CJE3" s="617"/>
      <c r="CJF3" s="617"/>
      <c r="CJG3" s="617"/>
      <c r="CJH3" s="617"/>
      <c r="CJI3" s="617"/>
      <c r="CJJ3" s="617"/>
      <c r="CJK3" s="617"/>
      <c r="CJL3" s="617"/>
      <c r="CJM3" s="617"/>
      <c r="CJN3" s="617"/>
      <c r="CJO3" s="617"/>
      <c r="CJP3" s="617"/>
      <c r="CJQ3" s="617"/>
      <c r="CJR3" s="617"/>
      <c r="CJS3" s="617"/>
      <c r="CJT3" s="617"/>
      <c r="CJU3" s="617"/>
      <c r="CJV3" s="617"/>
      <c r="CJW3" s="617"/>
      <c r="CJX3" s="617"/>
      <c r="CJY3" s="617"/>
      <c r="CJZ3" s="617"/>
      <c r="CKA3" s="617"/>
      <c r="CKB3" s="617"/>
      <c r="CKC3" s="617"/>
      <c r="CKD3" s="617"/>
      <c r="CKE3" s="617"/>
      <c r="CKF3" s="617"/>
      <c r="CKG3" s="617"/>
      <c r="CKH3" s="617"/>
      <c r="CKI3" s="617"/>
      <c r="CKJ3" s="617"/>
      <c r="CKK3" s="617"/>
      <c r="CKL3" s="617"/>
      <c r="CKM3" s="617"/>
      <c r="CKN3" s="617"/>
      <c r="CKO3" s="617"/>
      <c r="CKP3" s="617"/>
      <c r="CKQ3" s="617"/>
      <c r="CKR3" s="617"/>
      <c r="CKS3" s="617"/>
      <c r="CKT3" s="617"/>
      <c r="CKU3" s="617"/>
      <c r="CKV3" s="617"/>
      <c r="CKW3" s="617"/>
      <c r="CKX3" s="617"/>
      <c r="CKY3" s="617"/>
      <c r="CKZ3" s="617"/>
      <c r="CLA3" s="617"/>
      <c r="CLB3" s="617"/>
      <c r="CLC3" s="617"/>
      <c r="CLD3" s="617"/>
      <c r="CLE3" s="617"/>
      <c r="CLF3" s="617"/>
      <c r="CLG3" s="617"/>
      <c r="CLH3" s="617"/>
      <c r="CLI3" s="617"/>
      <c r="CLJ3" s="617"/>
      <c r="CLK3" s="617"/>
      <c r="CLL3" s="617"/>
      <c r="CLM3" s="617"/>
      <c r="CLN3" s="617"/>
      <c r="CLO3" s="617"/>
      <c r="CLP3" s="617"/>
      <c r="CLQ3" s="617"/>
      <c r="CLR3" s="617"/>
      <c r="CLS3" s="617"/>
      <c r="CLT3" s="617"/>
      <c r="CLU3" s="617"/>
      <c r="CLV3" s="617"/>
      <c r="CLW3" s="617"/>
      <c r="CLX3" s="617"/>
      <c r="CLY3" s="617"/>
      <c r="CLZ3" s="617"/>
      <c r="CMA3" s="617"/>
      <c r="CMB3" s="617"/>
      <c r="CMC3" s="617"/>
      <c r="CMD3" s="617"/>
      <c r="CME3" s="617"/>
      <c r="CMF3" s="617"/>
      <c r="CMG3" s="617"/>
      <c r="CMH3" s="617"/>
      <c r="CMI3" s="617"/>
      <c r="CMJ3" s="617"/>
      <c r="CMK3" s="617"/>
      <c r="CML3" s="617"/>
      <c r="CMM3" s="617"/>
      <c r="CMN3" s="617"/>
      <c r="CMO3" s="617"/>
      <c r="CMP3" s="617"/>
      <c r="CMQ3" s="617"/>
      <c r="CMR3" s="617"/>
      <c r="CMS3" s="617"/>
      <c r="CMT3" s="617"/>
      <c r="CMU3" s="617"/>
      <c r="CMV3" s="617"/>
      <c r="CMW3" s="617"/>
      <c r="CMX3" s="617"/>
      <c r="CMY3" s="617"/>
      <c r="CMZ3" s="617"/>
      <c r="CNA3" s="617"/>
      <c r="CNB3" s="617"/>
      <c r="CNC3" s="617"/>
      <c r="CND3" s="617"/>
      <c r="CNE3" s="617"/>
      <c r="CNF3" s="617"/>
      <c r="CNG3" s="617"/>
      <c r="CNH3" s="617"/>
      <c r="CNI3" s="617"/>
      <c r="CNJ3" s="617"/>
      <c r="CNK3" s="617"/>
      <c r="CNL3" s="617"/>
      <c r="CNM3" s="617"/>
      <c r="CNN3" s="617"/>
      <c r="CNO3" s="617"/>
      <c r="CNP3" s="617"/>
      <c r="CNQ3" s="617"/>
      <c r="CNR3" s="617"/>
      <c r="CNS3" s="617"/>
      <c r="CNT3" s="617"/>
      <c r="CNU3" s="617"/>
      <c r="CNV3" s="617"/>
      <c r="CNW3" s="617"/>
      <c r="CNX3" s="617"/>
      <c r="CNY3" s="617"/>
      <c r="CNZ3" s="617"/>
      <c r="COA3" s="617"/>
      <c r="COB3" s="617"/>
      <c r="COC3" s="617"/>
      <c r="COD3" s="617"/>
      <c r="COE3" s="617"/>
      <c r="COF3" s="617"/>
      <c r="COG3" s="617"/>
      <c r="COH3" s="617"/>
      <c r="COI3" s="617"/>
      <c r="COJ3" s="617"/>
      <c r="COK3" s="617"/>
      <c r="COL3" s="617"/>
      <c r="COM3" s="617"/>
      <c r="CON3" s="617"/>
      <c r="COO3" s="617"/>
      <c r="COP3" s="617"/>
      <c r="COQ3" s="617"/>
      <c r="COR3" s="617"/>
      <c r="COS3" s="617"/>
      <c r="COT3" s="617"/>
      <c r="COU3" s="617"/>
      <c r="COV3" s="617"/>
      <c r="COW3" s="617"/>
      <c r="COX3" s="617"/>
      <c r="COY3" s="617"/>
      <c r="COZ3" s="617"/>
      <c r="CPA3" s="617"/>
      <c r="CPB3" s="617"/>
      <c r="CPC3" s="617"/>
      <c r="CPD3" s="617"/>
      <c r="CPE3" s="617"/>
      <c r="CPF3" s="617"/>
      <c r="CPG3" s="617"/>
      <c r="CPH3" s="617"/>
      <c r="CPI3" s="617"/>
      <c r="CPJ3" s="617"/>
      <c r="CPK3" s="617"/>
      <c r="CPL3" s="617"/>
      <c r="CPM3" s="617"/>
      <c r="CPN3" s="617"/>
      <c r="CPO3" s="617"/>
      <c r="CPP3" s="617"/>
      <c r="CPQ3" s="617"/>
      <c r="CPR3" s="617"/>
      <c r="CPS3" s="617"/>
      <c r="CPT3" s="617"/>
      <c r="CPU3" s="617"/>
      <c r="CPV3" s="617"/>
      <c r="CPW3" s="617"/>
      <c r="CPX3" s="617"/>
      <c r="CPY3" s="617"/>
      <c r="CPZ3" s="617"/>
      <c r="CQA3" s="617"/>
      <c r="CQB3" s="617"/>
      <c r="CQC3" s="617"/>
      <c r="CQD3" s="617"/>
      <c r="CQE3" s="617"/>
      <c r="CQF3" s="617"/>
      <c r="CQG3" s="617"/>
      <c r="CQH3" s="617"/>
      <c r="CQI3" s="617"/>
      <c r="CQJ3" s="617"/>
      <c r="CQK3" s="617"/>
      <c r="CQL3" s="617"/>
      <c r="CQM3" s="617"/>
      <c r="CQN3" s="617"/>
      <c r="CQO3" s="617"/>
      <c r="CQP3" s="617"/>
      <c r="CQQ3" s="617"/>
      <c r="CQR3" s="617"/>
      <c r="CQS3" s="617"/>
      <c r="CQT3" s="617"/>
      <c r="CQU3" s="617"/>
      <c r="CQV3" s="617"/>
      <c r="CQW3" s="617"/>
      <c r="CQX3" s="617"/>
      <c r="CQY3" s="617"/>
      <c r="CQZ3" s="617"/>
      <c r="CRA3" s="617"/>
      <c r="CRB3" s="617"/>
      <c r="CRC3" s="617"/>
      <c r="CRD3" s="617"/>
      <c r="CRE3" s="617"/>
      <c r="CRF3" s="617"/>
      <c r="CRG3" s="617"/>
      <c r="CRH3" s="617"/>
      <c r="CRI3" s="617"/>
      <c r="CRJ3" s="617"/>
      <c r="CRK3" s="617"/>
      <c r="CRL3" s="617"/>
      <c r="CRM3" s="617"/>
      <c r="CRN3" s="617"/>
      <c r="CRO3" s="617"/>
      <c r="CRP3" s="617"/>
      <c r="CRQ3" s="617"/>
      <c r="CRR3" s="617"/>
      <c r="CRS3" s="617"/>
      <c r="CRT3" s="617"/>
      <c r="CRU3" s="617"/>
      <c r="CRV3" s="617"/>
      <c r="CRW3" s="617"/>
      <c r="CRX3" s="617"/>
      <c r="CRY3" s="617"/>
      <c r="CRZ3" s="617"/>
      <c r="CSA3" s="617"/>
      <c r="CSB3" s="617"/>
      <c r="CSC3" s="617"/>
      <c r="CSD3" s="617"/>
      <c r="CSE3" s="617"/>
      <c r="CSF3" s="617"/>
      <c r="CSG3" s="617"/>
      <c r="CSH3" s="617"/>
      <c r="CSI3" s="617"/>
      <c r="CSJ3" s="617"/>
      <c r="CSK3" s="617"/>
      <c r="CSL3" s="617"/>
      <c r="CSM3" s="617"/>
      <c r="CSN3" s="617"/>
      <c r="CSO3" s="617"/>
      <c r="CSP3" s="617"/>
      <c r="CSQ3" s="617"/>
      <c r="CSR3" s="617"/>
      <c r="CSS3" s="617"/>
      <c r="CST3" s="617"/>
      <c r="CSU3" s="617"/>
      <c r="CSV3" s="617"/>
      <c r="CSW3" s="617"/>
      <c r="CSX3" s="617"/>
      <c r="CSY3" s="617"/>
      <c r="CSZ3" s="617"/>
      <c r="CTA3" s="617"/>
      <c r="CTB3" s="617"/>
      <c r="CTC3" s="617"/>
      <c r="CTD3" s="617"/>
      <c r="CTE3" s="617"/>
      <c r="CTF3" s="617"/>
      <c r="CTG3" s="617"/>
      <c r="CTH3" s="617"/>
      <c r="CTI3" s="617"/>
      <c r="CTJ3" s="617"/>
      <c r="CTK3" s="617"/>
      <c r="CTL3" s="617"/>
      <c r="CTM3" s="617"/>
      <c r="CTN3" s="617"/>
      <c r="CTO3" s="617"/>
      <c r="CTP3" s="617"/>
      <c r="CTQ3" s="617"/>
      <c r="CTR3" s="617">
        <v>2022</v>
      </c>
      <c r="CTS3" s="617"/>
      <c r="CTT3" s="617"/>
      <c r="CTU3" s="617"/>
      <c r="CTV3" s="617"/>
      <c r="CTW3" s="617"/>
      <c r="CTX3" s="617"/>
      <c r="CTY3" s="617"/>
      <c r="CTZ3" s="617"/>
      <c r="CUA3" s="617"/>
      <c r="CUB3" s="617"/>
      <c r="CUC3" s="617"/>
      <c r="CUD3" s="617"/>
      <c r="CUE3" s="617"/>
      <c r="CUF3" s="617"/>
      <c r="CUG3" s="617"/>
      <c r="CUH3" s="617"/>
      <c r="CUI3" s="617"/>
      <c r="CUJ3" s="617"/>
      <c r="CUK3" s="617"/>
      <c r="CUL3" s="617"/>
      <c r="CUM3" s="617"/>
      <c r="CUN3" s="617"/>
      <c r="CUO3" s="617"/>
      <c r="CUP3" s="617"/>
      <c r="CUQ3" s="617"/>
      <c r="CUR3" s="617"/>
      <c r="CUS3" s="617"/>
      <c r="CUT3" s="617"/>
      <c r="CUU3" s="617"/>
      <c r="CUV3" s="617"/>
      <c r="CUW3" s="617"/>
      <c r="CUX3" s="617"/>
      <c r="CUY3" s="617"/>
      <c r="CUZ3" s="617"/>
      <c r="CVA3" s="617"/>
      <c r="CVB3" s="617"/>
      <c r="CVC3" s="617"/>
      <c r="CVD3" s="617"/>
      <c r="CVE3" s="617"/>
      <c r="CVF3" s="617"/>
      <c r="CVG3" s="617"/>
      <c r="CVH3" s="617"/>
      <c r="CVI3" s="617"/>
      <c r="CVJ3" s="617"/>
      <c r="CVK3" s="617"/>
      <c r="CVL3" s="617"/>
      <c r="CVM3" s="617"/>
      <c r="CVN3" s="617"/>
      <c r="CVO3" s="617"/>
      <c r="CVP3" s="617"/>
      <c r="CVQ3" s="617"/>
      <c r="CVR3" s="617"/>
      <c r="CVS3" s="617"/>
      <c r="CVT3" s="617"/>
      <c r="CVU3" s="617"/>
      <c r="CVV3" s="617"/>
      <c r="CVW3" s="617"/>
      <c r="CVX3" s="617"/>
      <c r="CVY3" s="617"/>
      <c r="CVZ3" s="617"/>
      <c r="CWA3" s="617"/>
      <c r="CWB3" s="617"/>
      <c r="CWC3" s="617"/>
      <c r="CWD3" s="617"/>
      <c r="CWE3" s="617"/>
      <c r="CWF3" s="617"/>
      <c r="CWG3" s="617"/>
      <c r="CWH3" s="617"/>
      <c r="CWI3" s="617"/>
      <c r="CWJ3" s="617"/>
      <c r="CWK3" s="617"/>
      <c r="CWL3" s="617"/>
      <c r="CWM3" s="617"/>
      <c r="CWN3" s="617"/>
      <c r="CWO3" s="617"/>
      <c r="CWP3" s="617"/>
      <c r="CWQ3" s="617"/>
      <c r="CWR3" s="617"/>
      <c r="CWS3" s="617"/>
      <c r="CWT3" s="617"/>
      <c r="CWU3" s="617"/>
      <c r="CWV3" s="617"/>
      <c r="CWW3" s="617"/>
      <c r="CWX3" s="617"/>
      <c r="CWY3" s="617"/>
      <c r="CWZ3" s="617"/>
      <c r="CXA3" s="617"/>
      <c r="CXB3" s="617"/>
      <c r="CXC3" s="617"/>
      <c r="CXD3" s="617"/>
      <c r="CXE3" s="617"/>
      <c r="CXF3" s="617"/>
      <c r="CXG3" s="617"/>
      <c r="CXH3" s="617"/>
      <c r="CXI3" s="617"/>
      <c r="CXJ3" s="617"/>
      <c r="CXK3" s="617"/>
      <c r="CXL3" s="617"/>
      <c r="CXM3" s="617"/>
      <c r="CXN3" s="617"/>
      <c r="CXO3" s="617"/>
      <c r="CXP3" s="617"/>
      <c r="CXQ3" s="617"/>
      <c r="CXR3" s="617"/>
      <c r="CXS3" s="617"/>
      <c r="CXT3" s="617"/>
      <c r="CXU3" s="617"/>
      <c r="CXV3" s="617"/>
      <c r="CXW3" s="617"/>
      <c r="CXX3" s="617"/>
      <c r="CXY3" s="617"/>
      <c r="CXZ3" s="617"/>
      <c r="CYA3" s="617"/>
      <c r="CYB3" s="617"/>
      <c r="CYC3" s="617"/>
      <c r="CYD3" s="617"/>
      <c r="CYE3" s="617"/>
      <c r="CYF3" s="617"/>
      <c r="CYG3" s="617"/>
      <c r="CYH3" s="617"/>
      <c r="CYI3" s="617"/>
      <c r="CYJ3" s="617"/>
      <c r="CYK3" s="617"/>
      <c r="CYL3" s="617"/>
      <c r="CYM3" s="617"/>
      <c r="CYN3" s="617"/>
      <c r="CYO3" s="617"/>
      <c r="CYP3" s="617"/>
      <c r="CYQ3" s="617"/>
      <c r="CYR3" s="617"/>
      <c r="CYS3" s="617"/>
      <c r="CYT3" s="617"/>
      <c r="CYU3" s="617"/>
      <c r="CYV3" s="617"/>
      <c r="CYW3" s="617"/>
      <c r="CYX3" s="617"/>
      <c r="CYY3" s="617"/>
      <c r="CYZ3" s="617"/>
      <c r="CZA3" s="617"/>
      <c r="CZB3" s="617"/>
      <c r="CZC3" s="617"/>
      <c r="CZD3" s="617"/>
      <c r="CZE3" s="617"/>
      <c r="CZF3" s="617"/>
      <c r="CZG3" s="617"/>
      <c r="CZH3" s="617"/>
      <c r="CZI3" s="617"/>
      <c r="CZJ3" s="617"/>
      <c r="CZK3" s="617"/>
      <c r="CZL3" s="617"/>
      <c r="CZM3" s="617"/>
      <c r="CZN3" s="617"/>
      <c r="CZO3" s="617"/>
      <c r="CZP3" s="617"/>
      <c r="CZQ3" s="617"/>
      <c r="CZR3" s="617"/>
      <c r="CZS3" s="617"/>
      <c r="CZT3" s="617"/>
      <c r="CZU3" s="617"/>
      <c r="CZV3" s="617"/>
      <c r="CZW3" s="617"/>
      <c r="CZX3" s="617"/>
      <c r="CZY3" s="617"/>
      <c r="CZZ3" s="617"/>
      <c r="DAA3" s="617"/>
      <c r="DAB3" s="617"/>
      <c r="DAC3" s="617"/>
      <c r="DAD3" s="617"/>
      <c r="DAE3" s="617"/>
      <c r="DAF3" s="617"/>
      <c r="DAG3" s="617"/>
      <c r="DAH3" s="617"/>
      <c r="DAI3" s="617"/>
      <c r="DAJ3" s="617"/>
      <c r="DAK3" s="617"/>
      <c r="DAL3" s="617"/>
      <c r="DAM3" s="617"/>
      <c r="DAN3" s="617"/>
      <c r="DAO3" s="617"/>
      <c r="DAP3" s="617"/>
      <c r="DAQ3" s="617"/>
      <c r="DAR3" s="617"/>
      <c r="DAS3" s="617"/>
      <c r="DAT3" s="617"/>
      <c r="DAU3" s="617"/>
      <c r="DAV3" s="617"/>
      <c r="DAW3" s="617"/>
      <c r="DAX3" s="617"/>
      <c r="DAY3" s="617"/>
      <c r="DAZ3" s="617"/>
      <c r="DBA3" s="617"/>
      <c r="DBB3" s="617"/>
      <c r="DBC3" s="617"/>
      <c r="DBD3" s="617"/>
      <c r="DBE3" s="617"/>
      <c r="DBF3" s="617"/>
      <c r="DBG3" s="617"/>
      <c r="DBH3" s="617"/>
      <c r="DBI3" s="617"/>
      <c r="DBJ3" s="617"/>
      <c r="DBK3" s="617"/>
      <c r="DBL3" s="617"/>
      <c r="DBM3" s="617"/>
      <c r="DBN3" s="617"/>
      <c r="DBO3" s="617"/>
      <c r="DBP3" s="617"/>
      <c r="DBQ3" s="617"/>
      <c r="DBR3" s="617"/>
      <c r="DBS3" s="617"/>
      <c r="DBT3" s="617"/>
      <c r="DBU3" s="617"/>
      <c r="DBV3" s="617"/>
      <c r="DBW3" s="617"/>
      <c r="DBX3" s="617"/>
      <c r="DBY3" s="617"/>
      <c r="DBZ3" s="617"/>
      <c r="DCA3" s="617"/>
      <c r="DCB3" s="617"/>
      <c r="DCC3" s="617"/>
      <c r="DCD3" s="617"/>
      <c r="DCE3" s="617"/>
      <c r="DCF3" s="617"/>
      <c r="DCG3" s="617"/>
      <c r="DCH3" s="617"/>
      <c r="DCI3" s="617"/>
      <c r="DCJ3" s="617"/>
      <c r="DCK3" s="617"/>
      <c r="DCL3" s="617"/>
      <c r="DCM3" s="617"/>
      <c r="DCN3" s="617"/>
      <c r="DCO3" s="617"/>
      <c r="DCP3" s="617"/>
      <c r="DCQ3" s="617"/>
      <c r="DCR3" s="617"/>
      <c r="DCS3" s="617"/>
      <c r="DCT3" s="617"/>
      <c r="DCU3" s="617"/>
      <c r="DCV3" s="617"/>
      <c r="DCW3" s="617"/>
      <c r="DCX3" s="617"/>
      <c r="DCY3" s="617"/>
      <c r="DCZ3" s="617"/>
      <c r="DDA3" s="617"/>
      <c r="DDB3" s="617"/>
      <c r="DDC3" s="617"/>
      <c r="DDD3" s="617"/>
      <c r="DDE3" s="617"/>
      <c r="DDF3" s="617"/>
      <c r="DDG3" s="617"/>
      <c r="DDH3" s="617"/>
      <c r="DDI3" s="617"/>
      <c r="DDJ3" s="617"/>
      <c r="DDK3" s="617"/>
      <c r="DDL3" s="617"/>
      <c r="DDM3" s="617"/>
      <c r="DDN3" s="617"/>
      <c r="DDO3" s="617"/>
      <c r="DDP3" s="617"/>
      <c r="DDQ3" s="617"/>
      <c r="DDR3" s="617"/>
      <c r="DDS3" s="617"/>
      <c r="DDT3" s="617"/>
      <c r="DDU3" s="617"/>
      <c r="DDV3" s="617"/>
      <c r="DDW3" s="617"/>
      <c r="DDX3" s="617"/>
      <c r="DDY3" s="617"/>
      <c r="DDZ3" s="617"/>
      <c r="DEA3" s="617"/>
      <c r="DEB3" s="617"/>
      <c r="DEC3" s="617"/>
      <c r="DED3" s="617"/>
      <c r="DEE3" s="617"/>
      <c r="DEF3" s="617"/>
      <c r="DEG3" s="617"/>
      <c r="DEH3" s="617"/>
      <c r="DEI3" s="617"/>
      <c r="DEJ3" s="617"/>
      <c r="DEK3" s="617"/>
      <c r="DEL3" s="617"/>
      <c r="DEM3" s="617"/>
      <c r="DEN3" s="617"/>
      <c r="DEO3" s="617"/>
      <c r="DEP3" s="617"/>
      <c r="DEQ3" s="617"/>
      <c r="DER3" s="617"/>
      <c r="DES3" s="617"/>
      <c r="DET3" s="617"/>
      <c r="DEU3" s="617"/>
      <c r="DEV3" s="617"/>
      <c r="DEW3" s="617"/>
      <c r="DEX3" s="617"/>
      <c r="DEY3" s="617"/>
      <c r="DEZ3" s="617"/>
      <c r="DFA3" s="617"/>
      <c r="DFB3" s="617"/>
      <c r="DFC3" s="617"/>
      <c r="DFD3" s="617"/>
      <c r="DFE3" s="617"/>
      <c r="DFF3" s="617"/>
      <c r="DFG3" s="617"/>
      <c r="DFH3" s="617"/>
      <c r="DFI3" s="617"/>
      <c r="DFJ3" s="617"/>
      <c r="DFK3" s="617"/>
      <c r="DFL3" s="617"/>
      <c r="DFM3" s="617"/>
      <c r="DFN3" s="617"/>
      <c r="DFO3" s="617"/>
      <c r="DFP3" s="617"/>
      <c r="DFQ3" s="617"/>
      <c r="DFR3" s="617"/>
      <c r="DFS3" s="617"/>
      <c r="DFT3" s="617"/>
      <c r="DFU3" s="617"/>
      <c r="DFV3" s="617"/>
      <c r="DFW3" s="617"/>
      <c r="DFX3" s="617"/>
      <c r="DFY3" s="617"/>
      <c r="DFZ3" s="617"/>
      <c r="DGA3" s="617"/>
      <c r="DGB3" s="617"/>
      <c r="DGC3" s="617"/>
      <c r="DGD3" s="617"/>
      <c r="DGE3" s="617"/>
      <c r="DGF3" s="617"/>
      <c r="DGG3" s="617"/>
      <c r="DGH3" s="617"/>
      <c r="DGI3" s="617"/>
      <c r="DGJ3" s="617"/>
      <c r="DGK3" s="617"/>
      <c r="DGL3" s="617"/>
      <c r="DGM3" s="617"/>
      <c r="DGN3" s="617"/>
      <c r="DGO3" s="617"/>
      <c r="DGP3" s="617"/>
      <c r="DGQ3" s="617"/>
      <c r="DGR3" s="617"/>
      <c r="DGS3" s="617"/>
      <c r="DGT3" s="617"/>
      <c r="DGU3" s="617"/>
      <c r="DGV3" s="617"/>
      <c r="DGW3" s="617"/>
      <c r="DGX3" s="617"/>
      <c r="DGY3" s="617"/>
      <c r="DGZ3" s="617"/>
      <c r="DHA3" s="617"/>
      <c r="DHB3" s="617"/>
      <c r="DHC3" s="617"/>
      <c r="DHD3" s="617"/>
      <c r="DHE3" s="617"/>
      <c r="DHF3" s="617"/>
      <c r="DHG3" s="617"/>
      <c r="DHH3" s="617"/>
      <c r="DHI3" s="617"/>
      <c r="DHJ3" s="617"/>
      <c r="DHK3" s="617"/>
      <c r="DHL3" s="617"/>
      <c r="DHM3" s="617"/>
      <c r="DHN3" s="617"/>
      <c r="DHO3" s="617"/>
      <c r="DHP3" s="617"/>
      <c r="DHQ3" s="617"/>
      <c r="DHR3" s="617"/>
      <c r="DHS3" s="617">
        <v>2023</v>
      </c>
      <c r="DHT3" s="617"/>
      <c r="DHU3" s="617"/>
      <c r="DHV3" s="617"/>
      <c r="DHW3" s="617"/>
      <c r="DHX3" s="617"/>
      <c r="DHY3" s="617"/>
      <c r="DHZ3" s="617"/>
      <c r="DIA3" s="617"/>
      <c r="DIB3" s="617"/>
      <c r="DIC3" s="617"/>
      <c r="DID3" s="617"/>
      <c r="DIE3" s="617"/>
      <c r="DIF3" s="617"/>
      <c r="DIG3" s="617"/>
      <c r="DIH3" s="617"/>
      <c r="DII3" s="617"/>
      <c r="DIJ3" s="617"/>
      <c r="DIK3" s="617"/>
      <c r="DIL3" s="617"/>
      <c r="DIM3" s="617"/>
      <c r="DIN3" s="617"/>
      <c r="DIO3" s="617"/>
      <c r="DIP3" s="617"/>
      <c r="DIQ3" s="617"/>
      <c r="DIR3" s="617"/>
      <c r="DIS3" s="617"/>
      <c r="DIT3" s="617"/>
      <c r="DIU3" s="617"/>
      <c r="DIV3" s="617"/>
      <c r="DIW3" s="617"/>
      <c r="DIX3" s="617"/>
      <c r="DIY3" s="617"/>
      <c r="DIZ3" s="617"/>
      <c r="DJA3" s="617"/>
      <c r="DJB3" s="617"/>
      <c r="DJC3" s="617"/>
      <c r="DJD3" s="617"/>
      <c r="DJE3" s="617"/>
      <c r="DJF3" s="617"/>
      <c r="DJG3" s="617"/>
      <c r="DJH3" s="617"/>
      <c r="DJI3" s="617"/>
      <c r="DJJ3" s="617"/>
      <c r="DJK3" s="617"/>
      <c r="DJL3" s="617"/>
      <c r="DJM3" s="617"/>
      <c r="DJN3" s="617"/>
      <c r="DJO3" s="617"/>
      <c r="DJP3" s="617"/>
      <c r="DJQ3" s="617"/>
      <c r="DJR3" s="617"/>
      <c r="DJS3" s="617"/>
      <c r="DJT3" s="617"/>
      <c r="DJU3" s="617"/>
      <c r="DJV3" s="617"/>
      <c r="DJW3" s="617"/>
      <c r="DJX3" s="617"/>
      <c r="DJY3" s="617"/>
      <c r="DJZ3" s="617"/>
      <c r="DKA3" s="617"/>
      <c r="DKB3" s="617"/>
      <c r="DKC3" s="617"/>
      <c r="DKD3" s="617"/>
      <c r="DKE3" s="617"/>
      <c r="DKF3" s="617"/>
      <c r="DKG3" s="617"/>
      <c r="DKH3" s="617"/>
      <c r="DKI3" s="617"/>
      <c r="DKJ3" s="617"/>
      <c r="DKK3" s="617"/>
      <c r="DKL3" s="617"/>
      <c r="DKM3" s="617"/>
      <c r="DKN3" s="617"/>
      <c r="DKO3" s="617"/>
      <c r="DKP3" s="617"/>
      <c r="DKQ3" s="617"/>
      <c r="DKR3" s="617"/>
      <c r="DKS3" s="617"/>
      <c r="DKT3" s="617"/>
      <c r="DKU3" s="617"/>
      <c r="DKV3" s="617"/>
      <c r="DKW3" s="617"/>
      <c r="DKX3" s="617"/>
      <c r="DKY3" s="617"/>
      <c r="DKZ3" s="617"/>
      <c r="DLA3" s="617"/>
      <c r="DLB3" s="617"/>
      <c r="DLC3" s="617"/>
      <c r="DLD3" s="617"/>
      <c r="DLE3" s="617"/>
      <c r="DLF3" s="617"/>
      <c r="DLG3" s="617"/>
      <c r="DLH3" s="617"/>
      <c r="DLI3" s="617"/>
      <c r="DLJ3" s="617"/>
      <c r="DLK3" s="617"/>
      <c r="DLL3" s="617"/>
      <c r="DLM3" s="617"/>
      <c r="DLN3" s="617"/>
      <c r="DLO3" s="617"/>
      <c r="DLP3" s="617"/>
      <c r="DLQ3" s="617"/>
      <c r="DLR3" s="617"/>
      <c r="DLS3" s="617"/>
      <c r="DLT3" s="617"/>
      <c r="DLU3" s="617"/>
      <c r="DLV3" s="617"/>
      <c r="DLW3" s="617"/>
      <c r="DLX3" s="617"/>
      <c r="DLY3" s="617"/>
      <c r="DLZ3" s="617"/>
      <c r="DMA3" s="617"/>
      <c r="DMB3" s="617"/>
      <c r="DMC3" s="617"/>
      <c r="DMD3" s="617"/>
      <c r="DME3" s="617"/>
      <c r="DMF3" s="617"/>
      <c r="DMG3" s="617"/>
      <c r="DMH3" s="617"/>
      <c r="DMI3" s="617"/>
      <c r="DMJ3" s="617"/>
      <c r="DMK3" s="617"/>
      <c r="DML3" s="617"/>
      <c r="DMM3" s="617"/>
      <c r="DMN3" s="617"/>
      <c r="DMO3" s="617"/>
      <c r="DMP3" s="617"/>
      <c r="DMQ3" s="617"/>
      <c r="DMR3" s="617"/>
      <c r="DMS3" s="617"/>
      <c r="DMT3" s="617"/>
      <c r="DMU3" s="617"/>
      <c r="DMV3" s="617"/>
      <c r="DMW3" s="617"/>
      <c r="DMX3" s="617"/>
      <c r="DMY3" s="617"/>
      <c r="DMZ3" s="617"/>
      <c r="DNA3" s="617"/>
      <c r="DNB3" s="617"/>
      <c r="DNC3" s="617"/>
      <c r="DND3" s="617"/>
      <c r="DNE3" s="617"/>
      <c r="DNF3" s="617"/>
      <c r="DNG3" s="617"/>
      <c r="DNH3" s="617"/>
      <c r="DNI3" s="617"/>
      <c r="DNJ3" s="617"/>
      <c r="DNK3" s="617"/>
      <c r="DNL3" s="617"/>
      <c r="DNM3" s="617"/>
      <c r="DNN3" s="617"/>
      <c r="DNO3" s="617"/>
      <c r="DNP3" s="617"/>
      <c r="DNQ3" s="617"/>
      <c r="DNR3" s="617"/>
      <c r="DNS3" s="617"/>
      <c r="DNT3" s="617"/>
      <c r="DNU3" s="617"/>
      <c r="DNV3" s="617"/>
      <c r="DNW3" s="617"/>
      <c r="DNX3" s="617"/>
      <c r="DNY3" s="617"/>
      <c r="DNZ3" s="617"/>
      <c r="DOA3" s="617"/>
      <c r="DOB3" s="617"/>
      <c r="DOC3" s="617"/>
      <c r="DOD3" s="617"/>
      <c r="DOE3" s="617"/>
      <c r="DOF3" s="617"/>
      <c r="DOG3" s="617"/>
      <c r="DOH3" s="617"/>
      <c r="DOI3" s="617"/>
      <c r="DOJ3" s="617"/>
      <c r="DOK3" s="617"/>
      <c r="DOL3" s="617"/>
      <c r="DOM3" s="617"/>
      <c r="DON3" s="617"/>
      <c r="DOO3" s="617"/>
      <c r="DOP3" s="617"/>
      <c r="DOQ3" s="617"/>
      <c r="DOR3" s="617"/>
      <c r="DOS3" s="617"/>
      <c r="DOT3" s="617"/>
      <c r="DOU3" s="617"/>
      <c r="DOV3" s="617"/>
      <c r="DOW3" s="617"/>
      <c r="DOX3" s="617"/>
      <c r="DOY3" s="617"/>
      <c r="DOZ3" s="617"/>
      <c r="DPA3" s="617"/>
      <c r="DPB3" s="617"/>
      <c r="DPC3" s="617"/>
      <c r="DPD3" s="617"/>
      <c r="DPE3" s="617"/>
      <c r="DPF3" s="617"/>
      <c r="DPG3" s="617"/>
      <c r="DPH3" s="617"/>
      <c r="DPI3" s="617"/>
      <c r="DPJ3" s="617"/>
      <c r="DPK3" s="617"/>
      <c r="DPL3" s="617"/>
      <c r="DPM3" s="617"/>
      <c r="DPN3" s="617"/>
      <c r="DPO3" s="617"/>
      <c r="DPP3" s="617"/>
      <c r="DPQ3" s="617"/>
      <c r="DPR3" s="617"/>
      <c r="DPS3" s="617"/>
      <c r="DPT3" s="617"/>
      <c r="DPU3" s="617"/>
      <c r="DPV3" s="617"/>
      <c r="DPW3" s="617"/>
      <c r="DPX3" s="617"/>
      <c r="DPY3" s="617"/>
      <c r="DPZ3" s="617"/>
      <c r="DQA3" s="617"/>
      <c r="DQB3" s="617"/>
      <c r="DQC3" s="617"/>
      <c r="DQD3" s="617"/>
      <c r="DQE3" s="617"/>
      <c r="DQF3" s="617"/>
      <c r="DQG3" s="617"/>
      <c r="DQH3" s="617"/>
      <c r="DQI3" s="617"/>
      <c r="DQJ3" s="617"/>
      <c r="DQK3" s="617"/>
      <c r="DQL3" s="617"/>
      <c r="DQM3" s="617"/>
      <c r="DQN3" s="617"/>
      <c r="DQO3" s="617"/>
      <c r="DQP3" s="617"/>
      <c r="DQQ3" s="617"/>
      <c r="DQR3" s="617"/>
      <c r="DQS3" s="617"/>
      <c r="DQT3" s="617"/>
      <c r="DQU3" s="617"/>
      <c r="DQV3" s="617"/>
      <c r="DQW3" s="617"/>
      <c r="DQX3" s="617"/>
      <c r="DQY3" s="617"/>
      <c r="DQZ3" s="617"/>
      <c r="DRA3" s="617"/>
      <c r="DRB3" s="617"/>
      <c r="DRC3" s="617"/>
      <c r="DRD3" s="617"/>
      <c r="DRE3" s="617"/>
      <c r="DRF3" s="617"/>
      <c r="DRG3" s="617"/>
      <c r="DRH3" s="617"/>
      <c r="DRI3" s="617"/>
      <c r="DRJ3" s="617"/>
      <c r="DRK3" s="617"/>
      <c r="DRL3" s="617"/>
      <c r="DRM3" s="617"/>
      <c r="DRN3" s="617"/>
      <c r="DRO3" s="617"/>
      <c r="DRP3" s="617"/>
      <c r="DRQ3" s="617"/>
      <c r="DRR3" s="617"/>
      <c r="DRS3" s="617"/>
      <c r="DRT3" s="617"/>
      <c r="DRU3" s="617"/>
      <c r="DRV3" s="617"/>
      <c r="DRW3" s="617"/>
      <c r="DRX3" s="617"/>
      <c r="DRY3" s="617"/>
      <c r="DRZ3" s="617"/>
      <c r="DSA3" s="617"/>
      <c r="DSB3" s="617"/>
      <c r="DSC3" s="617"/>
      <c r="DSD3" s="617"/>
      <c r="DSE3" s="617"/>
      <c r="DSF3" s="617"/>
      <c r="DSG3" s="617"/>
      <c r="DSH3" s="617"/>
      <c r="DSI3" s="617"/>
      <c r="DSJ3" s="617"/>
      <c r="DSK3" s="617"/>
      <c r="DSL3" s="617"/>
      <c r="DSM3" s="617"/>
      <c r="DSN3" s="617"/>
      <c r="DSO3" s="617"/>
      <c r="DSP3" s="617"/>
      <c r="DSQ3" s="617"/>
      <c r="DSR3" s="617"/>
      <c r="DSS3" s="617"/>
      <c r="DST3" s="617"/>
      <c r="DSU3" s="617"/>
      <c r="DSV3" s="617"/>
      <c r="DSW3" s="617"/>
      <c r="DSX3" s="617"/>
      <c r="DSY3" s="617"/>
      <c r="DSZ3" s="617"/>
      <c r="DTA3" s="617"/>
      <c r="DTB3" s="617"/>
      <c r="DTC3" s="617"/>
      <c r="DTD3" s="617"/>
      <c r="DTE3" s="617"/>
      <c r="DTF3" s="617"/>
      <c r="DTG3" s="617"/>
      <c r="DTH3" s="617"/>
      <c r="DTI3" s="617"/>
      <c r="DTJ3" s="617"/>
      <c r="DTK3" s="617"/>
      <c r="DTL3" s="617"/>
      <c r="DTM3" s="617"/>
      <c r="DTN3" s="617"/>
      <c r="DTO3" s="617"/>
      <c r="DTP3" s="617"/>
      <c r="DTQ3" s="617"/>
      <c r="DTR3" s="617"/>
      <c r="DTS3" s="617"/>
      <c r="DTT3" s="617"/>
      <c r="DTU3" s="617"/>
      <c r="DTV3" s="617"/>
      <c r="DTW3" s="617"/>
      <c r="DTX3" s="617"/>
      <c r="DTY3" s="617"/>
      <c r="DTZ3" s="617"/>
      <c r="DUA3" s="617"/>
      <c r="DUB3" s="617"/>
      <c r="DUC3" s="617"/>
      <c r="DUD3" s="617"/>
      <c r="DUE3" s="617"/>
      <c r="DUF3" s="617"/>
      <c r="DUG3" s="617"/>
      <c r="DUH3" s="617"/>
      <c r="DUI3" s="617"/>
      <c r="DUJ3" s="617"/>
      <c r="DUK3" s="617"/>
      <c r="DUL3" s="617"/>
      <c r="DUM3" s="617"/>
      <c r="DUN3" s="617"/>
      <c r="DUO3" s="617"/>
      <c r="DUP3" s="617"/>
      <c r="DUQ3" s="617"/>
      <c r="DUR3" s="617"/>
      <c r="DUS3" s="617"/>
      <c r="DUT3" s="617"/>
      <c r="DUU3" s="617"/>
      <c r="DUV3" s="617"/>
      <c r="DUW3" s="617"/>
      <c r="DUX3" s="617"/>
      <c r="DUY3" s="617"/>
      <c r="DUZ3" s="617"/>
      <c r="DVA3" s="617"/>
      <c r="DVB3" s="617"/>
      <c r="DVC3" s="617"/>
      <c r="DVD3" s="617"/>
      <c r="DVE3" s="617"/>
      <c r="DVF3" s="617"/>
      <c r="DVG3" s="617"/>
      <c r="DVH3" s="617"/>
      <c r="DVI3" s="617"/>
      <c r="DVJ3" s="617"/>
      <c r="DVK3" s="617"/>
      <c r="DVL3" s="617"/>
      <c r="DVM3" s="617"/>
      <c r="DVN3" s="617"/>
      <c r="DVO3" s="617"/>
      <c r="DVP3" s="617"/>
      <c r="DVQ3" s="617"/>
      <c r="DVR3" s="617"/>
      <c r="DVS3" s="617"/>
      <c r="DVT3" s="617">
        <v>2024</v>
      </c>
      <c r="DVU3" s="617"/>
      <c r="DVV3" s="617"/>
      <c r="DVW3" s="617"/>
      <c r="DVX3" s="617"/>
      <c r="DVY3" s="617"/>
      <c r="DVZ3" s="617"/>
      <c r="DWA3" s="617"/>
      <c r="DWB3" s="617"/>
      <c r="DWC3" s="617"/>
      <c r="DWD3" s="617"/>
      <c r="DWE3" s="617"/>
      <c r="DWF3" s="617"/>
      <c r="DWG3" s="617"/>
      <c r="DWH3" s="617"/>
      <c r="DWI3" s="617"/>
      <c r="DWJ3" s="617"/>
      <c r="DWK3" s="617"/>
      <c r="DWL3" s="617"/>
      <c r="DWM3" s="617"/>
      <c r="DWN3" s="617"/>
      <c r="DWO3" s="617"/>
      <c r="DWP3" s="617"/>
      <c r="DWQ3" s="617"/>
      <c r="DWR3" s="617"/>
      <c r="DWS3" s="617"/>
      <c r="DWT3" s="617"/>
      <c r="DWU3" s="617"/>
      <c r="DWV3" s="617"/>
      <c r="DWW3" s="617"/>
      <c r="DWX3" s="617"/>
      <c r="DWY3" s="617"/>
      <c r="DWZ3" s="617"/>
      <c r="DXA3" s="617"/>
      <c r="DXB3" s="617"/>
      <c r="DXC3" s="617"/>
      <c r="DXD3" s="617"/>
      <c r="DXE3" s="617"/>
      <c r="DXF3" s="617"/>
      <c r="DXG3" s="617"/>
      <c r="DXH3" s="617"/>
      <c r="DXI3" s="617"/>
      <c r="DXJ3" s="617"/>
      <c r="DXK3" s="617"/>
      <c r="DXL3" s="617"/>
      <c r="DXM3" s="617"/>
      <c r="DXN3" s="617"/>
      <c r="DXO3" s="617"/>
      <c r="DXP3" s="617"/>
      <c r="DXQ3" s="617"/>
      <c r="DXR3" s="617"/>
      <c r="DXS3" s="617"/>
      <c r="DXT3" s="617"/>
      <c r="DXU3" s="617"/>
      <c r="DXV3" s="617"/>
      <c r="DXW3" s="617"/>
      <c r="DXX3" s="617"/>
      <c r="DXY3" s="617"/>
      <c r="DXZ3" s="617"/>
      <c r="DYA3" s="617"/>
      <c r="DYB3" s="617"/>
      <c r="DYC3" s="617"/>
      <c r="DYD3" s="617"/>
      <c r="DYE3" s="617"/>
      <c r="DYF3" s="617"/>
      <c r="DYG3" s="617"/>
      <c r="DYH3" s="617"/>
      <c r="DYI3" s="617"/>
      <c r="DYJ3" s="617"/>
      <c r="DYK3" s="617"/>
      <c r="DYL3" s="617"/>
      <c r="DYM3" s="617"/>
      <c r="DYN3" s="617"/>
      <c r="DYO3" s="617"/>
      <c r="DYP3" s="617"/>
      <c r="DYQ3" s="617"/>
      <c r="DYR3" s="617"/>
      <c r="DYS3" s="617"/>
      <c r="DYT3" s="617"/>
      <c r="DYU3" s="617"/>
      <c r="DYV3" s="617"/>
      <c r="DYW3" s="617"/>
      <c r="DYX3" s="617"/>
      <c r="DYY3" s="617"/>
      <c r="DYZ3" s="617"/>
      <c r="DZA3" s="617"/>
      <c r="DZB3" s="617"/>
      <c r="DZC3" s="617"/>
      <c r="DZD3" s="617"/>
      <c r="DZE3" s="617"/>
      <c r="DZF3" s="617"/>
      <c r="DZG3" s="617"/>
      <c r="DZH3" s="617"/>
      <c r="DZI3" s="617"/>
      <c r="DZJ3" s="617"/>
      <c r="DZK3" s="617"/>
      <c r="DZL3" s="617"/>
      <c r="DZM3" s="617"/>
      <c r="DZN3" s="617"/>
      <c r="DZO3" s="617"/>
      <c r="DZP3" s="617"/>
      <c r="DZQ3" s="617"/>
      <c r="DZR3" s="617"/>
      <c r="DZS3" s="617"/>
      <c r="DZT3" s="617"/>
      <c r="DZU3" s="617"/>
      <c r="DZV3" s="617"/>
      <c r="DZW3" s="617"/>
      <c r="DZX3" s="617"/>
      <c r="DZY3" s="617"/>
      <c r="DZZ3" s="617"/>
      <c r="EAA3" s="617"/>
      <c r="EAB3" s="617"/>
      <c r="EAC3" s="617"/>
      <c r="EAD3" s="617"/>
      <c r="EAE3" s="617"/>
      <c r="EAF3" s="617"/>
      <c r="EAG3" s="617"/>
      <c r="EAH3" s="617"/>
      <c r="EAI3" s="617"/>
      <c r="EAJ3" s="617"/>
      <c r="EAK3" s="617"/>
      <c r="EAL3" s="617"/>
      <c r="EAM3" s="617"/>
      <c r="EAN3" s="617"/>
      <c r="EAO3" s="617"/>
      <c r="EAP3" s="617"/>
      <c r="EAQ3" s="617"/>
      <c r="EAR3" s="617"/>
      <c r="EAS3" s="617"/>
      <c r="EAT3" s="617"/>
      <c r="EAU3" s="617"/>
      <c r="EAV3" s="617"/>
      <c r="EAW3" s="617"/>
      <c r="EAX3" s="617"/>
      <c r="EAY3" s="617"/>
      <c r="EAZ3" s="617"/>
      <c r="EBA3" s="617"/>
      <c r="EBB3" s="617"/>
      <c r="EBC3" s="617"/>
      <c r="EBD3" s="617"/>
      <c r="EBE3" s="617"/>
      <c r="EBF3" s="617"/>
      <c r="EBG3" s="617"/>
      <c r="EBH3" s="617"/>
      <c r="EBI3" s="617"/>
      <c r="EBJ3" s="617"/>
      <c r="EBK3" s="617"/>
      <c r="EBL3" s="617"/>
      <c r="EBM3" s="617"/>
      <c r="EBN3" s="617"/>
      <c r="EBO3" s="617"/>
      <c r="EBP3" s="617"/>
      <c r="EBQ3" s="617"/>
      <c r="EBR3" s="617"/>
      <c r="EBS3" s="617"/>
      <c r="EBT3" s="617"/>
      <c r="EBU3" s="617"/>
      <c r="EBV3" s="617"/>
      <c r="EBW3" s="617"/>
      <c r="EBX3" s="617"/>
      <c r="EBY3" s="617"/>
      <c r="EBZ3" s="617"/>
      <c r="ECA3" s="617"/>
      <c r="ECB3" s="617"/>
      <c r="ECC3" s="617"/>
      <c r="ECD3" s="617"/>
      <c r="ECE3" s="617"/>
      <c r="ECF3" s="617"/>
      <c r="ECG3" s="617"/>
      <c r="ECH3" s="617"/>
      <c r="ECI3" s="617"/>
      <c r="ECJ3" s="617"/>
      <c r="ECK3" s="617"/>
      <c r="ECL3" s="617"/>
      <c r="ECM3" s="617"/>
      <c r="ECN3" s="617"/>
      <c r="ECO3" s="617"/>
      <c r="ECP3" s="617"/>
      <c r="ECQ3" s="617"/>
      <c r="ECR3" s="617"/>
      <c r="ECS3" s="617"/>
      <c r="ECT3" s="617"/>
      <c r="ECU3" s="617"/>
      <c r="ECV3" s="617"/>
      <c r="ECW3" s="617"/>
      <c r="ECX3" s="617"/>
      <c r="ECY3" s="617"/>
      <c r="ECZ3" s="617"/>
      <c r="EDA3" s="617"/>
      <c r="EDB3" s="617"/>
      <c r="EDC3" s="617"/>
      <c r="EDD3" s="617"/>
      <c r="EDE3" s="617"/>
      <c r="EDF3" s="617"/>
      <c r="EDG3" s="617"/>
      <c r="EDH3" s="617"/>
      <c r="EDI3" s="617"/>
      <c r="EDJ3" s="617"/>
      <c r="EDK3" s="617"/>
      <c r="EDL3" s="617"/>
      <c r="EDM3" s="617"/>
      <c r="EDN3" s="617"/>
      <c r="EDO3" s="617"/>
      <c r="EDP3" s="617"/>
      <c r="EDQ3" s="617"/>
      <c r="EDR3" s="617"/>
      <c r="EDS3" s="617"/>
      <c r="EDT3" s="617"/>
      <c r="EDU3" s="617"/>
      <c r="EDV3" s="617"/>
      <c r="EDW3" s="617"/>
      <c r="EDX3" s="617"/>
      <c r="EDY3" s="617"/>
      <c r="EDZ3" s="617"/>
      <c r="EEA3" s="617"/>
      <c r="EEB3" s="617"/>
      <c r="EEC3" s="617"/>
      <c r="EED3" s="617"/>
      <c r="EEE3" s="617"/>
      <c r="EEF3" s="617"/>
      <c r="EEG3" s="617"/>
      <c r="EEH3" s="617"/>
      <c r="EEI3" s="617"/>
      <c r="EEJ3" s="617"/>
      <c r="EEK3" s="617"/>
      <c r="EEL3" s="617"/>
      <c r="EEM3" s="617"/>
      <c r="EEN3" s="617"/>
      <c r="EEO3" s="617"/>
      <c r="EEP3" s="617"/>
      <c r="EEQ3" s="617"/>
      <c r="EER3" s="617"/>
      <c r="EES3" s="617"/>
      <c r="EET3" s="617"/>
      <c r="EEU3" s="617"/>
      <c r="EEV3" s="617"/>
      <c r="EEW3" s="617"/>
      <c r="EEX3" s="617"/>
      <c r="EEY3" s="617"/>
      <c r="EEZ3" s="617"/>
      <c r="EFA3" s="617"/>
      <c r="EFB3" s="617"/>
      <c r="EFC3" s="617"/>
      <c r="EFD3" s="617"/>
      <c r="EFE3" s="617"/>
      <c r="EFF3" s="617"/>
      <c r="EFG3" s="617"/>
      <c r="EFH3" s="617"/>
      <c r="EFI3" s="617"/>
      <c r="EFJ3" s="617"/>
      <c r="EFK3" s="617"/>
      <c r="EFL3" s="617"/>
      <c r="EFM3" s="617"/>
      <c r="EFN3" s="617"/>
      <c r="EFO3" s="617"/>
      <c r="EFP3" s="617"/>
      <c r="EFQ3" s="617"/>
      <c r="EFR3" s="617"/>
      <c r="EFS3" s="617"/>
      <c r="EFT3" s="617"/>
      <c r="EFU3" s="617"/>
      <c r="EFV3" s="617"/>
      <c r="EFW3" s="617"/>
      <c r="EFX3" s="617"/>
      <c r="EFY3" s="617"/>
      <c r="EFZ3" s="617"/>
      <c r="EGA3" s="617"/>
      <c r="EGB3" s="617"/>
      <c r="EGC3" s="617"/>
      <c r="EGD3" s="617"/>
      <c r="EGE3" s="617"/>
      <c r="EGF3" s="617"/>
      <c r="EGG3" s="617"/>
      <c r="EGH3" s="617"/>
      <c r="EGI3" s="617"/>
      <c r="EGJ3" s="617"/>
      <c r="EGK3" s="617"/>
      <c r="EGL3" s="617"/>
      <c r="EGM3" s="617"/>
      <c r="EGN3" s="617"/>
      <c r="EGO3" s="617"/>
      <c r="EGP3" s="617"/>
      <c r="EGQ3" s="617"/>
      <c r="EGR3" s="617"/>
      <c r="EGS3" s="617"/>
      <c r="EGT3" s="617"/>
      <c r="EGU3" s="617"/>
      <c r="EGV3" s="617"/>
      <c r="EGW3" s="617"/>
      <c r="EGX3" s="617"/>
      <c r="EGY3" s="617"/>
      <c r="EGZ3" s="617"/>
      <c r="EHA3" s="617"/>
      <c r="EHB3" s="617"/>
      <c r="EHC3" s="617"/>
      <c r="EHD3" s="617"/>
      <c r="EHE3" s="617"/>
      <c r="EHF3" s="617"/>
      <c r="EHG3" s="617"/>
      <c r="EHH3" s="617"/>
      <c r="EHI3" s="617"/>
      <c r="EHJ3" s="617"/>
      <c r="EHK3" s="617"/>
      <c r="EHL3" s="617"/>
      <c r="EHM3" s="617"/>
      <c r="EHN3" s="617"/>
      <c r="EHO3" s="617"/>
      <c r="EHP3" s="617"/>
      <c r="EHQ3" s="617"/>
      <c r="EHR3" s="617"/>
      <c r="EHS3" s="617"/>
      <c r="EHT3" s="617"/>
      <c r="EHU3" s="617"/>
      <c r="EHV3" s="617"/>
      <c r="EHW3" s="617"/>
      <c r="EHX3" s="617"/>
      <c r="EHY3" s="617"/>
      <c r="EHZ3" s="617"/>
      <c r="EIA3" s="617"/>
      <c r="EIB3" s="617"/>
      <c r="EIC3" s="617"/>
      <c r="EID3" s="617"/>
      <c r="EIE3" s="617"/>
      <c r="EIF3" s="617"/>
      <c r="EIG3" s="617"/>
      <c r="EIH3" s="617"/>
      <c r="EII3" s="617"/>
      <c r="EIJ3" s="617"/>
      <c r="EIK3" s="617"/>
      <c r="EIL3" s="617"/>
      <c r="EIM3" s="617"/>
      <c r="EIN3" s="617"/>
      <c r="EIO3" s="617"/>
      <c r="EIP3" s="617"/>
      <c r="EIQ3" s="617"/>
      <c r="EIR3" s="617"/>
      <c r="EIS3" s="617"/>
      <c r="EIT3" s="617"/>
      <c r="EIU3" s="617"/>
      <c r="EIV3" s="617"/>
      <c r="EIW3" s="617"/>
      <c r="EIX3" s="617"/>
      <c r="EIY3" s="617"/>
      <c r="EIZ3" s="617"/>
      <c r="EJA3" s="617"/>
      <c r="EJB3" s="617"/>
      <c r="EJC3" s="617"/>
      <c r="EJD3" s="617"/>
      <c r="EJE3" s="617"/>
      <c r="EJF3" s="617"/>
      <c r="EJG3" s="617"/>
      <c r="EJH3" s="617"/>
      <c r="EJI3" s="617"/>
      <c r="EJJ3" s="617"/>
      <c r="EJK3" s="617"/>
      <c r="EJL3" s="617"/>
      <c r="EJM3" s="617"/>
      <c r="EJN3" s="617"/>
      <c r="EJO3" s="617"/>
      <c r="EJP3" s="617"/>
      <c r="EJQ3" s="617"/>
      <c r="EJR3" s="617"/>
      <c r="EJS3" s="617"/>
      <c r="EJT3" s="617"/>
    </row>
    <row r="4" spans="1:3660" s="39" customFormat="1" ht="15" customHeight="1" x14ac:dyDescent="0.35">
      <c r="B4" s="33" t="s">
        <v>5</v>
      </c>
      <c r="C4" s="423" t="s">
        <v>6</v>
      </c>
      <c r="D4" s="615"/>
      <c r="E4" s="28" t="s">
        <v>7</v>
      </c>
      <c r="F4" s="40" t="s">
        <v>8</v>
      </c>
      <c r="G4" s="148" t="s">
        <v>9</v>
      </c>
      <c r="H4" s="417" t="s">
        <v>10</v>
      </c>
      <c r="I4" s="617" t="s">
        <v>11</v>
      </c>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t="s">
        <v>12</v>
      </c>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t="s">
        <v>13</v>
      </c>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c r="CU4" s="617" t="s">
        <v>14</v>
      </c>
      <c r="CV4" s="617"/>
      <c r="CW4" s="617"/>
      <c r="CX4" s="617"/>
      <c r="CY4" s="617"/>
      <c r="CZ4" s="617"/>
      <c r="DA4" s="617"/>
      <c r="DB4" s="617"/>
      <c r="DC4" s="617"/>
      <c r="DD4" s="617"/>
      <c r="DE4" s="617"/>
      <c r="DF4" s="617"/>
      <c r="DG4" s="617"/>
      <c r="DH4" s="617"/>
      <c r="DI4" s="617"/>
      <c r="DJ4" s="617"/>
      <c r="DK4" s="617"/>
      <c r="DL4" s="617"/>
      <c r="DM4" s="617"/>
      <c r="DN4" s="617"/>
      <c r="DO4" s="617"/>
      <c r="DP4" s="617"/>
      <c r="DQ4" s="617"/>
      <c r="DR4" s="617"/>
      <c r="DS4" s="617"/>
      <c r="DT4" s="617"/>
      <c r="DU4" s="617"/>
      <c r="DV4" s="617"/>
      <c r="DW4" s="617"/>
      <c r="DX4" s="617"/>
      <c r="DY4" s="617" t="s">
        <v>15</v>
      </c>
      <c r="DZ4" s="617"/>
      <c r="EA4" s="617"/>
      <c r="EB4" s="617"/>
      <c r="EC4" s="617"/>
      <c r="ED4" s="617"/>
      <c r="EE4" s="617"/>
      <c r="EF4" s="617"/>
      <c r="EG4" s="617"/>
      <c r="EH4" s="617"/>
      <c r="EI4" s="617"/>
      <c r="EJ4" s="617"/>
      <c r="EK4" s="617"/>
      <c r="EL4" s="617"/>
      <c r="EM4" s="617"/>
      <c r="EN4" s="617"/>
      <c r="EO4" s="617"/>
      <c r="EP4" s="617"/>
      <c r="EQ4" s="617"/>
      <c r="ER4" s="617"/>
      <c r="ES4" s="617"/>
      <c r="ET4" s="617"/>
      <c r="EU4" s="617"/>
      <c r="EV4" s="617"/>
      <c r="EW4" s="617"/>
      <c r="EX4" s="617"/>
      <c r="EY4" s="617"/>
      <c r="EZ4" s="617"/>
      <c r="FA4" s="617"/>
      <c r="FB4" s="617"/>
      <c r="FC4" s="617"/>
      <c r="FD4" s="617" t="s">
        <v>16</v>
      </c>
      <c r="FE4" s="617"/>
      <c r="FF4" s="617"/>
      <c r="FG4" s="617"/>
      <c r="FH4" s="617"/>
      <c r="FI4" s="617"/>
      <c r="FJ4" s="617"/>
      <c r="FK4" s="617"/>
      <c r="FL4" s="617"/>
      <c r="FM4" s="617"/>
      <c r="FN4" s="617"/>
      <c r="FO4" s="617"/>
      <c r="FP4" s="617"/>
      <c r="FQ4" s="617"/>
      <c r="FR4" s="617"/>
      <c r="FS4" s="617"/>
      <c r="FT4" s="617"/>
      <c r="FU4" s="617"/>
      <c r="FV4" s="617"/>
      <c r="FW4" s="617"/>
      <c r="FX4" s="617"/>
      <c r="FY4" s="617"/>
      <c r="FZ4" s="617"/>
      <c r="GA4" s="617"/>
      <c r="GB4" s="617"/>
      <c r="GC4" s="617"/>
      <c r="GD4" s="617"/>
      <c r="GE4" s="617"/>
      <c r="GF4" s="617"/>
      <c r="GG4" s="617"/>
      <c r="GH4" s="617" t="s">
        <v>17</v>
      </c>
      <c r="GI4" s="617"/>
      <c r="GJ4" s="617"/>
      <c r="GK4" s="617"/>
      <c r="GL4" s="617"/>
      <c r="GM4" s="617"/>
      <c r="GN4" s="617"/>
      <c r="GO4" s="617"/>
      <c r="GP4" s="617"/>
      <c r="GQ4" s="617"/>
      <c r="GR4" s="617"/>
      <c r="GS4" s="617"/>
      <c r="GT4" s="617"/>
      <c r="GU4" s="617"/>
      <c r="GV4" s="617"/>
      <c r="GW4" s="617"/>
      <c r="GX4" s="617"/>
      <c r="GY4" s="617"/>
      <c r="GZ4" s="617"/>
      <c r="HA4" s="617"/>
      <c r="HB4" s="617"/>
      <c r="HC4" s="617"/>
      <c r="HD4" s="617"/>
      <c r="HE4" s="617"/>
      <c r="HF4" s="617"/>
      <c r="HG4" s="617"/>
      <c r="HH4" s="617"/>
      <c r="HI4" s="617"/>
      <c r="HJ4" s="617"/>
      <c r="HK4" s="617"/>
      <c r="HL4" s="617"/>
      <c r="HM4" s="617" t="s">
        <v>18</v>
      </c>
      <c r="HN4" s="617"/>
      <c r="HO4" s="617"/>
      <c r="HP4" s="617"/>
      <c r="HQ4" s="617"/>
      <c r="HR4" s="617"/>
      <c r="HS4" s="617"/>
      <c r="HT4" s="617"/>
      <c r="HU4" s="617"/>
      <c r="HV4" s="617"/>
      <c r="HW4" s="617"/>
      <c r="HX4" s="617"/>
      <c r="HY4" s="617"/>
      <c r="HZ4" s="617"/>
      <c r="IA4" s="617"/>
      <c r="IB4" s="617"/>
      <c r="IC4" s="617"/>
      <c r="ID4" s="617"/>
      <c r="IE4" s="617"/>
      <c r="IF4" s="617"/>
      <c r="IG4" s="617"/>
      <c r="IH4" s="617"/>
      <c r="II4" s="617"/>
      <c r="IJ4" s="617"/>
      <c r="IK4" s="617"/>
      <c r="IL4" s="617"/>
      <c r="IM4" s="617"/>
      <c r="IN4" s="617"/>
      <c r="IO4" s="617"/>
      <c r="IP4" s="617"/>
      <c r="IQ4" s="617"/>
      <c r="IR4" s="617" t="s">
        <v>19</v>
      </c>
      <c r="IS4" s="617"/>
      <c r="IT4" s="617"/>
      <c r="IU4" s="617"/>
      <c r="IV4" s="617"/>
      <c r="IW4" s="617"/>
      <c r="IX4" s="617"/>
      <c r="IY4" s="617"/>
      <c r="IZ4" s="617"/>
      <c r="JA4" s="617"/>
      <c r="JB4" s="617"/>
      <c r="JC4" s="617"/>
      <c r="JD4" s="617"/>
      <c r="JE4" s="617"/>
      <c r="JF4" s="617"/>
      <c r="JG4" s="617"/>
      <c r="JH4" s="617"/>
      <c r="JI4" s="617"/>
      <c r="JJ4" s="617"/>
      <c r="JK4" s="617"/>
      <c r="JL4" s="617"/>
      <c r="JM4" s="617"/>
      <c r="JN4" s="617"/>
      <c r="JO4" s="617"/>
      <c r="JP4" s="617"/>
      <c r="JQ4" s="617"/>
      <c r="JR4" s="617"/>
      <c r="JS4" s="617"/>
      <c r="JT4" s="617"/>
      <c r="JU4" s="617"/>
      <c r="JV4" s="617" t="s">
        <v>20</v>
      </c>
      <c r="JW4" s="617"/>
      <c r="JX4" s="617"/>
      <c r="JY4" s="617"/>
      <c r="JZ4" s="617"/>
      <c r="KA4" s="617"/>
      <c r="KB4" s="617"/>
      <c r="KC4" s="617"/>
      <c r="KD4" s="617"/>
      <c r="KE4" s="617"/>
      <c r="KF4" s="617"/>
      <c r="KG4" s="617"/>
      <c r="KH4" s="617"/>
      <c r="KI4" s="617"/>
      <c r="KJ4" s="617"/>
      <c r="KK4" s="617"/>
      <c r="KL4" s="617"/>
      <c r="KM4" s="617"/>
      <c r="KN4" s="617"/>
      <c r="KO4" s="617"/>
      <c r="KP4" s="617"/>
      <c r="KQ4" s="617"/>
      <c r="KR4" s="617"/>
      <c r="KS4" s="617"/>
      <c r="KT4" s="617"/>
      <c r="KU4" s="617"/>
      <c r="KV4" s="617"/>
      <c r="KW4" s="617"/>
      <c r="KX4" s="617"/>
      <c r="KY4" s="617"/>
      <c r="KZ4" s="617"/>
      <c r="LA4" s="617" t="s">
        <v>21</v>
      </c>
      <c r="LB4" s="617"/>
      <c r="LC4" s="617"/>
      <c r="LD4" s="617"/>
      <c r="LE4" s="617"/>
      <c r="LF4" s="617"/>
      <c r="LG4" s="617"/>
      <c r="LH4" s="617"/>
      <c r="LI4" s="617"/>
      <c r="LJ4" s="617"/>
      <c r="LK4" s="617"/>
      <c r="LL4" s="617"/>
      <c r="LM4" s="617"/>
      <c r="LN4" s="617"/>
      <c r="LO4" s="617"/>
      <c r="LP4" s="617"/>
      <c r="LQ4" s="617"/>
      <c r="LR4" s="617"/>
      <c r="LS4" s="617"/>
      <c r="LT4" s="617"/>
      <c r="LU4" s="617"/>
      <c r="LV4" s="617"/>
      <c r="LW4" s="617"/>
      <c r="LX4" s="617"/>
      <c r="LY4" s="617"/>
      <c r="LZ4" s="617"/>
      <c r="MA4" s="617"/>
      <c r="MB4" s="617"/>
      <c r="MC4" s="617"/>
      <c r="MD4" s="617"/>
      <c r="ME4" s="617" t="s">
        <v>22</v>
      </c>
      <c r="MF4" s="617"/>
      <c r="MG4" s="617"/>
      <c r="MH4" s="617"/>
      <c r="MI4" s="617"/>
      <c r="MJ4" s="617"/>
      <c r="MK4" s="617"/>
      <c r="ML4" s="617"/>
      <c r="MM4" s="617"/>
      <c r="MN4" s="617"/>
      <c r="MO4" s="617"/>
      <c r="MP4" s="617"/>
      <c r="MQ4" s="617"/>
      <c r="MR4" s="617"/>
      <c r="MS4" s="617"/>
      <c r="MT4" s="617"/>
      <c r="MU4" s="617"/>
      <c r="MV4" s="617"/>
      <c r="MW4" s="617"/>
      <c r="MX4" s="617"/>
      <c r="MY4" s="617"/>
      <c r="MZ4" s="617"/>
      <c r="NA4" s="617"/>
      <c r="NB4" s="617"/>
      <c r="NC4" s="617"/>
      <c r="ND4" s="617"/>
      <c r="NE4" s="617"/>
      <c r="NF4" s="617"/>
      <c r="NG4" s="617"/>
      <c r="NH4" s="617"/>
      <c r="NI4" s="617"/>
      <c r="NJ4" s="617" t="s">
        <v>11</v>
      </c>
      <c r="NK4" s="617"/>
      <c r="NL4" s="617"/>
      <c r="NM4" s="617"/>
      <c r="NN4" s="617"/>
      <c r="NO4" s="617"/>
      <c r="NP4" s="617"/>
      <c r="NQ4" s="617"/>
      <c r="NR4" s="617"/>
      <c r="NS4" s="617"/>
      <c r="NT4" s="617"/>
      <c r="NU4" s="617"/>
      <c r="NV4" s="617"/>
      <c r="NW4" s="617"/>
      <c r="NX4" s="617"/>
      <c r="NY4" s="617"/>
      <c r="NZ4" s="617"/>
      <c r="OA4" s="617"/>
      <c r="OB4" s="617"/>
      <c r="OC4" s="617"/>
      <c r="OD4" s="617"/>
      <c r="OE4" s="617"/>
      <c r="OF4" s="617"/>
      <c r="OG4" s="617"/>
      <c r="OH4" s="617"/>
      <c r="OI4" s="617"/>
      <c r="OJ4" s="617"/>
      <c r="OK4" s="617"/>
      <c r="OL4" s="617"/>
      <c r="OM4" s="617"/>
      <c r="ON4" s="617"/>
      <c r="OO4" s="617" t="s">
        <v>12</v>
      </c>
      <c r="OP4" s="617"/>
      <c r="OQ4" s="617"/>
      <c r="OR4" s="617"/>
      <c r="OS4" s="617"/>
      <c r="OT4" s="617"/>
      <c r="OU4" s="617"/>
      <c r="OV4" s="617"/>
      <c r="OW4" s="617"/>
      <c r="OX4" s="617"/>
      <c r="OY4" s="617"/>
      <c r="OZ4" s="617"/>
      <c r="PA4" s="617"/>
      <c r="PB4" s="617"/>
      <c r="PC4" s="617"/>
      <c r="PD4" s="617"/>
      <c r="PE4" s="617"/>
      <c r="PF4" s="617"/>
      <c r="PG4" s="617"/>
      <c r="PH4" s="617"/>
      <c r="PI4" s="617"/>
      <c r="PJ4" s="617"/>
      <c r="PK4" s="617"/>
      <c r="PL4" s="617"/>
      <c r="PM4" s="617"/>
      <c r="PN4" s="617"/>
      <c r="PO4" s="617"/>
      <c r="PP4" s="617"/>
      <c r="PQ4" s="617"/>
      <c r="PR4" s="617" t="s">
        <v>13</v>
      </c>
      <c r="PS4" s="617"/>
      <c r="PT4" s="617"/>
      <c r="PU4" s="617"/>
      <c r="PV4" s="617"/>
      <c r="PW4" s="617"/>
      <c r="PX4" s="617"/>
      <c r="PY4" s="617"/>
      <c r="PZ4" s="617"/>
      <c r="QA4" s="617"/>
      <c r="QB4" s="617"/>
      <c r="QC4" s="617"/>
      <c r="QD4" s="617"/>
      <c r="QE4" s="617"/>
      <c r="QF4" s="617"/>
      <c r="QG4" s="617"/>
      <c r="QH4" s="617"/>
      <c r="QI4" s="617"/>
      <c r="QJ4" s="617"/>
      <c r="QK4" s="617"/>
      <c r="QL4" s="617"/>
      <c r="QM4" s="617"/>
      <c r="QN4" s="617"/>
      <c r="QO4" s="617"/>
      <c r="QP4" s="617"/>
      <c r="QQ4" s="617"/>
      <c r="QR4" s="617"/>
      <c r="QS4" s="617"/>
      <c r="QT4" s="617"/>
      <c r="QU4" s="617"/>
      <c r="QV4" s="617"/>
      <c r="QW4" s="617" t="s">
        <v>14</v>
      </c>
      <c r="QX4" s="617"/>
      <c r="QY4" s="617"/>
      <c r="QZ4" s="617"/>
      <c r="RA4" s="617"/>
      <c r="RB4" s="617"/>
      <c r="RC4" s="617"/>
      <c r="RD4" s="617"/>
      <c r="RE4" s="617"/>
      <c r="RF4" s="617"/>
      <c r="RG4" s="617"/>
      <c r="RH4" s="617"/>
      <c r="RI4" s="617"/>
      <c r="RJ4" s="617"/>
      <c r="RK4" s="617"/>
      <c r="RL4" s="617"/>
      <c r="RM4" s="617"/>
      <c r="RN4" s="617"/>
      <c r="RO4" s="617"/>
      <c r="RP4" s="617"/>
      <c r="RQ4" s="617"/>
      <c r="RR4" s="617"/>
      <c r="RS4" s="617"/>
      <c r="RT4" s="617"/>
      <c r="RU4" s="617"/>
      <c r="RV4" s="617"/>
      <c r="RW4" s="617"/>
      <c r="RX4" s="617"/>
      <c r="RY4" s="617"/>
      <c r="RZ4" s="617"/>
      <c r="SA4" s="617" t="s">
        <v>15</v>
      </c>
      <c r="SB4" s="617"/>
      <c r="SC4" s="617"/>
      <c r="SD4" s="617"/>
      <c r="SE4" s="617"/>
      <c r="SF4" s="617"/>
      <c r="SG4" s="617"/>
      <c r="SH4" s="617"/>
      <c r="SI4" s="617"/>
      <c r="SJ4" s="617"/>
      <c r="SK4" s="617"/>
      <c r="SL4" s="617"/>
      <c r="SM4" s="617"/>
      <c r="SN4" s="617"/>
      <c r="SO4" s="617"/>
      <c r="SP4" s="617"/>
      <c r="SQ4" s="617"/>
      <c r="SR4" s="617"/>
      <c r="SS4" s="617"/>
      <c r="ST4" s="617"/>
      <c r="SU4" s="617"/>
      <c r="SV4" s="617"/>
      <c r="SW4" s="617"/>
      <c r="SX4" s="617"/>
      <c r="SY4" s="617"/>
      <c r="SZ4" s="617"/>
      <c r="TA4" s="617"/>
      <c r="TB4" s="617"/>
      <c r="TC4" s="617"/>
      <c r="TD4" s="617"/>
      <c r="TE4" s="617"/>
      <c r="TF4" s="617" t="s">
        <v>16</v>
      </c>
      <c r="TG4" s="617"/>
      <c r="TH4" s="617"/>
      <c r="TI4" s="617"/>
      <c r="TJ4" s="617"/>
      <c r="TK4" s="617"/>
      <c r="TL4" s="617"/>
      <c r="TM4" s="617"/>
      <c r="TN4" s="617"/>
      <c r="TO4" s="617"/>
      <c r="TP4" s="617"/>
      <c r="TQ4" s="617"/>
      <c r="TR4" s="617"/>
      <c r="TS4" s="617"/>
      <c r="TT4" s="617"/>
      <c r="TU4" s="617"/>
      <c r="TV4" s="617"/>
      <c r="TW4" s="617"/>
      <c r="TX4" s="617"/>
      <c r="TY4" s="617"/>
      <c r="TZ4" s="617"/>
      <c r="UA4" s="617"/>
      <c r="UB4" s="617"/>
      <c r="UC4" s="617"/>
      <c r="UD4" s="617"/>
      <c r="UE4" s="617"/>
      <c r="UF4" s="617"/>
      <c r="UG4" s="617"/>
      <c r="UH4" s="617"/>
      <c r="UI4" s="617"/>
      <c r="UJ4" s="617" t="s">
        <v>17</v>
      </c>
      <c r="UK4" s="617"/>
      <c r="UL4" s="617"/>
      <c r="UM4" s="617"/>
      <c r="UN4" s="617"/>
      <c r="UO4" s="617"/>
      <c r="UP4" s="617"/>
      <c r="UQ4" s="617"/>
      <c r="UR4" s="617"/>
      <c r="US4" s="617"/>
      <c r="UT4" s="617"/>
      <c r="UU4" s="617"/>
      <c r="UV4" s="617"/>
      <c r="UW4" s="617"/>
      <c r="UX4" s="617"/>
      <c r="UY4" s="617"/>
      <c r="UZ4" s="617"/>
      <c r="VA4" s="617"/>
      <c r="VB4" s="617"/>
      <c r="VC4" s="617"/>
      <c r="VD4" s="617"/>
      <c r="VE4" s="617"/>
      <c r="VF4" s="617"/>
      <c r="VG4" s="617"/>
      <c r="VH4" s="617"/>
      <c r="VI4" s="617"/>
      <c r="VJ4" s="617"/>
      <c r="VK4" s="617"/>
      <c r="VL4" s="617"/>
      <c r="VM4" s="617"/>
      <c r="VN4" s="617"/>
      <c r="VO4" s="617" t="s">
        <v>18</v>
      </c>
      <c r="VP4" s="617"/>
      <c r="VQ4" s="617"/>
      <c r="VR4" s="617"/>
      <c r="VS4" s="617"/>
      <c r="VT4" s="617"/>
      <c r="VU4" s="617"/>
      <c r="VV4" s="617"/>
      <c r="VW4" s="617"/>
      <c r="VX4" s="617"/>
      <c r="VY4" s="617"/>
      <c r="VZ4" s="617"/>
      <c r="WA4" s="617"/>
      <c r="WB4" s="617"/>
      <c r="WC4" s="617"/>
      <c r="WD4" s="617"/>
      <c r="WE4" s="617"/>
      <c r="WF4" s="617"/>
      <c r="WG4" s="617"/>
      <c r="WH4" s="617"/>
      <c r="WI4" s="617"/>
      <c r="WJ4" s="617"/>
      <c r="WK4" s="617"/>
      <c r="WL4" s="617"/>
      <c r="WM4" s="617"/>
      <c r="WN4" s="617"/>
      <c r="WO4" s="617"/>
      <c r="WP4" s="617"/>
      <c r="WQ4" s="617"/>
      <c r="WR4" s="617"/>
      <c r="WS4" s="617"/>
      <c r="WT4" s="617" t="s">
        <v>19</v>
      </c>
      <c r="WU4" s="617"/>
      <c r="WV4" s="617"/>
      <c r="WW4" s="617"/>
      <c r="WX4" s="617"/>
      <c r="WY4" s="617"/>
      <c r="WZ4" s="617"/>
      <c r="XA4" s="617"/>
      <c r="XB4" s="617"/>
      <c r="XC4" s="617"/>
      <c r="XD4" s="617"/>
      <c r="XE4" s="617"/>
      <c r="XF4" s="617"/>
      <c r="XG4" s="617"/>
      <c r="XH4" s="617"/>
      <c r="XI4" s="617"/>
      <c r="XJ4" s="617"/>
      <c r="XK4" s="617"/>
      <c r="XL4" s="617"/>
      <c r="XM4" s="617"/>
      <c r="XN4" s="617"/>
      <c r="XO4" s="617"/>
      <c r="XP4" s="617"/>
      <c r="XQ4" s="617"/>
      <c r="XR4" s="617"/>
      <c r="XS4" s="617"/>
      <c r="XT4" s="617"/>
      <c r="XU4" s="617"/>
      <c r="XV4" s="617"/>
      <c r="XW4" s="617"/>
      <c r="XX4" s="617" t="s">
        <v>20</v>
      </c>
      <c r="XY4" s="617"/>
      <c r="XZ4" s="617"/>
      <c r="YA4" s="617"/>
      <c r="YB4" s="617"/>
      <c r="YC4" s="617"/>
      <c r="YD4" s="617"/>
      <c r="YE4" s="617"/>
      <c r="YF4" s="617"/>
      <c r="YG4" s="617"/>
      <c r="YH4" s="617"/>
      <c r="YI4" s="617"/>
      <c r="YJ4" s="617"/>
      <c r="YK4" s="617"/>
      <c r="YL4" s="617"/>
      <c r="YM4" s="617"/>
      <c r="YN4" s="617"/>
      <c r="YO4" s="617"/>
      <c r="YP4" s="617"/>
      <c r="YQ4" s="617"/>
      <c r="YR4" s="617"/>
      <c r="YS4" s="617"/>
      <c r="YT4" s="617"/>
      <c r="YU4" s="617"/>
      <c r="YV4" s="617"/>
      <c r="YW4" s="617"/>
      <c r="YX4" s="617"/>
      <c r="YY4" s="617"/>
      <c r="YZ4" s="617"/>
      <c r="ZA4" s="617"/>
      <c r="ZB4" s="617"/>
      <c r="ZC4" s="617" t="s">
        <v>21</v>
      </c>
      <c r="ZD4" s="617"/>
      <c r="ZE4" s="617"/>
      <c r="ZF4" s="617"/>
      <c r="ZG4" s="617"/>
      <c r="ZH4" s="617"/>
      <c r="ZI4" s="617"/>
      <c r="ZJ4" s="617"/>
      <c r="ZK4" s="617"/>
      <c r="ZL4" s="617"/>
      <c r="ZM4" s="617"/>
      <c r="ZN4" s="617"/>
      <c r="ZO4" s="617"/>
      <c r="ZP4" s="617"/>
      <c r="ZQ4" s="617"/>
      <c r="ZR4" s="617"/>
      <c r="ZS4" s="617"/>
      <c r="ZT4" s="617"/>
      <c r="ZU4" s="617"/>
      <c r="ZV4" s="617"/>
      <c r="ZW4" s="617"/>
      <c r="ZX4" s="617"/>
      <c r="ZY4" s="617"/>
      <c r="ZZ4" s="617"/>
      <c r="AAA4" s="617"/>
      <c r="AAB4" s="617"/>
      <c r="AAC4" s="617"/>
      <c r="AAD4" s="617"/>
      <c r="AAE4" s="617"/>
      <c r="AAF4" s="617"/>
      <c r="AAG4" s="617" t="s">
        <v>22</v>
      </c>
      <c r="AAH4" s="617"/>
      <c r="AAI4" s="617"/>
      <c r="AAJ4" s="617"/>
      <c r="AAK4" s="617"/>
      <c r="AAL4" s="617"/>
      <c r="AAM4" s="617"/>
      <c r="AAN4" s="617"/>
      <c r="AAO4" s="617"/>
      <c r="AAP4" s="617"/>
      <c r="AAQ4" s="617"/>
      <c r="AAR4" s="617"/>
      <c r="AAS4" s="617"/>
      <c r="AAT4" s="617"/>
      <c r="AAU4" s="617"/>
      <c r="AAV4" s="617"/>
      <c r="AAW4" s="617"/>
      <c r="AAX4" s="617"/>
      <c r="AAY4" s="617"/>
      <c r="AAZ4" s="617"/>
      <c r="ABA4" s="617"/>
      <c r="ABB4" s="617"/>
      <c r="ABC4" s="617"/>
      <c r="ABD4" s="617"/>
      <c r="ABE4" s="617"/>
      <c r="ABF4" s="617"/>
      <c r="ABG4" s="617"/>
      <c r="ABH4" s="617"/>
      <c r="ABI4" s="617"/>
      <c r="ABJ4" s="617"/>
      <c r="ABK4" s="617"/>
      <c r="ABL4" s="617" t="s">
        <v>11</v>
      </c>
      <c r="ABM4" s="617"/>
      <c r="ABN4" s="617"/>
      <c r="ABO4" s="617"/>
      <c r="ABP4" s="617"/>
      <c r="ABQ4" s="617"/>
      <c r="ABR4" s="617"/>
      <c r="ABS4" s="617"/>
      <c r="ABT4" s="617"/>
      <c r="ABU4" s="617"/>
      <c r="ABV4" s="617"/>
      <c r="ABW4" s="617"/>
      <c r="ABX4" s="617"/>
      <c r="ABY4" s="617"/>
      <c r="ABZ4" s="617"/>
      <c r="ACA4" s="617"/>
      <c r="ACB4" s="617"/>
      <c r="ACC4" s="617"/>
      <c r="ACD4" s="617"/>
      <c r="ACE4" s="617"/>
      <c r="ACF4" s="617"/>
      <c r="ACG4" s="617"/>
      <c r="ACH4" s="617"/>
      <c r="ACI4" s="617"/>
      <c r="ACJ4" s="617"/>
      <c r="ACK4" s="617"/>
      <c r="ACL4" s="617"/>
      <c r="ACM4" s="617"/>
      <c r="ACN4" s="617"/>
      <c r="ACO4" s="617"/>
      <c r="ACP4" s="617"/>
      <c r="ACQ4" s="617" t="s">
        <v>12</v>
      </c>
      <c r="ACR4" s="617"/>
      <c r="ACS4" s="617"/>
      <c r="ACT4" s="617"/>
      <c r="ACU4" s="617"/>
      <c r="ACV4" s="617"/>
      <c r="ACW4" s="617"/>
      <c r="ACX4" s="617"/>
      <c r="ACY4" s="617"/>
      <c r="ACZ4" s="617"/>
      <c r="ADA4" s="617"/>
      <c r="ADB4" s="617"/>
      <c r="ADC4" s="617"/>
      <c r="ADD4" s="617"/>
      <c r="ADE4" s="617"/>
      <c r="ADF4" s="617"/>
      <c r="ADG4" s="617"/>
      <c r="ADH4" s="617"/>
      <c r="ADI4" s="617"/>
      <c r="ADJ4" s="617"/>
      <c r="ADK4" s="617"/>
      <c r="ADL4" s="617"/>
      <c r="ADM4" s="617"/>
      <c r="ADN4" s="617"/>
      <c r="ADO4" s="617"/>
      <c r="ADP4" s="617"/>
      <c r="ADQ4" s="617"/>
      <c r="ADR4" s="617"/>
      <c r="ADS4" s="617" t="s">
        <v>13</v>
      </c>
      <c r="ADT4" s="617"/>
      <c r="ADU4" s="617"/>
      <c r="ADV4" s="617"/>
      <c r="ADW4" s="617"/>
      <c r="ADX4" s="617"/>
      <c r="ADY4" s="617"/>
      <c r="ADZ4" s="617"/>
      <c r="AEA4" s="617"/>
      <c r="AEB4" s="617"/>
      <c r="AEC4" s="617"/>
      <c r="AED4" s="617"/>
      <c r="AEE4" s="617"/>
      <c r="AEF4" s="617"/>
      <c r="AEG4" s="617"/>
      <c r="AEH4" s="617"/>
      <c r="AEI4" s="617"/>
      <c r="AEJ4" s="617"/>
      <c r="AEK4" s="617"/>
      <c r="AEL4" s="617"/>
      <c r="AEM4" s="617"/>
      <c r="AEN4" s="617"/>
      <c r="AEO4" s="617"/>
      <c r="AEP4" s="617"/>
      <c r="AEQ4" s="617"/>
      <c r="AER4" s="617"/>
      <c r="AES4" s="617"/>
      <c r="AET4" s="617"/>
      <c r="AEU4" s="617"/>
      <c r="AEV4" s="617"/>
      <c r="AEW4" s="617"/>
      <c r="AEX4" s="617" t="s">
        <v>14</v>
      </c>
      <c r="AEY4" s="617"/>
      <c r="AEZ4" s="617"/>
      <c r="AFA4" s="617"/>
      <c r="AFB4" s="617"/>
      <c r="AFC4" s="617"/>
      <c r="AFD4" s="617"/>
      <c r="AFE4" s="617"/>
      <c r="AFF4" s="617"/>
      <c r="AFG4" s="617"/>
      <c r="AFH4" s="617"/>
      <c r="AFI4" s="617"/>
      <c r="AFJ4" s="617"/>
      <c r="AFK4" s="617"/>
      <c r="AFL4" s="617"/>
      <c r="AFM4" s="617"/>
      <c r="AFN4" s="617"/>
      <c r="AFO4" s="617"/>
      <c r="AFP4" s="617"/>
      <c r="AFQ4" s="617"/>
      <c r="AFR4" s="617"/>
      <c r="AFS4" s="617"/>
      <c r="AFT4" s="617"/>
      <c r="AFU4" s="617"/>
      <c r="AFV4" s="617"/>
      <c r="AFW4" s="617"/>
      <c r="AFX4" s="617"/>
      <c r="AFY4" s="617"/>
      <c r="AFZ4" s="617"/>
      <c r="AGA4" s="617"/>
      <c r="AGB4" s="617" t="s">
        <v>15</v>
      </c>
      <c r="AGC4" s="617"/>
      <c r="AGD4" s="617"/>
      <c r="AGE4" s="617"/>
      <c r="AGF4" s="617"/>
      <c r="AGG4" s="617"/>
      <c r="AGH4" s="617"/>
      <c r="AGI4" s="617"/>
      <c r="AGJ4" s="617"/>
      <c r="AGK4" s="617"/>
      <c r="AGL4" s="617"/>
      <c r="AGM4" s="617"/>
      <c r="AGN4" s="617"/>
      <c r="AGO4" s="617"/>
      <c r="AGP4" s="617"/>
      <c r="AGQ4" s="617"/>
      <c r="AGR4" s="617"/>
      <c r="AGS4" s="617"/>
      <c r="AGT4" s="617"/>
      <c r="AGU4" s="617"/>
      <c r="AGV4" s="617"/>
      <c r="AGW4" s="617"/>
      <c r="AGX4" s="617"/>
      <c r="AGY4" s="617"/>
      <c r="AGZ4" s="617"/>
      <c r="AHA4" s="617"/>
      <c r="AHB4" s="617"/>
      <c r="AHC4" s="617"/>
      <c r="AHD4" s="617"/>
      <c r="AHE4" s="617"/>
      <c r="AHF4" s="617"/>
      <c r="AHG4" s="617" t="s">
        <v>16</v>
      </c>
      <c r="AHH4" s="617"/>
      <c r="AHI4" s="617"/>
      <c r="AHJ4" s="617"/>
      <c r="AHK4" s="617"/>
      <c r="AHL4" s="617"/>
      <c r="AHM4" s="617"/>
      <c r="AHN4" s="617"/>
      <c r="AHO4" s="617"/>
      <c r="AHP4" s="617"/>
      <c r="AHQ4" s="617"/>
      <c r="AHR4" s="617"/>
      <c r="AHS4" s="617"/>
      <c r="AHT4" s="617"/>
      <c r="AHU4" s="617"/>
      <c r="AHV4" s="617"/>
      <c r="AHW4" s="617"/>
      <c r="AHX4" s="617"/>
      <c r="AHY4" s="617"/>
      <c r="AHZ4" s="617"/>
      <c r="AIA4" s="617"/>
      <c r="AIB4" s="617"/>
      <c r="AIC4" s="617"/>
      <c r="AID4" s="617"/>
      <c r="AIE4" s="617"/>
      <c r="AIF4" s="617"/>
      <c r="AIG4" s="617"/>
      <c r="AIH4" s="617"/>
      <c r="AII4" s="617"/>
      <c r="AIJ4" s="617"/>
      <c r="AIK4" s="617" t="s">
        <v>17</v>
      </c>
      <c r="AIL4" s="617"/>
      <c r="AIM4" s="617"/>
      <c r="AIN4" s="617"/>
      <c r="AIO4" s="617"/>
      <c r="AIP4" s="617"/>
      <c r="AIQ4" s="617"/>
      <c r="AIR4" s="617"/>
      <c r="AIS4" s="617"/>
      <c r="AIT4" s="617"/>
      <c r="AIU4" s="617"/>
      <c r="AIV4" s="617"/>
      <c r="AIW4" s="617"/>
      <c r="AIX4" s="617"/>
      <c r="AIY4" s="617"/>
      <c r="AIZ4" s="617"/>
      <c r="AJA4" s="617"/>
      <c r="AJB4" s="617"/>
      <c r="AJC4" s="617"/>
      <c r="AJD4" s="617"/>
      <c r="AJE4" s="617"/>
      <c r="AJF4" s="617"/>
      <c r="AJG4" s="617"/>
      <c r="AJH4" s="617"/>
      <c r="AJI4" s="617"/>
      <c r="AJJ4" s="617"/>
      <c r="AJK4" s="617"/>
      <c r="AJL4" s="617"/>
      <c r="AJM4" s="617"/>
      <c r="AJN4" s="617"/>
      <c r="AJO4" s="617"/>
      <c r="AJP4" s="617" t="s">
        <v>18</v>
      </c>
      <c r="AJQ4" s="617"/>
      <c r="AJR4" s="617"/>
      <c r="AJS4" s="617"/>
      <c r="AJT4" s="617"/>
      <c r="AJU4" s="617"/>
      <c r="AJV4" s="617"/>
      <c r="AJW4" s="617"/>
      <c r="AJX4" s="617"/>
      <c r="AJY4" s="617"/>
      <c r="AJZ4" s="617"/>
      <c r="AKA4" s="617"/>
      <c r="AKB4" s="617"/>
      <c r="AKC4" s="617"/>
      <c r="AKD4" s="617"/>
      <c r="AKE4" s="617"/>
      <c r="AKF4" s="617"/>
      <c r="AKG4" s="617"/>
      <c r="AKH4" s="617"/>
      <c r="AKI4" s="617"/>
      <c r="AKJ4" s="617"/>
      <c r="AKK4" s="617"/>
      <c r="AKL4" s="617"/>
      <c r="AKM4" s="617"/>
      <c r="AKN4" s="617"/>
      <c r="AKO4" s="617"/>
      <c r="AKP4" s="617"/>
      <c r="AKQ4" s="617"/>
      <c r="AKR4" s="617"/>
      <c r="AKS4" s="617"/>
      <c r="AKT4" s="617"/>
      <c r="AKU4" s="617" t="s">
        <v>19</v>
      </c>
      <c r="AKV4" s="617"/>
      <c r="AKW4" s="617"/>
      <c r="AKX4" s="617"/>
      <c r="AKY4" s="617"/>
      <c r="AKZ4" s="617"/>
      <c r="ALA4" s="617"/>
      <c r="ALB4" s="617"/>
      <c r="ALC4" s="617"/>
      <c r="ALD4" s="617"/>
      <c r="ALE4" s="617"/>
      <c r="ALF4" s="617"/>
      <c r="ALG4" s="617"/>
      <c r="ALH4" s="617"/>
      <c r="ALI4" s="617"/>
      <c r="ALJ4" s="617"/>
      <c r="ALK4" s="617"/>
      <c r="ALL4" s="617"/>
      <c r="ALM4" s="617"/>
      <c r="ALN4" s="617"/>
      <c r="ALO4" s="617"/>
      <c r="ALP4" s="617"/>
      <c r="ALQ4" s="617"/>
      <c r="ALR4" s="617"/>
      <c r="ALS4" s="617"/>
      <c r="ALT4" s="617"/>
      <c r="ALU4" s="617"/>
      <c r="ALV4" s="617"/>
      <c r="ALW4" s="617"/>
      <c r="ALX4" s="617"/>
      <c r="ALY4" s="617" t="s">
        <v>20</v>
      </c>
      <c r="ALZ4" s="617"/>
      <c r="AMA4" s="617"/>
      <c r="AMB4" s="617"/>
      <c r="AMC4" s="617"/>
      <c r="AMD4" s="617"/>
      <c r="AME4" s="617"/>
      <c r="AMF4" s="617"/>
      <c r="AMG4" s="617"/>
      <c r="AMH4" s="617"/>
      <c r="AMI4" s="617"/>
      <c r="AMJ4" s="617"/>
      <c r="AMK4" s="617"/>
      <c r="AML4" s="617"/>
      <c r="AMM4" s="617"/>
      <c r="AMN4" s="617"/>
      <c r="AMO4" s="617"/>
      <c r="AMP4" s="617"/>
      <c r="AMQ4" s="617"/>
      <c r="AMR4" s="617"/>
      <c r="AMS4" s="617"/>
      <c r="AMT4" s="617"/>
      <c r="AMU4" s="617"/>
      <c r="AMV4" s="617"/>
      <c r="AMW4" s="617"/>
      <c r="AMX4" s="617"/>
      <c r="AMY4" s="617"/>
      <c r="AMZ4" s="617"/>
      <c r="ANA4" s="617"/>
      <c r="ANB4" s="617"/>
      <c r="ANC4" s="617"/>
      <c r="AND4" s="617" t="s">
        <v>21</v>
      </c>
      <c r="ANE4" s="617"/>
      <c r="ANF4" s="617"/>
      <c r="ANG4" s="617"/>
      <c r="ANH4" s="617"/>
      <c r="ANI4" s="617"/>
      <c r="ANJ4" s="617"/>
      <c r="ANK4" s="617"/>
      <c r="ANL4" s="617"/>
      <c r="ANM4" s="617"/>
      <c r="ANN4" s="617"/>
      <c r="ANO4" s="617"/>
      <c r="ANP4" s="617"/>
      <c r="ANQ4" s="617"/>
      <c r="ANR4" s="617"/>
      <c r="ANS4" s="617"/>
      <c r="ANT4" s="617"/>
      <c r="ANU4" s="617"/>
      <c r="ANV4" s="617"/>
      <c r="ANW4" s="617"/>
      <c r="ANX4" s="617"/>
      <c r="ANY4" s="617"/>
      <c r="ANZ4" s="617"/>
      <c r="AOA4" s="617"/>
      <c r="AOB4" s="617"/>
      <c r="AOC4" s="617"/>
      <c r="AOD4" s="617"/>
      <c r="AOE4" s="617"/>
      <c r="AOF4" s="617"/>
      <c r="AOG4" s="617"/>
      <c r="AOH4" s="617" t="s">
        <v>22</v>
      </c>
      <c r="AOI4" s="617"/>
      <c r="AOJ4" s="617"/>
      <c r="AOK4" s="617"/>
      <c r="AOL4" s="617"/>
      <c r="AOM4" s="617"/>
      <c r="AON4" s="617"/>
      <c r="AOO4" s="617"/>
      <c r="AOP4" s="617"/>
      <c r="AOQ4" s="617"/>
      <c r="AOR4" s="617"/>
      <c r="AOS4" s="617"/>
      <c r="AOT4" s="617"/>
      <c r="AOU4" s="617"/>
      <c r="AOV4" s="617"/>
      <c r="AOW4" s="617"/>
      <c r="AOX4" s="617"/>
      <c r="AOY4" s="617"/>
      <c r="AOZ4" s="617"/>
      <c r="APA4" s="617"/>
      <c r="APB4" s="617"/>
      <c r="APC4" s="617"/>
      <c r="APD4" s="617"/>
      <c r="APE4" s="617"/>
      <c r="APF4" s="617"/>
      <c r="APG4" s="617"/>
      <c r="APH4" s="617"/>
      <c r="API4" s="617"/>
      <c r="APJ4" s="617"/>
      <c r="APK4" s="617"/>
      <c r="APL4" s="617"/>
      <c r="APM4" s="617" t="s">
        <v>11</v>
      </c>
      <c r="APN4" s="617"/>
      <c r="APO4" s="617"/>
      <c r="APP4" s="617"/>
      <c r="APQ4" s="617"/>
      <c r="APR4" s="617"/>
      <c r="APS4" s="617"/>
      <c r="APT4" s="617"/>
      <c r="APU4" s="617"/>
      <c r="APV4" s="617"/>
      <c r="APW4" s="617"/>
      <c r="APX4" s="617"/>
      <c r="APY4" s="617"/>
      <c r="APZ4" s="617"/>
      <c r="AQA4" s="617"/>
      <c r="AQB4" s="617"/>
      <c r="AQC4" s="617"/>
      <c r="AQD4" s="617"/>
      <c r="AQE4" s="617"/>
      <c r="AQF4" s="617"/>
      <c r="AQG4" s="617"/>
      <c r="AQH4" s="617"/>
      <c r="AQI4" s="617"/>
      <c r="AQJ4" s="617"/>
      <c r="AQK4" s="617"/>
      <c r="AQL4" s="617"/>
      <c r="AQM4" s="617"/>
      <c r="AQN4" s="617"/>
      <c r="AQO4" s="617"/>
      <c r="AQP4" s="617"/>
      <c r="AQQ4" s="617"/>
      <c r="AQR4" s="617" t="s">
        <v>12</v>
      </c>
      <c r="AQS4" s="617"/>
      <c r="AQT4" s="617"/>
      <c r="AQU4" s="617"/>
      <c r="AQV4" s="617"/>
      <c r="AQW4" s="617"/>
      <c r="AQX4" s="617"/>
      <c r="AQY4" s="617"/>
      <c r="AQZ4" s="617"/>
      <c r="ARA4" s="617"/>
      <c r="ARB4" s="617"/>
      <c r="ARC4" s="617"/>
      <c r="ARD4" s="617"/>
      <c r="ARE4" s="617"/>
      <c r="ARF4" s="617"/>
      <c r="ARG4" s="617"/>
      <c r="ARH4" s="617"/>
      <c r="ARI4" s="617"/>
      <c r="ARJ4" s="617"/>
      <c r="ARK4" s="617"/>
      <c r="ARL4" s="617"/>
      <c r="ARM4" s="617"/>
      <c r="ARN4" s="617"/>
      <c r="ARO4" s="617"/>
      <c r="ARP4" s="617"/>
      <c r="ARQ4" s="617"/>
      <c r="ARR4" s="617"/>
      <c r="ARS4" s="617"/>
      <c r="ART4" s="617" t="s">
        <v>13</v>
      </c>
      <c r="ARU4" s="617"/>
      <c r="ARV4" s="617"/>
      <c r="ARW4" s="617"/>
      <c r="ARX4" s="617"/>
      <c r="ARY4" s="617"/>
      <c r="ARZ4" s="617"/>
      <c r="ASA4" s="617"/>
      <c r="ASB4" s="617"/>
      <c r="ASC4" s="617"/>
      <c r="ASD4" s="617"/>
      <c r="ASE4" s="617"/>
      <c r="ASF4" s="617"/>
      <c r="ASG4" s="617"/>
      <c r="ASH4" s="617"/>
      <c r="ASI4" s="617"/>
      <c r="ASJ4" s="617"/>
      <c r="ASK4" s="617"/>
      <c r="ASL4" s="617"/>
      <c r="ASM4" s="617"/>
      <c r="ASN4" s="617"/>
      <c r="ASO4" s="617"/>
      <c r="ASP4" s="617"/>
      <c r="ASQ4" s="617"/>
      <c r="ASR4" s="617"/>
      <c r="ASS4" s="617"/>
      <c r="AST4" s="617"/>
      <c r="ASU4" s="617"/>
      <c r="ASV4" s="617"/>
      <c r="ASW4" s="617"/>
      <c r="ASX4" s="617"/>
      <c r="ASY4" s="617" t="s">
        <v>14</v>
      </c>
      <c r="ASZ4" s="617"/>
      <c r="ATA4" s="617"/>
      <c r="ATB4" s="617"/>
      <c r="ATC4" s="617"/>
      <c r="ATD4" s="617"/>
      <c r="ATE4" s="617"/>
      <c r="ATF4" s="617"/>
      <c r="ATG4" s="617"/>
      <c r="ATH4" s="617"/>
      <c r="ATI4" s="617"/>
      <c r="ATJ4" s="617"/>
      <c r="ATK4" s="617"/>
      <c r="ATL4" s="617"/>
      <c r="ATM4" s="617"/>
      <c r="ATN4" s="617"/>
      <c r="ATO4" s="617"/>
      <c r="ATP4" s="617"/>
      <c r="ATQ4" s="617"/>
      <c r="ATR4" s="617"/>
      <c r="ATS4" s="617"/>
      <c r="ATT4" s="617"/>
      <c r="ATU4" s="617"/>
      <c r="ATV4" s="617"/>
      <c r="ATW4" s="617"/>
      <c r="ATX4" s="617"/>
      <c r="ATY4" s="617"/>
      <c r="ATZ4" s="617"/>
      <c r="AUA4" s="617"/>
      <c r="AUB4" s="617"/>
      <c r="AUC4" s="617" t="s">
        <v>15</v>
      </c>
      <c r="AUD4" s="617"/>
      <c r="AUE4" s="617"/>
      <c r="AUF4" s="617"/>
      <c r="AUG4" s="617"/>
      <c r="AUH4" s="617"/>
      <c r="AUI4" s="617"/>
      <c r="AUJ4" s="617"/>
      <c r="AUK4" s="617"/>
      <c r="AUL4" s="617"/>
      <c r="AUM4" s="617"/>
      <c r="AUN4" s="617"/>
      <c r="AUO4" s="617"/>
      <c r="AUP4" s="617"/>
      <c r="AUQ4" s="617"/>
      <c r="AUR4" s="617"/>
      <c r="AUS4" s="617"/>
      <c r="AUT4" s="617"/>
      <c r="AUU4" s="617"/>
      <c r="AUV4" s="617"/>
      <c r="AUW4" s="617"/>
      <c r="AUX4" s="617"/>
      <c r="AUY4" s="617"/>
      <c r="AUZ4" s="617"/>
      <c r="AVA4" s="617"/>
      <c r="AVB4" s="617"/>
      <c r="AVC4" s="617"/>
      <c r="AVD4" s="617"/>
      <c r="AVE4" s="617"/>
      <c r="AVF4" s="617"/>
      <c r="AVG4" s="617"/>
      <c r="AVH4" s="617" t="s">
        <v>16</v>
      </c>
      <c r="AVI4" s="617"/>
      <c r="AVJ4" s="617"/>
      <c r="AVK4" s="617"/>
      <c r="AVL4" s="617"/>
      <c r="AVM4" s="617"/>
      <c r="AVN4" s="617"/>
      <c r="AVO4" s="617"/>
      <c r="AVP4" s="617"/>
      <c r="AVQ4" s="617"/>
      <c r="AVR4" s="617"/>
      <c r="AVS4" s="617"/>
      <c r="AVT4" s="617"/>
      <c r="AVU4" s="617"/>
      <c r="AVV4" s="617"/>
      <c r="AVW4" s="617"/>
      <c r="AVX4" s="617"/>
      <c r="AVY4" s="617"/>
      <c r="AVZ4" s="617"/>
      <c r="AWA4" s="617"/>
      <c r="AWB4" s="617"/>
      <c r="AWC4" s="617"/>
      <c r="AWD4" s="617"/>
      <c r="AWE4" s="617"/>
      <c r="AWF4" s="617"/>
      <c r="AWG4" s="617"/>
      <c r="AWH4" s="617"/>
      <c r="AWI4" s="617"/>
      <c r="AWJ4" s="617"/>
      <c r="AWK4" s="617"/>
      <c r="AWL4" s="617" t="s">
        <v>17</v>
      </c>
      <c r="AWM4" s="617"/>
      <c r="AWN4" s="617"/>
      <c r="AWO4" s="617"/>
      <c r="AWP4" s="617"/>
      <c r="AWQ4" s="617"/>
      <c r="AWR4" s="617"/>
      <c r="AWS4" s="617"/>
      <c r="AWT4" s="617"/>
      <c r="AWU4" s="617"/>
      <c r="AWV4" s="617"/>
      <c r="AWW4" s="617"/>
      <c r="AWX4" s="617"/>
      <c r="AWY4" s="617"/>
      <c r="AWZ4" s="617"/>
      <c r="AXA4" s="617"/>
      <c r="AXB4" s="617"/>
      <c r="AXC4" s="617"/>
      <c r="AXD4" s="617"/>
      <c r="AXE4" s="617"/>
      <c r="AXF4" s="617"/>
      <c r="AXG4" s="617"/>
      <c r="AXH4" s="617"/>
      <c r="AXI4" s="617"/>
      <c r="AXJ4" s="617"/>
      <c r="AXK4" s="617"/>
      <c r="AXL4" s="617"/>
      <c r="AXM4" s="617"/>
      <c r="AXN4" s="617"/>
      <c r="AXO4" s="617"/>
      <c r="AXP4" s="617"/>
      <c r="AXQ4" s="617" t="s">
        <v>18</v>
      </c>
      <c r="AXR4" s="617"/>
      <c r="AXS4" s="617"/>
      <c r="AXT4" s="617"/>
      <c r="AXU4" s="617"/>
      <c r="AXV4" s="617"/>
      <c r="AXW4" s="617"/>
      <c r="AXX4" s="617"/>
      <c r="AXY4" s="617"/>
      <c r="AXZ4" s="617"/>
      <c r="AYA4" s="617"/>
      <c r="AYB4" s="617"/>
      <c r="AYC4" s="617"/>
      <c r="AYD4" s="617"/>
      <c r="AYE4" s="617"/>
      <c r="AYF4" s="617"/>
      <c r="AYG4" s="617"/>
      <c r="AYH4" s="617"/>
      <c r="AYI4" s="617"/>
      <c r="AYJ4" s="617"/>
      <c r="AYK4" s="617"/>
      <c r="AYL4" s="617"/>
      <c r="AYM4" s="617"/>
      <c r="AYN4" s="617"/>
      <c r="AYO4" s="617"/>
      <c r="AYP4" s="617"/>
      <c r="AYQ4" s="617"/>
      <c r="AYR4" s="617"/>
      <c r="AYS4" s="617"/>
      <c r="AYT4" s="617"/>
      <c r="AYU4" s="617"/>
      <c r="AYV4" s="617" t="s">
        <v>19</v>
      </c>
      <c r="AYW4" s="617"/>
      <c r="AYX4" s="617"/>
      <c r="AYY4" s="617"/>
      <c r="AYZ4" s="617"/>
      <c r="AZA4" s="617"/>
      <c r="AZB4" s="617"/>
      <c r="AZC4" s="617"/>
      <c r="AZD4" s="617"/>
      <c r="AZE4" s="617"/>
      <c r="AZF4" s="617"/>
      <c r="AZG4" s="617"/>
      <c r="AZH4" s="617"/>
      <c r="AZI4" s="617"/>
      <c r="AZJ4" s="617"/>
      <c r="AZK4" s="617"/>
      <c r="AZL4" s="617"/>
      <c r="AZM4" s="617"/>
      <c r="AZN4" s="617"/>
      <c r="AZO4" s="617"/>
      <c r="AZP4" s="617"/>
      <c r="AZQ4" s="617"/>
      <c r="AZR4" s="617"/>
      <c r="AZS4" s="617"/>
      <c r="AZT4" s="617"/>
      <c r="AZU4" s="617"/>
      <c r="AZV4" s="617"/>
      <c r="AZW4" s="617"/>
      <c r="AZX4" s="617"/>
      <c r="AZY4" s="617"/>
      <c r="AZZ4" s="617" t="s">
        <v>20</v>
      </c>
      <c r="BAA4" s="617"/>
      <c r="BAB4" s="617"/>
      <c r="BAC4" s="617"/>
      <c r="BAD4" s="617"/>
      <c r="BAE4" s="617"/>
      <c r="BAF4" s="617"/>
      <c r="BAG4" s="617"/>
      <c r="BAH4" s="617"/>
      <c r="BAI4" s="617"/>
      <c r="BAJ4" s="617"/>
      <c r="BAK4" s="617"/>
      <c r="BAL4" s="617"/>
      <c r="BAM4" s="617"/>
      <c r="BAN4" s="617"/>
      <c r="BAO4" s="617"/>
      <c r="BAP4" s="617"/>
      <c r="BAQ4" s="617"/>
      <c r="BAR4" s="617"/>
      <c r="BAS4" s="617"/>
      <c r="BAT4" s="617"/>
      <c r="BAU4" s="617"/>
      <c r="BAV4" s="617"/>
      <c r="BAW4" s="617"/>
      <c r="BAX4" s="617"/>
      <c r="BAY4" s="617"/>
      <c r="BAZ4" s="617"/>
      <c r="BBA4" s="617"/>
      <c r="BBB4" s="617"/>
      <c r="BBC4" s="617"/>
      <c r="BBD4" s="617"/>
      <c r="BBE4" s="617" t="s">
        <v>21</v>
      </c>
      <c r="BBF4" s="617"/>
      <c r="BBG4" s="617"/>
      <c r="BBH4" s="617"/>
      <c r="BBI4" s="617"/>
      <c r="BBJ4" s="617"/>
      <c r="BBK4" s="617"/>
      <c r="BBL4" s="617"/>
      <c r="BBM4" s="617"/>
      <c r="BBN4" s="617"/>
      <c r="BBO4" s="617"/>
      <c r="BBP4" s="617"/>
      <c r="BBQ4" s="617"/>
      <c r="BBR4" s="617"/>
      <c r="BBS4" s="617"/>
      <c r="BBT4" s="617"/>
      <c r="BBU4" s="617"/>
      <c r="BBV4" s="617"/>
      <c r="BBW4" s="617"/>
      <c r="BBX4" s="617"/>
      <c r="BBY4" s="617"/>
      <c r="BBZ4" s="617"/>
      <c r="BCA4" s="617"/>
      <c r="BCB4" s="617"/>
      <c r="BCC4" s="617"/>
      <c r="BCD4" s="617"/>
      <c r="BCE4" s="617"/>
      <c r="BCF4" s="617"/>
      <c r="BCG4" s="617"/>
      <c r="BCH4" s="617"/>
      <c r="BCI4" s="617" t="s">
        <v>22</v>
      </c>
      <c r="BCJ4" s="617"/>
      <c r="BCK4" s="617"/>
      <c r="BCL4" s="617"/>
      <c r="BCM4" s="617"/>
      <c r="BCN4" s="617"/>
      <c r="BCO4" s="617"/>
      <c r="BCP4" s="617"/>
      <c r="BCQ4" s="617"/>
      <c r="BCR4" s="617"/>
      <c r="BCS4" s="617"/>
      <c r="BCT4" s="617"/>
      <c r="BCU4" s="617"/>
      <c r="BCV4" s="617"/>
      <c r="BCW4" s="617"/>
      <c r="BCX4" s="617"/>
      <c r="BCY4" s="617"/>
      <c r="BCZ4" s="617"/>
      <c r="BDA4" s="617"/>
      <c r="BDB4" s="617"/>
      <c r="BDC4" s="617"/>
      <c r="BDD4" s="617"/>
      <c r="BDE4" s="617"/>
      <c r="BDF4" s="617"/>
      <c r="BDG4" s="617"/>
      <c r="BDH4" s="617"/>
      <c r="BDI4" s="617"/>
      <c r="BDJ4" s="617"/>
      <c r="BDK4" s="617"/>
      <c r="BDL4" s="617"/>
      <c r="BDM4" s="617"/>
      <c r="BDN4" s="617" t="s">
        <v>11</v>
      </c>
      <c r="BDO4" s="617"/>
      <c r="BDP4" s="617"/>
      <c r="BDQ4" s="617"/>
      <c r="BDR4" s="617"/>
      <c r="BDS4" s="617"/>
      <c r="BDT4" s="617"/>
      <c r="BDU4" s="617"/>
      <c r="BDV4" s="617"/>
      <c r="BDW4" s="617"/>
      <c r="BDX4" s="617"/>
      <c r="BDY4" s="617"/>
      <c r="BDZ4" s="617"/>
      <c r="BEA4" s="617"/>
      <c r="BEB4" s="617"/>
      <c r="BEC4" s="617"/>
      <c r="BED4" s="617"/>
      <c r="BEE4" s="617"/>
      <c r="BEF4" s="617"/>
      <c r="BEG4" s="617"/>
      <c r="BEH4" s="617"/>
      <c r="BEI4" s="617"/>
      <c r="BEJ4" s="617"/>
      <c r="BEK4" s="617"/>
      <c r="BEL4" s="617"/>
      <c r="BEM4" s="617"/>
      <c r="BEN4" s="617"/>
      <c r="BEO4" s="617"/>
      <c r="BEP4" s="617"/>
      <c r="BEQ4" s="617"/>
      <c r="BER4" s="617"/>
      <c r="BES4" s="617" t="s">
        <v>12</v>
      </c>
      <c r="BET4" s="617"/>
      <c r="BEU4" s="617"/>
      <c r="BEV4" s="617"/>
      <c r="BEW4" s="617"/>
      <c r="BEX4" s="617"/>
      <c r="BEY4" s="617"/>
      <c r="BEZ4" s="617"/>
      <c r="BFA4" s="617"/>
      <c r="BFB4" s="617"/>
      <c r="BFC4" s="617"/>
      <c r="BFD4" s="617"/>
      <c r="BFE4" s="617"/>
      <c r="BFF4" s="617"/>
      <c r="BFG4" s="617"/>
      <c r="BFH4" s="617"/>
      <c r="BFI4" s="617"/>
      <c r="BFJ4" s="617"/>
      <c r="BFK4" s="617"/>
      <c r="BFL4" s="617"/>
      <c r="BFM4" s="617"/>
      <c r="BFN4" s="617"/>
      <c r="BFO4" s="617"/>
      <c r="BFP4" s="617"/>
      <c r="BFQ4" s="617"/>
      <c r="BFR4" s="617"/>
      <c r="BFS4" s="617"/>
      <c r="BFT4" s="617"/>
      <c r="BFU4" s="617" t="s">
        <v>13</v>
      </c>
      <c r="BFV4" s="617"/>
      <c r="BFW4" s="617"/>
      <c r="BFX4" s="617"/>
      <c r="BFY4" s="617"/>
      <c r="BFZ4" s="617"/>
      <c r="BGA4" s="617"/>
      <c r="BGB4" s="617"/>
      <c r="BGC4" s="617"/>
      <c r="BGD4" s="617"/>
      <c r="BGE4" s="617"/>
      <c r="BGF4" s="617"/>
      <c r="BGG4" s="617"/>
      <c r="BGH4" s="617"/>
      <c r="BGI4" s="617"/>
      <c r="BGJ4" s="617"/>
      <c r="BGK4" s="617"/>
      <c r="BGL4" s="617"/>
      <c r="BGM4" s="617"/>
      <c r="BGN4" s="617"/>
      <c r="BGO4" s="617"/>
      <c r="BGP4" s="617"/>
      <c r="BGQ4" s="617"/>
      <c r="BGR4" s="617"/>
      <c r="BGS4" s="617"/>
      <c r="BGT4" s="617"/>
      <c r="BGU4" s="617"/>
      <c r="BGV4" s="617"/>
      <c r="BGW4" s="617"/>
      <c r="BGX4" s="617"/>
      <c r="BGY4" s="617"/>
      <c r="BGZ4" s="617" t="s">
        <v>14</v>
      </c>
      <c r="BHA4" s="617"/>
      <c r="BHB4" s="617"/>
      <c r="BHC4" s="617"/>
      <c r="BHD4" s="617"/>
      <c r="BHE4" s="617"/>
      <c r="BHF4" s="617"/>
      <c r="BHG4" s="617"/>
      <c r="BHH4" s="617"/>
      <c r="BHI4" s="617"/>
      <c r="BHJ4" s="617"/>
      <c r="BHK4" s="617"/>
      <c r="BHL4" s="617"/>
      <c r="BHM4" s="617"/>
      <c r="BHN4" s="617"/>
      <c r="BHO4" s="617"/>
      <c r="BHP4" s="617"/>
      <c r="BHQ4" s="617"/>
      <c r="BHR4" s="617"/>
      <c r="BHS4" s="617"/>
      <c r="BHT4" s="617"/>
      <c r="BHU4" s="617"/>
      <c r="BHV4" s="617"/>
      <c r="BHW4" s="617"/>
      <c r="BHX4" s="617"/>
      <c r="BHY4" s="617"/>
      <c r="BHZ4" s="617"/>
      <c r="BIA4" s="617"/>
      <c r="BIB4" s="617"/>
      <c r="BIC4" s="617"/>
      <c r="BID4" s="617" t="s">
        <v>15</v>
      </c>
      <c r="BIE4" s="617"/>
      <c r="BIF4" s="617"/>
      <c r="BIG4" s="617"/>
      <c r="BIH4" s="617"/>
      <c r="BII4" s="617"/>
      <c r="BIJ4" s="617"/>
      <c r="BIK4" s="617"/>
      <c r="BIL4" s="617"/>
      <c r="BIM4" s="617"/>
      <c r="BIN4" s="617"/>
      <c r="BIO4" s="617"/>
      <c r="BIP4" s="617"/>
      <c r="BIQ4" s="617"/>
      <c r="BIR4" s="617"/>
      <c r="BIS4" s="617"/>
      <c r="BIT4" s="617"/>
      <c r="BIU4" s="617"/>
      <c r="BIV4" s="617"/>
      <c r="BIW4" s="617"/>
      <c r="BIX4" s="617"/>
      <c r="BIY4" s="617"/>
      <c r="BIZ4" s="617"/>
      <c r="BJA4" s="617"/>
      <c r="BJB4" s="617"/>
      <c r="BJC4" s="617"/>
      <c r="BJD4" s="617"/>
      <c r="BJE4" s="617"/>
      <c r="BJF4" s="617"/>
      <c r="BJG4" s="617"/>
      <c r="BJH4" s="617"/>
      <c r="BJI4" s="617" t="s">
        <v>23</v>
      </c>
      <c r="BJJ4" s="617"/>
      <c r="BJK4" s="617"/>
      <c r="BJL4" s="617"/>
      <c r="BJM4" s="617"/>
      <c r="BJN4" s="617"/>
      <c r="BJO4" s="617"/>
      <c r="BJP4" s="617"/>
      <c r="BJQ4" s="617"/>
      <c r="BJR4" s="617"/>
      <c r="BJS4" s="617"/>
      <c r="BJT4" s="617"/>
      <c r="BJU4" s="617"/>
      <c r="BJV4" s="617"/>
      <c r="BJW4" s="617"/>
      <c r="BJX4" s="617"/>
      <c r="BJY4" s="617"/>
      <c r="BJZ4" s="617"/>
      <c r="BKA4" s="617"/>
      <c r="BKB4" s="617"/>
      <c r="BKC4" s="617"/>
      <c r="BKD4" s="617"/>
      <c r="BKE4" s="617"/>
      <c r="BKF4" s="617"/>
      <c r="BKG4" s="617"/>
      <c r="BKH4" s="617"/>
      <c r="BKI4" s="617"/>
      <c r="BKJ4" s="617"/>
      <c r="BKK4" s="617"/>
      <c r="BKL4" s="617"/>
      <c r="BKM4" s="617" t="s">
        <v>17</v>
      </c>
      <c r="BKN4" s="617"/>
      <c r="BKO4" s="617"/>
      <c r="BKP4" s="617"/>
      <c r="BKQ4" s="617"/>
      <c r="BKR4" s="617"/>
      <c r="BKS4" s="617"/>
      <c r="BKT4" s="617"/>
      <c r="BKU4" s="617"/>
      <c r="BKV4" s="617"/>
      <c r="BKW4" s="617"/>
      <c r="BKX4" s="617"/>
      <c r="BKY4" s="617"/>
      <c r="BKZ4" s="617"/>
      <c r="BLA4" s="617"/>
      <c r="BLB4" s="617"/>
      <c r="BLC4" s="617"/>
      <c r="BLD4" s="617"/>
      <c r="BLE4" s="617"/>
      <c r="BLF4" s="617"/>
      <c r="BLG4" s="617"/>
      <c r="BLH4" s="617"/>
      <c r="BLI4" s="617"/>
      <c r="BLJ4" s="617"/>
      <c r="BLK4" s="617"/>
      <c r="BLL4" s="617"/>
      <c r="BLM4" s="617"/>
      <c r="BLN4" s="617"/>
      <c r="BLO4" s="617"/>
      <c r="BLP4" s="617"/>
      <c r="BLQ4" s="617"/>
      <c r="BLR4" s="617" t="s">
        <v>18</v>
      </c>
      <c r="BLS4" s="617"/>
      <c r="BLT4" s="617"/>
      <c r="BLU4" s="617"/>
      <c r="BLV4" s="617"/>
      <c r="BLW4" s="617"/>
      <c r="BLX4" s="617"/>
      <c r="BLY4" s="617"/>
      <c r="BLZ4" s="617"/>
      <c r="BMA4" s="617"/>
      <c r="BMB4" s="617"/>
      <c r="BMC4" s="617"/>
      <c r="BMD4" s="617"/>
      <c r="BME4" s="617"/>
      <c r="BMF4" s="617"/>
      <c r="BMG4" s="617"/>
      <c r="BMH4" s="617"/>
      <c r="BMI4" s="617"/>
      <c r="BMJ4" s="617"/>
      <c r="BMK4" s="617"/>
      <c r="BML4" s="617"/>
      <c r="BMM4" s="617"/>
      <c r="BMN4" s="617"/>
      <c r="BMO4" s="617"/>
      <c r="BMP4" s="617"/>
      <c r="BMQ4" s="617"/>
      <c r="BMR4" s="617"/>
      <c r="BMS4" s="617"/>
      <c r="BMT4" s="617"/>
      <c r="BMU4" s="617"/>
      <c r="BMV4" s="617"/>
      <c r="BMW4" s="617" t="s">
        <v>19</v>
      </c>
      <c r="BMX4" s="617"/>
      <c r="BMY4" s="617"/>
      <c r="BMZ4" s="617"/>
      <c r="BNA4" s="617"/>
      <c r="BNB4" s="617"/>
      <c r="BNC4" s="617"/>
      <c r="BND4" s="617"/>
      <c r="BNE4" s="617"/>
      <c r="BNF4" s="617"/>
      <c r="BNG4" s="617"/>
      <c r="BNH4" s="617"/>
      <c r="BNI4" s="617"/>
      <c r="BNJ4" s="617"/>
      <c r="BNK4" s="617"/>
      <c r="BNL4" s="617"/>
      <c r="BNM4" s="617"/>
      <c r="BNN4" s="617"/>
      <c r="BNO4" s="617"/>
      <c r="BNP4" s="617"/>
      <c r="BNQ4" s="617"/>
      <c r="BNR4" s="617"/>
      <c r="BNS4" s="617"/>
      <c r="BNT4" s="617"/>
      <c r="BNU4" s="617"/>
      <c r="BNV4" s="617"/>
      <c r="BNW4" s="617"/>
      <c r="BNX4" s="617"/>
      <c r="BNY4" s="617"/>
      <c r="BNZ4" s="617"/>
      <c r="BOA4" s="617" t="s">
        <v>20</v>
      </c>
      <c r="BOB4" s="617"/>
      <c r="BOC4" s="617"/>
      <c r="BOD4" s="617"/>
      <c r="BOE4" s="617"/>
      <c r="BOF4" s="617"/>
      <c r="BOG4" s="617"/>
      <c r="BOH4" s="617"/>
      <c r="BOI4" s="617"/>
      <c r="BOJ4" s="617"/>
      <c r="BOK4" s="617"/>
      <c r="BOL4" s="617"/>
      <c r="BOM4" s="617"/>
      <c r="BON4" s="617"/>
      <c r="BOO4" s="617"/>
      <c r="BOP4" s="617"/>
      <c r="BOQ4" s="617"/>
      <c r="BOR4" s="617"/>
      <c r="BOS4" s="617"/>
      <c r="BOT4" s="617"/>
      <c r="BOU4" s="617"/>
      <c r="BOV4" s="617"/>
      <c r="BOW4" s="617"/>
      <c r="BOX4" s="617"/>
      <c r="BOY4" s="617"/>
      <c r="BOZ4" s="617"/>
      <c r="BPA4" s="617"/>
      <c r="BPB4" s="617"/>
      <c r="BPC4" s="617"/>
      <c r="BPD4" s="617"/>
      <c r="BPE4" s="617"/>
      <c r="BPF4" s="617" t="s">
        <v>21</v>
      </c>
      <c r="BPG4" s="617"/>
      <c r="BPH4" s="617"/>
      <c r="BPI4" s="617"/>
      <c r="BPJ4" s="617"/>
      <c r="BPK4" s="617"/>
      <c r="BPL4" s="617"/>
      <c r="BPM4" s="617"/>
      <c r="BPN4" s="617"/>
      <c r="BPO4" s="617"/>
      <c r="BPP4" s="617"/>
      <c r="BPQ4" s="617"/>
      <c r="BPR4" s="617"/>
      <c r="BPS4" s="617"/>
      <c r="BPT4" s="617"/>
      <c r="BPU4" s="617"/>
      <c r="BPV4" s="617"/>
      <c r="BPW4" s="617"/>
      <c r="BPX4" s="617"/>
      <c r="BPY4" s="617"/>
      <c r="BPZ4" s="617"/>
      <c r="BQA4" s="617"/>
      <c r="BQB4" s="617"/>
      <c r="BQC4" s="617"/>
      <c r="BQD4" s="617"/>
      <c r="BQE4" s="617"/>
      <c r="BQF4" s="617"/>
      <c r="BQG4" s="617"/>
      <c r="BQH4" s="617"/>
      <c r="BQI4" s="617"/>
      <c r="BQJ4" s="617" t="s">
        <v>22</v>
      </c>
      <c r="BQK4" s="617"/>
      <c r="BQL4" s="617"/>
      <c r="BQM4" s="617"/>
      <c r="BQN4" s="617"/>
      <c r="BQO4" s="617"/>
      <c r="BQP4" s="617"/>
      <c r="BQQ4" s="617"/>
      <c r="BQR4" s="617"/>
      <c r="BQS4" s="617"/>
      <c r="BQT4" s="617"/>
      <c r="BQU4" s="617"/>
      <c r="BQV4" s="617"/>
      <c r="BQW4" s="617"/>
      <c r="BQX4" s="617"/>
      <c r="BQY4" s="617"/>
      <c r="BQZ4" s="617"/>
      <c r="BRA4" s="617"/>
      <c r="BRB4" s="617"/>
      <c r="BRC4" s="617"/>
      <c r="BRD4" s="617"/>
      <c r="BRE4" s="617"/>
      <c r="BRF4" s="617"/>
      <c r="BRG4" s="617"/>
      <c r="BRH4" s="617"/>
      <c r="BRI4" s="617"/>
      <c r="BRJ4" s="617"/>
      <c r="BRK4" s="617"/>
      <c r="BRL4" s="617"/>
      <c r="BRM4" s="617"/>
      <c r="BRN4" s="617"/>
      <c r="BRO4" s="617" t="s">
        <v>11</v>
      </c>
      <c r="BRP4" s="617"/>
      <c r="BRQ4" s="617"/>
      <c r="BRR4" s="617"/>
      <c r="BRS4" s="617"/>
      <c r="BRT4" s="617"/>
      <c r="BRU4" s="617"/>
      <c r="BRV4" s="617"/>
      <c r="BRW4" s="617"/>
      <c r="BRX4" s="617"/>
      <c r="BRY4" s="617"/>
      <c r="BRZ4" s="617"/>
      <c r="BSA4" s="617"/>
      <c r="BSB4" s="617"/>
      <c r="BSC4" s="617"/>
      <c r="BSD4" s="617"/>
      <c r="BSE4" s="617"/>
      <c r="BSF4" s="617"/>
      <c r="BSG4" s="617"/>
      <c r="BSH4" s="617"/>
      <c r="BSI4" s="617"/>
      <c r="BSJ4" s="617"/>
      <c r="BSK4" s="617"/>
      <c r="BSL4" s="617"/>
      <c r="BSM4" s="617"/>
      <c r="BSN4" s="617"/>
      <c r="BSO4" s="617"/>
      <c r="BSP4" s="617"/>
      <c r="BSQ4" s="617"/>
      <c r="BSR4" s="617"/>
      <c r="BSS4" s="617"/>
      <c r="BST4" s="617" t="s">
        <v>12</v>
      </c>
      <c r="BSU4" s="617"/>
      <c r="BSV4" s="617"/>
      <c r="BSW4" s="617"/>
      <c r="BSX4" s="617"/>
      <c r="BSY4" s="617"/>
      <c r="BSZ4" s="617"/>
      <c r="BTA4" s="617"/>
      <c r="BTB4" s="617"/>
      <c r="BTC4" s="617"/>
      <c r="BTD4" s="617"/>
      <c r="BTE4" s="617"/>
      <c r="BTF4" s="617"/>
      <c r="BTG4" s="617"/>
      <c r="BTH4" s="617"/>
      <c r="BTI4" s="617"/>
      <c r="BTJ4" s="617"/>
      <c r="BTK4" s="617"/>
      <c r="BTL4" s="617"/>
      <c r="BTM4" s="617"/>
      <c r="BTN4" s="617"/>
      <c r="BTO4" s="617"/>
      <c r="BTP4" s="617"/>
      <c r="BTQ4" s="617"/>
      <c r="BTR4" s="617"/>
      <c r="BTS4" s="617"/>
      <c r="BTT4" s="617"/>
      <c r="BTU4" s="617"/>
      <c r="BTV4" s="617"/>
      <c r="BTW4" s="617" t="s">
        <v>13</v>
      </c>
      <c r="BTX4" s="617"/>
      <c r="BTY4" s="617"/>
      <c r="BTZ4" s="617"/>
      <c r="BUA4" s="617"/>
      <c r="BUB4" s="617"/>
      <c r="BUC4" s="617"/>
      <c r="BUD4" s="617"/>
      <c r="BUE4" s="617"/>
      <c r="BUF4" s="617"/>
      <c r="BUG4" s="617"/>
      <c r="BUH4" s="617"/>
      <c r="BUI4" s="617"/>
      <c r="BUJ4" s="617"/>
      <c r="BUK4" s="617"/>
      <c r="BUL4" s="617"/>
      <c r="BUM4" s="617"/>
      <c r="BUN4" s="617"/>
      <c r="BUO4" s="617"/>
      <c r="BUP4" s="617"/>
      <c r="BUQ4" s="617"/>
      <c r="BUR4" s="617"/>
      <c r="BUS4" s="617"/>
      <c r="BUT4" s="617"/>
      <c r="BUU4" s="617"/>
      <c r="BUV4" s="617"/>
      <c r="BUW4" s="617"/>
      <c r="BUX4" s="617"/>
      <c r="BUY4" s="617"/>
      <c r="BUZ4" s="617"/>
      <c r="BVA4" s="617"/>
      <c r="BVB4" s="617" t="s">
        <v>14</v>
      </c>
      <c r="BVC4" s="617"/>
      <c r="BVD4" s="617"/>
      <c r="BVE4" s="617"/>
      <c r="BVF4" s="617"/>
      <c r="BVG4" s="617"/>
      <c r="BVH4" s="617"/>
      <c r="BVI4" s="617"/>
      <c r="BVJ4" s="617"/>
      <c r="BVK4" s="617"/>
      <c r="BVL4" s="617"/>
      <c r="BVM4" s="617"/>
      <c r="BVN4" s="617"/>
      <c r="BVO4" s="617"/>
      <c r="BVP4" s="617"/>
      <c r="BVQ4" s="617"/>
      <c r="BVR4" s="617"/>
      <c r="BVS4" s="617"/>
      <c r="BVT4" s="617"/>
      <c r="BVU4" s="617"/>
      <c r="BVV4" s="617"/>
      <c r="BVW4" s="617"/>
      <c r="BVX4" s="617"/>
      <c r="BVY4" s="617"/>
      <c r="BVZ4" s="617"/>
      <c r="BWA4" s="617"/>
      <c r="BWB4" s="617"/>
      <c r="BWC4" s="617"/>
      <c r="BWD4" s="617"/>
      <c r="BWE4" s="617"/>
      <c r="BWF4" s="617" t="s">
        <v>15</v>
      </c>
      <c r="BWG4" s="617"/>
      <c r="BWH4" s="617"/>
      <c r="BWI4" s="617"/>
      <c r="BWJ4" s="617"/>
      <c r="BWK4" s="617"/>
      <c r="BWL4" s="617"/>
      <c r="BWM4" s="617"/>
      <c r="BWN4" s="617"/>
      <c r="BWO4" s="617"/>
      <c r="BWP4" s="617"/>
      <c r="BWQ4" s="617"/>
      <c r="BWR4" s="617"/>
      <c r="BWS4" s="617"/>
      <c r="BWT4" s="617"/>
      <c r="BWU4" s="617"/>
      <c r="BWV4" s="617"/>
      <c r="BWW4" s="617"/>
      <c r="BWX4" s="617"/>
      <c r="BWY4" s="617"/>
      <c r="BWZ4" s="617"/>
      <c r="BXA4" s="617"/>
      <c r="BXB4" s="617"/>
      <c r="BXC4" s="617"/>
      <c r="BXD4" s="617"/>
      <c r="BXE4" s="617"/>
      <c r="BXF4" s="617"/>
      <c r="BXG4" s="617"/>
      <c r="BXH4" s="617"/>
      <c r="BXI4" s="617"/>
      <c r="BXJ4" s="617"/>
      <c r="BXK4" s="617" t="s">
        <v>16</v>
      </c>
      <c r="BXL4" s="617"/>
      <c r="BXM4" s="617"/>
      <c r="BXN4" s="617"/>
      <c r="BXO4" s="617"/>
      <c r="BXP4" s="617"/>
      <c r="BXQ4" s="617"/>
      <c r="BXR4" s="617"/>
      <c r="BXS4" s="617"/>
      <c r="BXT4" s="617"/>
      <c r="BXU4" s="617"/>
      <c r="BXV4" s="617"/>
      <c r="BXW4" s="617"/>
      <c r="BXX4" s="617"/>
      <c r="BXY4" s="617"/>
      <c r="BXZ4" s="617"/>
      <c r="BYA4" s="617"/>
      <c r="BYB4" s="617"/>
      <c r="BYC4" s="617"/>
      <c r="BYD4" s="617"/>
      <c r="BYE4" s="617"/>
      <c r="BYF4" s="617"/>
      <c r="BYG4" s="617"/>
      <c r="BYH4" s="617"/>
      <c r="BYI4" s="617"/>
      <c r="BYJ4" s="617"/>
      <c r="BYK4" s="617"/>
      <c r="BYL4" s="617"/>
      <c r="BYM4" s="617"/>
      <c r="BYN4" s="617"/>
      <c r="BYO4" s="617" t="s">
        <v>17</v>
      </c>
      <c r="BYP4" s="617"/>
      <c r="BYQ4" s="617"/>
      <c r="BYR4" s="617"/>
      <c r="BYS4" s="617"/>
      <c r="BYT4" s="617"/>
      <c r="BYU4" s="617"/>
      <c r="BYV4" s="617"/>
      <c r="BYW4" s="617"/>
      <c r="BYX4" s="617"/>
      <c r="BYY4" s="617"/>
      <c r="BYZ4" s="617"/>
      <c r="BZA4" s="617"/>
      <c r="BZB4" s="617"/>
      <c r="BZC4" s="617"/>
      <c r="BZD4" s="617"/>
      <c r="BZE4" s="617"/>
      <c r="BZF4" s="617"/>
      <c r="BZG4" s="617"/>
      <c r="BZH4" s="617"/>
      <c r="BZI4" s="617"/>
      <c r="BZJ4" s="617"/>
      <c r="BZK4" s="617"/>
      <c r="BZL4" s="617"/>
      <c r="BZM4" s="617"/>
      <c r="BZN4" s="617"/>
      <c r="BZO4" s="617"/>
      <c r="BZP4" s="617"/>
      <c r="BZQ4" s="617"/>
      <c r="BZR4" s="617"/>
      <c r="BZS4" s="617"/>
      <c r="BZT4" s="617" t="s">
        <v>18</v>
      </c>
      <c r="BZU4" s="617"/>
      <c r="BZV4" s="617"/>
      <c r="BZW4" s="617"/>
      <c r="BZX4" s="617"/>
      <c r="BZY4" s="617"/>
      <c r="BZZ4" s="617"/>
      <c r="CAA4" s="617"/>
      <c r="CAB4" s="617"/>
      <c r="CAC4" s="617"/>
      <c r="CAD4" s="617"/>
      <c r="CAE4" s="617"/>
      <c r="CAF4" s="617"/>
      <c r="CAG4" s="617"/>
      <c r="CAH4" s="617"/>
      <c r="CAI4" s="617"/>
      <c r="CAJ4" s="617"/>
      <c r="CAK4" s="617"/>
      <c r="CAL4" s="617"/>
      <c r="CAM4" s="617"/>
      <c r="CAN4" s="617"/>
      <c r="CAO4" s="617"/>
      <c r="CAP4" s="617"/>
      <c r="CAQ4" s="617"/>
      <c r="CAR4" s="617"/>
      <c r="CAS4" s="617"/>
      <c r="CAT4" s="617"/>
      <c r="CAU4" s="617"/>
      <c r="CAV4" s="617"/>
      <c r="CAW4" s="617"/>
      <c r="CAX4" s="617"/>
      <c r="CAY4" s="617" t="s">
        <v>19</v>
      </c>
      <c r="CAZ4" s="617"/>
      <c r="CBA4" s="617"/>
      <c r="CBB4" s="617"/>
      <c r="CBC4" s="617"/>
      <c r="CBD4" s="617"/>
      <c r="CBE4" s="617"/>
      <c r="CBF4" s="617"/>
      <c r="CBG4" s="617"/>
      <c r="CBH4" s="617"/>
      <c r="CBI4" s="617"/>
      <c r="CBJ4" s="617"/>
      <c r="CBK4" s="617"/>
      <c r="CBL4" s="617"/>
      <c r="CBM4" s="617"/>
      <c r="CBN4" s="617"/>
      <c r="CBO4" s="617"/>
      <c r="CBP4" s="617"/>
      <c r="CBQ4" s="617"/>
      <c r="CBR4" s="617"/>
      <c r="CBS4" s="617"/>
      <c r="CBT4" s="617"/>
      <c r="CBU4" s="617"/>
      <c r="CBV4" s="617"/>
      <c r="CBW4" s="617"/>
      <c r="CBX4" s="617"/>
      <c r="CBY4" s="617"/>
      <c r="CBZ4" s="617"/>
      <c r="CCA4" s="617"/>
      <c r="CCB4" s="617"/>
      <c r="CCC4" s="617" t="s">
        <v>20</v>
      </c>
      <c r="CCD4" s="617"/>
      <c r="CCE4" s="617"/>
      <c r="CCF4" s="617"/>
      <c r="CCG4" s="617"/>
      <c r="CCH4" s="617"/>
      <c r="CCI4" s="617"/>
      <c r="CCJ4" s="617"/>
      <c r="CCK4" s="617"/>
      <c r="CCL4" s="617"/>
      <c r="CCM4" s="617"/>
      <c r="CCN4" s="617"/>
      <c r="CCO4" s="617"/>
      <c r="CCP4" s="617"/>
      <c r="CCQ4" s="617"/>
      <c r="CCR4" s="617"/>
      <c r="CCS4" s="617"/>
      <c r="CCT4" s="617"/>
      <c r="CCU4" s="617"/>
      <c r="CCV4" s="617"/>
      <c r="CCW4" s="617"/>
      <c r="CCX4" s="617"/>
      <c r="CCY4" s="617"/>
      <c r="CCZ4" s="617"/>
      <c r="CDA4" s="617"/>
      <c r="CDB4" s="617"/>
      <c r="CDC4" s="617"/>
      <c r="CDD4" s="617"/>
      <c r="CDE4" s="617"/>
      <c r="CDF4" s="617"/>
      <c r="CDG4" s="617"/>
      <c r="CDH4" s="617" t="s">
        <v>21</v>
      </c>
      <c r="CDI4" s="617"/>
      <c r="CDJ4" s="617"/>
      <c r="CDK4" s="617"/>
      <c r="CDL4" s="617"/>
      <c r="CDM4" s="617"/>
      <c r="CDN4" s="617"/>
      <c r="CDO4" s="617"/>
      <c r="CDP4" s="617"/>
      <c r="CDQ4" s="617"/>
      <c r="CDR4" s="617"/>
      <c r="CDS4" s="617"/>
      <c r="CDT4" s="617"/>
      <c r="CDU4" s="617"/>
      <c r="CDV4" s="617"/>
      <c r="CDW4" s="617"/>
      <c r="CDX4" s="617"/>
      <c r="CDY4" s="617"/>
      <c r="CDZ4" s="617"/>
      <c r="CEA4" s="617"/>
      <c r="CEB4" s="617"/>
      <c r="CEC4" s="617"/>
      <c r="CED4" s="617"/>
      <c r="CEE4" s="617"/>
      <c r="CEF4" s="617"/>
      <c r="CEG4" s="617"/>
      <c r="CEH4" s="617"/>
      <c r="CEI4" s="617"/>
      <c r="CEJ4" s="617"/>
      <c r="CEK4" s="617"/>
      <c r="CEL4" s="617" t="s">
        <v>22</v>
      </c>
      <c r="CEM4" s="617"/>
      <c r="CEN4" s="617"/>
      <c r="CEO4" s="617"/>
      <c r="CEP4" s="617"/>
      <c r="CEQ4" s="617"/>
      <c r="CER4" s="617"/>
      <c r="CES4" s="617"/>
      <c r="CET4" s="617"/>
      <c r="CEU4" s="617"/>
      <c r="CEV4" s="617"/>
      <c r="CEW4" s="617"/>
      <c r="CEX4" s="617"/>
      <c r="CEY4" s="617"/>
      <c r="CEZ4" s="617"/>
      <c r="CFA4" s="617"/>
      <c r="CFB4" s="617"/>
      <c r="CFC4" s="617"/>
      <c r="CFD4" s="617"/>
      <c r="CFE4" s="617"/>
      <c r="CFF4" s="617"/>
      <c r="CFG4" s="617"/>
      <c r="CFH4" s="617"/>
      <c r="CFI4" s="617"/>
      <c r="CFJ4" s="617"/>
      <c r="CFK4" s="617"/>
      <c r="CFL4" s="617"/>
      <c r="CFM4" s="617"/>
      <c r="CFN4" s="617"/>
      <c r="CFO4" s="617"/>
      <c r="CFP4" s="617"/>
      <c r="CFQ4" s="617" t="s">
        <v>11</v>
      </c>
      <c r="CFR4" s="617"/>
      <c r="CFS4" s="617"/>
      <c r="CFT4" s="617"/>
      <c r="CFU4" s="617"/>
      <c r="CFV4" s="617"/>
      <c r="CFW4" s="617"/>
      <c r="CFX4" s="617"/>
      <c r="CFY4" s="617"/>
      <c r="CFZ4" s="617"/>
      <c r="CGA4" s="617"/>
      <c r="CGB4" s="617"/>
      <c r="CGC4" s="617"/>
      <c r="CGD4" s="617"/>
      <c r="CGE4" s="617"/>
      <c r="CGF4" s="617"/>
      <c r="CGG4" s="617"/>
      <c r="CGH4" s="617"/>
      <c r="CGI4" s="617"/>
      <c r="CGJ4" s="617"/>
      <c r="CGK4" s="617"/>
      <c r="CGL4" s="617"/>
      <c r="CGM4" s="617"/>
      <c r="CGN4" s="617"/>
      <c r="CGO4" s="617"/>
      <c r="CGP4" s="617"/>
      <c r="CGQ4" s="617"/>
      <c r="CGR4" s="617"/>
      <c r="CGS4" s="617"/>
      <c r="CGT4" s="617"/>
      <c r="CGU4" s="617"/>
      <c r="CGV4" s="617" t="s">
        <v>12</v>
      </c>
      <c r="CGW4" s="617"/>
      <c r="CGX4" s="617"/>
      <c r="CGY4" s="617"/>
      <c r="CGZ4" s="617"/>
      <c r="CHA4" s="617"/>
      <c r="CHB4" s="617"/>
      <c r="CHC4" s="617"/>
      <c r="CHD4" s="617"/>
      <c r="CHE4" s="617"/>
      <c r="CHF4" s="617"/>
      <c r="CHG4" s="617"/>
      <c r="CHH4" s="617"/>
      <c r="CHI4" s="617"/>
      <c r="CHJ4" s="617"/>
      <c r="CHK4" s="617"/>
      <c r="CHL4" s="617"/>
      <c r="CHM4" s="617"/>
      <c r="CHN4" s="617"/>
      <c r="CHO4" s="617"/>
      <c r="CHP4" s="617"/>
      <c r="CHQ4" s="617"/>
      <c r="CHR4" s="617"/>
      <c r="CHS4" s="617"/>
      <c r="CHT4" s="617"/>
      <c r="CHU4" s="617"/>
      <c r="CHV4" s="617"/>
      <c r="CHW4" s="617"/>
      <c r="CHX4" s="617" t="s">
        <v>13</v>
      </c>
      <c r="CHY4" s="617"/>
      <c r="CHZ4" s="617"/>
      <c r="CIA4" s="617"/>
      <c r="CIB4" s="617"/>
      <c r="CIC4" s="617"/>
      <c r="CID4" s="617"/>
      <c r="CIE4" s="617"/>
      <c r="CIF4" s="617"/>
      <c r="CIG4" s="617"/>
      <c r="CIH4" s="617"/>
      <c r="CII4" s="617"/>
      <c r="CIJ4" s="617"/>
      <c r="CIK4" s="617"/>
      <c r="CIL4" s="617"/>
      <c r="CIM4" s="617"/>
      <c r="CIN4" s="617"/>
      <c r="CIO4" s="617"/>
      <c r="CIP4" s="617"/>
      <c r="CIQ4" s="617"/>
      <c r="CIR4" s="617"/>
      <c r="CIS4" s="617"/>
      <c r="CIT4" s="617"/>
      <c r="CIU4" s="617"/>
      <c r="CIV4" s="617"/>
      <c r="CIW4" s="617"/>
      <c r="CIX4" s="617"/>
      <c r="CIY4" s="617"/>
      <c r="CIZ4" s="617"/>
      <c r="CJA4" s="617"/>
      <c r="CJB4" s="617"/>
      <c r="CJC4" s="617" t="s">
        <v>14</v>
      </c>
      <c r="CJD4" s="617"/>
      <c r="CJE4" s="617"/>
      <c r="CJF4" s="617"/>
      <c r="CJG4" s="617"/>
      <c r="CJH4" s="617"/>
      <c r="CJI4" s="617"/>
      <c r="CJJ4" s="617"/>
      <c r="CJK4" s="617"/>
      <c r="CJL4" s="617"/>
      <c r="CJM4" s="617"/>
      <c r="CJN4" s="617"/>
      <c r="CJO4" s="617"/>
      <c r="CJP4" s="617"/>
      <c r="CJQ4" s="617"/>
      <c r="CJR4" s="617"/>
      <c r="CJS4" s="617"/>
      <c r="CJT4" s="617"/>
      <c r="CJU4" s="617"/>
      <c r="CJV4" s="617"/>
      <c r="CJW4" s="617"/>
      <c r="CJX4" s="617"/>
      <c r="CJY4" s="617"/>
      <c r="CJZ4" s="617"/>
      <c r="CKA4" s="617"/>
      <c r="CKB4" s="617"/>
      <c r="CKC4" s="617"/>
      <c r="CKD4" s="617"/>
      <c r="CKE4" s="617"/>
      <c r="CKF4" s="617"/>
      <c r="CKG4" s="617" t="s">
        <v>15</v>
      </c>
      <c r="CKH4" s="617"/>
      <c r="CKI4" s="617"/>
      <c r="CKJ4" s="617"/>
      <c r="CKK4" s="617"/>
      <c r="CKL4" s="617"/>
      <c r="CKM4" s="617"/>
      <c r="CKN4" s="617"/>
      <c r="CKO4" s="617"/>
      <c r="CKP4" s="617"/>
      <c r="CKQ4" s="617"/>
      <c r="CKR4" s="617"/>
      <c r="CKS4" s="617"/>
      <c r="CKT4" s="617"/>
      <c r="CKU4" s="617"/>
      <c r="CKV4" s="617"/>
      <c r="CKW4" s="617"/>
      <c r="CKX4" s="617"/>
      <c r="CKY4" s="617"/>
      <c r="CKZ4" s="617"/>
      <c r="CLA4" s="617"/>
      <c r="CLB4" s="617"/>
      <c r="CLC4" s="617"/>
      <c r="CLD4" s="617"/>
      <c r="CLE4" s="617"/>
      <c r="CLF4" s="617"/>
      <c r="CLG4" s="617"/>
      <c r="CLH4" s="617"/>
      <c r="CLI4" s="617"/>
      <c r="CLJ4" s="617"/>
      <c r="CLK4" s="617"/>
      <c r="CLL4" s="617" t="s">
        <v>16</v>
      </c>
      <c r="CLM4" s="617"/>
      <c r="CLN4" s="617"/>
      <c r="CLO4" s="617"/>
      <c r="CLP4" s="617"/>
      <c r="CLQ4" s="617"/>
      <c r="CLR4" s="617"/>
      <c r="CLS4" s="617"/>
      <c r="CLT4" s="617"/>
      <c r="CLU4" s="617"/>
      <c r="CLV4" s="617"/>
      <c r="CLW4" s="617"/>
      <c r="CLX4" s="617"/>
      <c r="CLY4" s="617"/>
      <c r="CLZ4" s="617"/>
      <c r="CMA4" s="617"/>
      <c r="CMB4" s="617"/>
      <c r="CMC4" s="617"/>
      <c r="CMD4" s="617"/>
      <c r="CME4" s="617"/>
      <c r="CMF4" s="617"/>
      <c r="CMG4" s="617"/>
      <c r="CMH4" s="617"/>
      <c r="CMI4" s="617"/>
      <c r="CMJ4" s="617"/>
      <c r="CMK4" s="617"/>
      <c r="CML4" s="617"/>
      <c r="CMM4" s="617"/>
      <c r="CMN4" s="617"/>
      <c r="CMO4" s="617"/>
      <c r="CMP4" s="617" t="s">
        <v>17</v>
      </c>
      <c r="CMQ4" s="617"/>
      <c r="CMR4" s="617"/>
      <c r="CMS4" s="617"/>
      <c r="CMT4" s="617"/>
      <c r="CMU4" s="617"/>
      <c r="CMV4" s="617"/>
      <c r="CMW4" s="617"/>
      <c r="CMX4" s="617"/>
      <c r="CMY4" s="617"/>
      <c r="CMZ4" s="617"/>
      <c r="CNA4" s="617"/>
      <c r="CNB4" s="617"/>
      <c r="CNC4" s="617"/>
      <c r="CND4" s="617"/>
      <c r="CNE4" s="617"/>
      <c r="CNF4" s="617"/>
      <c r="CNG4" s="617"/>
      <c r="CNH4" s="617"/>
      <c r="CNI4" s="617"/>
      <c r="CNJ4" s="617"/>
      <c r="CNK4" s="617"/>
      <c r="CNL4" s="617"/>
      <c r="CNM4" s="617"/>
      <c r="CNN4" s="617"/>
      <c r="CNO4" s="617"/>
      <c r="CNP4" s="617"/>
      <c r="CNQ4" s="617"/>
      <c r="CNR4" s="617"/>
      <c r="CNS4" s="617"/>
      <c r="CNT4" s="617"/>
      <c r="CNU4" s="617" t="s">
        <v>18</v>
      </c>
      <c r="CNV4" s="617"/>
      <c r="CNW4" s="617"/>
      <c r="CNX4" s="617"/>
      <c r="CNY4" s="617"/>
      <c r="CNZ4" s="617"/>
      <c r="COA4" s="617"/>
      <c r="COB4" s="617"/>
      <c r="COC4" s="617"/>
      <c r="COD4" s="617"/>
      <c r="COE4" s="617"/>
      <c r="COF4" s="617"/>
      <c r="COG4" s="617"/>
      <c r="COH4" s="617"/>
      <c r="COI4" s="617"/>
      <c r="COJ4" s="617"/>
      <c r="COK4" s="617"/>
      <c r="COL4" s="617"/>
      <c r="COM4" s="617"/>
      <c r="CON4" s="617"/>
      <c r="COO4" s="617"/>
      <c r="COP4" s="617"/>
      <c r="COQ4" s="617"/>
      <c r="COR4" s="617"/>
      <c r="COS4" s="617"/>
      <c r="COT4" s="617"/>
      <c r="COU4" s="617"/>
      <c r="COV4" s="617"/>
      <c r="COW4" s="617"/>
      <c r="COX4" s="617"/>
      <c r="COY4" s="617"/>
      <c r="COZ4" s="617" t="s">
        <v>19</v>
      </c>
      <c r="CPA4" s="617"/>
      <c r="CPB4" s="617"/>
      <c r="CPC4" s="617"/>
      <c r="CPD4" s="617"/>
      <c r="CPE4" s="617"/>
      <c r="CPF4" s="617"/>
      <c r="CPG4" s="617"/>
      <c r="CPH4" s="617"/>
      <c r="CPI4" s="617"/>
      <c r="CPJ4" s="617"/>
      <c r="CPK4" s="617"/>
      <c r="CPL4" s="617"/>
      <c r="CPM4" s="617"/>
      <c r="CPN4" s="617"/>
      <c r="CPO4" s="617"/>
      <c r="CPP4" s="617"/>
      <c r="CPQ4" s="617"/>
      <c r="CPR4" s="617"/>
      <c r="CPS4" s="617"/>
      <c r="CPT4" s="617"/>
      <c r="CPU4" s="617"/>
      <c r="CPV4" s="617"/>
      <c r="CPW4" s="617"/>
      <c r="CPX4" s="617"/>
      <c r="CPY4" s="617"/>
      <c r="CPZ4" s="617"/>
      <c r="CQA4" s="617"/>
      <c r="CQB4" s="617"/>
      <c r="CQC4" s="617"/>
      <c r="CQD4" s="617" t="s">
        <v>20</v>
      </c>
      <c r="CQE4" s="617"/>
      <c r="CQF4" s="617"/>
      <c r="CQG4" s="617"/>
      <c r="CQH4" s="617"/>
      <c r="CQI4" s="617"/>
      <c r="CQJ4" s="617"/>
      <c r="CQK4" s="617"/>
      <c r="CQL4" s="617"/>
      <c r="CQM4" s="617"/>
      <c r="CQN4" s="617"/>
      <c r="CQO4" s="617"/>
      <c r="CQP4" s="617"/>
      <c r="CQQ4" s="617"/>
      <c r="CQR4" s="617"/>
      <c r="CQS4" s="617"/>
      <c r="CQT4" s="617"/>
      <c r="CQU4" s="617"/>
      <c r="CQV4" s="617"/>
      <c r="CQW4" s="617"/>
      <c r="CQX4" s="617"/>
      <c r="CQY4" s="617"/>
      <c r="CQZ4" s="617"/>
      <c r="CRA4" s="617"/>
      <c r="CRB4" s="617"/>
      <c r="CRC4" s="617"/>
      <c r="CRD4" s="617"/>
      <c r="CRE4" s="617"/>
      <c r="CRF4" s="617"/>
      <c r="CRG4" s="617"/>
      <c r="CRH4" s="617"/>
      <c r="CRI4" s="617" t="s">
        <v>21</v>
      </c>
      <c r="CRJ4" s="617"/>
      <c r="CRK4" s="617"/>
      <c r="CRL4" s="617"/>
      <c r="CRM4" s="617"/>
      <c r="CRN4" s="617"/>
      <c r="CRO4" s="617"/>
      <c r="CRP4" s="617"/>
      <c r="CRQ4" s="617"/>
      <c r="CRR4" s="617"/>
      <c r="CRS4" s="617"/>
      <c r="CRT4" s="617"/>
      <c r="CRU4" s="617"/>
      <c r="CRV4" s="617"/>
      <c r="CRW4" s="617"/>
      <c r="CRX4" s="617"/>
      <c r="CRY4" s="617"/>
      <c r="CRZ4" s="617"/>
      <c r="CSA4" s="617"/>
      <c r="CSB4" s="617"/>
      <c r="CSC4" s="617"/>
      <c r="CSD4" s="617"/>
      <c r="CSE4" s="617"/>
      <c r="CSF4" s="617"/>
      <c r="CSG4" s="617"/>
      <c r="CSH4" s="617"/>
      <c r="CSI4" s="617"/>
      <c r="CSJ4" s="617"/>
      <c r="CSK4" s="617"/>
      <c r="CSL4" s="617"/>
      <c r="CSM4" s="617" t="s">
        <v>22</v>
      </c>
      <c r="CSN4" s="617"/>
      <c r="CSO4" s="617"/>
      <c r="CSP4" s="617"/>
      <c r="CSQ4" s="617"/>
      <c r="CSR4" s="617"/>
      <c r="CSS4" s="617"/>
      <c r="CST4" s="617"/>
      <c r="CSU4" s="617"/>
      <c r="CSV4" s="617"/>
      <c r="CSW4" s="617"/>
      <c r="CSX4" s="617"/>
      <c r="CSY4" s="617"/>
      <c r="CSZ4" s="617"/>
      <c r="CTA4" s="617"/>
      <c r="CTB4" s="617"/>
      <c r="CTC4" s="617"/>
      <c r="CTD4" s="617"/>
      <c r="CTE4" s="617"/>
      <c r="CTF4" s="617"/>
      <c r="CTG4" s="617"/>
      <c r="CTH4" s="617"/>
      <c r="CTI4" s="617"/>
      <c r="CTJ4" s="617"/>
      <c r="CTK4" s="617"/>
      <c r="CTL4" s="617"/>
      <c r="CTM4" s="617"/>
      <c r="CTN4" s="617"/>
      <c r="CTO4" s="617"/>
      <c r="CTP4" s="617"/>
      <c r="CTQ4" s="617"/>
      <c r="CTR4" s="617" t="s">
        <v>11</v>
      </c>
      <c r="CTS4" s="617"/>
      <c r="CTT4" s="617"/>
      <c r="CTU4" s="617"/>
      <c r="CTV4" s="617"/>
      <c r="CTW4" s="617"/>
      <c r="CTX4" s="617"/>
      <c r="CTY4" s="617"/>
      <c r="CTZ4" s="617"/>
      <c r="CUA4" s="617"/>
      <c r="CUB4" s="617"/>
      <c r="CUC4" s="617"/>
      <c r="CUD4" s="617"/>
      <c r="CUE4" s="617"/>
      <c r="CUF4" s="617"/>
      <c r="CUG4" s="617"/>
      <c r="CUH4" s="617"/>
      <c r="CUI4" s="617"/>
      <c r="CUJ4" s="617"/>
      <c r="CUK4" s="617"/>
      <c r="CUL4" s="617"/>
      <c r="CUM4" s="617"/>
      <c r="CUN4" s="617"/>
      <c r="CUO4" s="617"/>
      <c r="CUP4" s="617"/>
      <c r="CUQ4" s="617"/>
      <c r="CUR4" s="617"/>
      <c r="CUS4" s="617"/>
      <c r="CUT4" s="617"/>
      <c r="CUU4" s="617"/>
      <c r="CUV4" s="617"/>
      <c r="CUW4" s="617" t="s">
        <v>12</v>
      </c>
      <c r="CUX4" s="617"/>
      <c r="CUY4" s="617"/>
      <c r="CUZ4" s="617"/>
      <c r="CVA4" s="617"/>
      <c r="CVB4" s="617"/>
      <c r="CVC4" s="617"/>
      <c r="CVD4" s="617"/>
      <c r="CVE4" s="617"/>
      <c r="CVF4" s="617"/>
      <c r="CVG4" s="617"/>
      <c r="CVH4" s="617"/>
      <c r="CVI4" s="617"/>
      <c r="CVJ4" s="617"/>
      <c r="CVK4" s="617"/>
      <c r="CVL4" s="617"/>
      <c r="CVM4" s="617"/>
      <c r="CVN4" s="617"/>
      <c r="CVO4" s="617"/>
      <c r="CVP4" s="617"/>
      <c r="CVQ4" s="617"/>
      <c r="CVR4" s="617"/>
      <c r="CVS4" s="617"/>
      <c r="CVT4" s="617"/>
      <c r="CVU4" s="617"/>
      <c r="CVV4" s="617"/>
      <c r="CVW4" s="617"/>
      <c r="CVX4" s="617"/>
      <c r="CVY4" s="617" t="s">
        <v>13</v>
      </c>
      <c r="CVZ4" s="617"/>
      <c r="CWA4" s="617"/>
      <c r="CWB4" s="617"/>
      <c r="CWC4" s="617"/>
      <c r="CWD4" s="617"/>
      <c r="CWE4" s="617"/>
      <c r="CWF4" s="617"/>
      <c r="CWG4" s="617"/>
      <c r="CWH4" s="617"/>
      <c r="CWI4" s="617"/>
      <c r="CWJ4" s="617"/>
      <c r="CWK4" s="617"/>
      <c r="CWL4" s="617"/>
      <c r="CWM4" s="617"/>
      <c r="CWN4" s="617"/>
      <c r="CWO4" s="617"/>
      <c r="CWP4" s="617"/>
      <c r="CWQ4" s="617"/>
      <c r="CWR4" s="617"/>
      <c r="CWS4" s="617"/>
      <c r="CWT4" s="617"/>
      <c r="CWU4" s="617"/>
      <c r="CWV4" s="617"/>
      <c r="CWW4" s="617"/>
      <c r="CWX4" s="617"/>
      <c r="CWY4" s="617"/>
      <c r="CWZ4" s="617"/>
      <c r="CXA4" s="617"/>
      <c r="CXB4" s="617"/>
      <c r="CXC4" s="617"/>
      <c r="CXD4" s="617" t="s">
        <v>14</v>
      </c>
      <c r="CXE4" s="617"/>
      <c r="CXF4" s="617"/>
      <c r="CXG4" s="617"/>
      <c r="CXH4" s="617"/>
      <c r="CXI4" s="617"/>
      <c r="CXJ4" s="617"/>
      <c r="CXK4" s="617"/>
      <c r="CXL4" s="617"/>
      <c r="CXM4" s="617"/>
      <c r="CXN4" s="617"/>
      <c r="CXO4" s="617"/>
      <c r="CXP4" s="617"/>
      <c r="CXQ4" s="617"/>
      <c r="CXR4" s="617"/>
      <c r="CXS4" s="617"/>
      <c r="CXT4" s="617"/>
      <c r="CXU4" s="617"/>
      <c r="CXV4" s="617"/>
      <c r="CXW4" s="617"/>
      <c r="CXX4" s="617"/>
      <c r="CXY4" s="617"/>
      <c r="CXZ4" s="617"/>
      <c r="CYA4" s="617"/>
      <c r="CYB4" s="617"/>
      <c r="CYC4" s="617"/>
      <c r="CYD4" s="617"/>
      <c r="CYE4" s="617"/>
      <c r="CYF4" s="617"/>
      <c r="CYG4" s="617"/>
      <c r="CYH4" s="617" t="s">
        <v>15</v>
      </c>
      <c r="CYI4" s="617"/>
      <c r="CYJ4" s="617"/>
      <c r="CYK4" s="617"/>
      <c r="CYL4" s="617"/>
      <c r="CYM4" s="617"/>
      <c r="CYN4" s="617"/>
      <c r="CYO4" s="617"/>
      <c r="CYP4" s="617"/>
      <c r="CYQ4" s="617"/>
      <c r="CYR4" s="617"/>
      <c r="CYS4" s="617"/>
      <c r="CYT4" s="617"/>
      <c r="CYU4" s="617"/>
      <c r="CYV4" s="617"/>
      <c r="CYW4" s="617"/>
      <c r="CYX4" s="617"/>
      <c r="CYY4" s="617"/>
      <c r="CYZ4" s="617"/>
      <c r="CZA4" s="617"/>
      <c r="CZB4" s="617"/>
      <c r="CZC4" s="617"/>
      <c r="CZD4" s="617"/>
      <c r="CZE4" s="617"/>
      <c r="CZF4" s="617"/>
      <c r="CZG4" s="617"/>
      <c r="CZH4" s="617"/>
      <c r="CZI4" s="617"/>
      <c r="CZJ4" s="617"/>
      <c r="CZK4" s="617"/>
      <c r="CZL4" s="617"/>
      <c r="CZM4" s="617" t="s">
        <v>16</v>
      </c>
      <c r="CZN4" s="617"/>
      <c r="CZO4" s="617"/>
      <c r="CZP4" s="617"/>
      <c r="CZQ4" s="617"/>
      <c r="CZR4" s="617"/>
      <c r="CZS4" s="617"/>
      <c r="CZT4" s="617"/>
      <c r="CZU4" s="617"/>
      <c r="CZV4" s="617"/>
      <c r="CZW4" s="617"/>
      <c r="CZX4" s="617"/>
      <c r="CZY4" s="617"/>
      <c r="CZZ4" s="617"/>
      <c r="DAA4" s="617"/>
      <c r="DAB4" s="617"/>
      <c r="DAC4" s="617"/>
      <c r="DAD4" s="617"/>
      <c r="DAE4" s="617"/>
      <c r="DAF4" s="617"/>
      <c r="DAG4" s="617"/>
      <c r="DAH4" s="617"/>
      <c r="DAI4" s="617"/>
      <c r="DAJ4" s="617"/>
      <c r="DAK4" s="617"/>
      <c r="DAL4" s="617"/>
      <c r="DAM4" s="617"/>
      <c r="DAN4" s="617"/>
      <c r="DAO4" s="617"/>
      <c r="DAP4" s="617"/>
      <c r="DAQ4" s="617" t="s">
        <v>17</v>
      </c>
      <c r="DAR4" s="617"/>
      <c r="DAS4" s="617"/>
      <c r="DAT4" s="617"/>
      <c r="DAU4" s="617"/>
      <c r="DAV4" s="617"/>
      <c r="DAW4" s="617"/>
      <c r="DAX4" s="617"/>
      <c r="DAY4" s="617"/>
      <c r="DAZ4" s="617"/>
      <c r="DBA4" s="617"/>
      <c r="DBB4" s="617"/>
      <c r="DBC4" s="617"/>
      <c r="DBD4" s="617"/>
      <c r="DBE4" s="617"/>
      <c r="DBF4" s="617"/>
      <c r="DBG4" s="617"/>
      <c r="DBH4" s="617"/>
      <c r="DBI4" s="617"/>
      <c r="DBJ4" s="617"/>
      <c r="DBK4" s="617"/>
      <c r="DBL4" s="617"/>
      <c r="DBM4" s="617"/>
      <c r="DBN4" s="617"/>
      <c r="DBO4" s="617"/>
      <c r="DBP4" s="617"/>
      <c r="DBQ4" s="617"/>
      <c r="DBR4" s="617"/>
      <c r="DBS4" s="617"/>
      <c r="DBT4" s="617"/>
      <c r="DBU4" s="617"/>
      <c r="DBV4" s="617" t="s">
        <v>18</v>
      </c>
      <c r="DBW4" s="617"/>
      <c r="DBX4" s="617"/>
      <c r="DBY4" s="617"/>
      <c r="DBZ4" s="617"/>
      <c r="DCA4" s="617"/>
      <c r="DCB4" s="617"/>
      <c r="DCC4" s="617"/>
      <c r="DCD4" s="617"/>
      <c r="DCE4" s="617"/>
      <c r="DCF4" s="617"/>
      <c r="DCG4" s="617"/>
      <c r="DCH4" s="617"/>
      <c r="DCI4" s="617"/>
      <c r="DCJ4" s="617"/>
      <c r="DCK4" s="617"/>
      <c r="DCL4" s="617"/>
      <c r="DCM4" s="617"/>
      <c r="DCN4" s="617"/>
      <c r="DCO4" s="617"/>
      <c r="DCP4" s="617"/>
      <c r="DCQ4" s="617"/>
      <c r="DCR4" s="617"/>
      <c r="DCS4" s="617"/>
      <c r="DCT4" s="617"/>
      <c r="DCU4" s="617"/>
      <c r="DCV4" s="617"/>
      <c r="DCW4" s="617"/>
      <c r="DCX4" s="617"/>
      <c r="DCY4" s="617"/>
      <c r="DCZ4" s="617"/>
      <c r="DDA4" s="617" t="s">
        <v>19</v>
      </c>
      <c r="DDB4" s="617"/>
      <c r="DDC4" s="617"/>
      <c r="DDD4" s="617"/>
      <c r="DDE4" s="617"/>
      <c r="DDF4" s="617"/>
      <c r="DDG4" s="617"/>
      <c r="DDH4" s="617"/>
      <c r="DDI4" s="617"/>
      <c r="DDJ4" s="617"/>
      <c r="DDK4" s="617"/>
      <c r="DDL4" s="617"/>
      <c r="DDM4" s="617"/>
      <c r="DDN4" s="617"/>
      <c r="DDO4" s="617"/>
      <c r="DDP4" s="617"/>
      <c r="DDQ4" s="617"/>
      <c r="DDR4" s="617"/>
      <c r="DDS4" s="617"/>
      <c r="DDT4" s="617"/>
      <c r="DDU4" s="617"/>
      <c r="DDV4" s="617"/>
      <c r="DDW4" s="617"/>
      <c r="DDX4" s="617"/>
      <c r="DDY4" s="617"/>
      <c r="DDZ4" s="617"/>
      <c r="DEA4" s="617"/>
      <c r="DEB4" s="617"/>
      <c r="DEC4" s="617"/>
      <c r="DED4" s="617"/>
      <c r="DEE4" s="617" t="s">
        <v>20</v>
      </c>
      <c r="DEF4" s="617"/>
      <c r="DEG4" s="617"/>
      <c r="DEH4" s="617"/>
      <c r="DEI4" s="617"/>
      <c r="DEJ4" s="617"/>
      <c r="DEK4" s="617"/>
      <c r="DEL4" s="617"/>
      <c r="DEM4" s="617"/>
      <c r="DEN4" s="617"/>
      <c r="DEO4" s="617"/>
      <c r="DEP4" s="617"/>
      <c r="DEQ4" s="617"/>
      <c r="DER4" s="617"/>
      <c r="DES4" s="617"/>
      <c r="DET4" s="617"/>
      <c r="DEU4" s="617"/>
      <c r="DEV4" s="617"/>
      <c r="DEW4" s="617"/>
      <c r="DEX4" s="617"/>
      <c r="DEY4" s="617"/>
      <c r="DEZ4" s="617"/>
      <c r="DFA4" s="617"/>
      <c r="DFB4" s="617"/>
      <c r="DFC4" s="617"/>
      <c r="DFD4" s="617"/>
      <c r="DFE4" s="617"/>
      <c r="DFF4" s="617"/>
      <c r="DFG4" s="617"/>
      <c r="DFH4" s="617"/>
      <c r="DFI4" s="617"/>
      <c r="DFJ4" s="617" t="s">
        <v>21</v>
      </c>
      <c r="DFK4" s="617"/>
      <c r="DFL4" s="617"/>
      <c r="DFM4" s="617"/>
      <c r="DFN4" s="617"/>
      <c r="DFO4" s="617"/>
      <c r="DFP4" s="617"/>
      <c r="DFQ4" s="617"/>
      <c r="DFR4" s="617"/>
      <c r="DFS4" s="617"/>
      <c r="DFT4" s="617"/>
      <c r="DFU4" s="617"/>
      <c r="DFV4" s="617"/>
      <c r="DFW4" s="617"/>
      <c r="DFX4" s="617"/>
      <c r="DFY4" s="617"/>
      <c r="DFZ4" s="617"/>
      <c r="DGA4" s="617"/>
      <c r="DGB4" s="617"/>
      <c r="DGC4" s="617"/>
      <c r="DGD4" s="617"/>
      <c r="DGE4" s="617"/>
      <c r="DGF4" s="617"/>
      <c r="DGG4" s="617"/>
      <c r="DGH4" s="617"/>
      <c r="DGI4" s="617"/>
      <c r="DGJ4" s="617"/>
      <c r="DGK4" s="617"/>
      <c r="DGL4" s="617"/>
      <c r="DGM4" s="617"/>
      <c r="DGN4" s="617" t="s">
        <v>22</v>
      </c>
      <c r="DGO4" s="617"/>
      <c r="DGP4" s="617"/>
      <c r="DGQ4" s="617"/>
      <c r="DGR4" s="617"/>
      <c r="DGS4" s="617"/>
      <c r="DGT4" s="617"/>
      <c r="DGU4" s="617"/>
      <c r="DGV4" s="617"/>
      <c r="DGW4" s="617"/>
      <c r="DGX4" s="617"/>
      <c r="DGY4" s="617"/>
      <c r="DGZ4" s="617"/>
      <c r="DHA4" s="617"/>
      <c r="DHB4" s="617"/>
      <c r="DHC4" s="617"/>
      <c r="DHD4" s="617"/>
      <c r="DHE4" s="617"/>
      <c r="DHF4" s="617"/>
      <c r="DHG4" s="617"/>
      <c r="DHH4" s="617"/>
      <c r="DHI4" s="617"/>
      <c r="DHJ4" s="617"/>
      <c r="DHK4" s="617"/>
      <c r="DHL4" s="617"/>
      <c r="DHM4" s="617"/>
      <c r="DHN4" s="617"/>
      <c r="DHO4" s="617"/>
      <c r="DHP4" s="617"/>
      <c r="DHQ4" s="617"/>
      <c r="DHR4" s="617"/>
      <c r="DHS4" s="617" t="s">
        <v>11</v>
      </c>
      <c r="DHT4" s="617"/>
      <c r="DHU4" s="617"/>
      <c r="DHV4" s="617"/>
      <c r="DHW4" s="617"/>
      <c r="DHX4" s="617"/>
      <c r="DHY4" s="617"/>
      <c r="DHZ4" s="617"/>
      <c r="DIA4" s="617"/>
      <c r="DIB4" s="617"/>
      <c r="DIC4" s="617"/>
      <c r="DID4" s="617"/>
      <c r="DIE4" s="617"/>
      <c r="DIF4" s="617"/>
      <c r="DIG4" s="617"/>
      <c r="DIH4" s="617"/>
      <c r="DII4" s="617"/>
      <c r="DIJ4" s="617"/>
      <c r="DIK4" s="617"/>
      <c r="DIL4" s="617"/>
      <c r="DIM4" s="617"/>
      <c r="DIN4" s="617"/>
      <c r="DIO4" s="617"/>
      <c r="DIP4" s="617"/>
      <c r="DIQ4" s="617"/>
      <c r="DIR4" s="617"/>
      <c r="DIS4" s="617"/>
      <c r="DIT4" s="617"/>
      <c r="DIU4" s="617"/>
      <c r="DIV4" s="617"/>
      <c r="DIW4" s="617"/>
      <c r="DIX4" s="617" t="s">
        <v>12</v>
      </c>
      <c r="DIY4" s="617"/>
      <c r="DIZ4" s="617"/>
      <c r="DJA4" s="617"/>
      <c r="DJB4" s="617"/>
      <c r="DJC4" s="617"/>
      <c r="DJD4" s="617"/>
      <c r="DJE4" s="617"/>
      <c r="DJF4" s="617"/>
      <c r="DJG4" s="617"/>
      <c r="DJH4" s="617"/>
      <c r="DJI4" s="617"/>
      <c r="DJJ4" s="617"/>
      <c r="DJK4" s="617"/>
      <c r="DJL4" s="617"/>
      <c r="DJM4" s="617"/>
      <c r="DJN4" s="617"/>
      <c r="DJO4" s="617"/>
      <c r="DJP4" s="617"/>
      <c r="DJQ4" s="617"/>
      <c r="DJR4" s="617"/>
      <c r="DJS4" s="617"/>
      <c r="DJT4" s="617"/>
      <c r="DJU4" s="617"/>
      <c r="DJV4" s="617"/>
      <c r="DJW4" s="617"/>
      <c r="DJX4" s="617"/>
      <c r="DJY4" s="617"/>
      <c r="DJZ4" s="617" t="s">
        <v>13</v>
      </c>
      <c r="DKA4" s="617"/>
      <c r="DKB4" s="617"/>
      <c r="DKC4" s="617"/>
      <c r="DKD4" s="617"/>
      <c r="DKE4" s="617"/>
      <c r="DKF4" s="617"/>
      <c r="DKG4" s="617"/>
      <c r="DKH4" s="617"/>
      <c r="DKI4" s="617"/>
      <c r="DKJ4" s="617"/>
      <c r="DKK4" s="617"/>
      <c r="DKL4" s="617"/>
      <c r="DKM4" s="617"/>
      <c r="DKN4" s="617"/>
      <c r="DKO4" s="617"/>
      <c r="DKP4" s="617"/>
      <c r="DKQ4" s="617"/>
      <c r="DKR4" s="617"/>
      <c r="DKS4" s="617"/>
      <c r="DKT4" s="617"/>
      <c r="DKU4" s="617"/>
      <c r="DKV4" s="617"/>
      <c r="DKW4" s="617"/>
      <c r="DKX4" s="617"/>
      <c r="DKY4" s="617"/>
      <c r="DKZ4" s="617"/>
      <c r="DLA4" s="617"/>
      <c r="DLB4" s="617"/>
      <c r="DLC4" s="617"/>
      <c r="DLD4" s="617"/>
      <c r="DLE4" s="617" t="s">
        <v>14</v>
      </c>
      <c r="DLF4" s="617"/>
      <c r="DLG4" s="617"/>
      <c r="DLH4" s="617"/>
      <c r="DLI4" s="617"/>
      <c r="DLJ4" s="617"/>
      <c r="DLK4" s="617"/>
      <c r="DLL4" s="617"/>
      <c r="DLM4" s="617"/>
      <c r="DLN4" s="617"/>
      <c r="DLO4" s="617"/>
      <c r="DLP4" s="617"/>
      <c r="DLQ4" s="617"/>
      <c r="DLR4" s="617"/>
      <c r="DLS4" s="617"/>
      <c r="DLT4" s="617"/>
      <c r="DLU4" s="617"/>
      <c r="DLV4" s="617"/>
      <c r="DLW4" s="617"/>
      <c r="DLX4" s="617"/>
      <c r="DLY4" s="617"/>
      <c r="DLZ4" s="617"/>
      <c r="DMA4" s="617"/>
      <c r="DMB4" s="617"/>
      <c r="DMC4" s="617"/>
      <c r="DMD4" s="617"/>
      <c r="DME4" s="617"/>
      <c r="DMF4" s="617"/>
      <c r="DMG4" s="617"/>
      <c r="DMH4" s="617"/>
      <c r="DMI4" s="617" t="s">
        <v>15</v>
      </c>
      <c r="DMJ4" s="617"/>
      <c r="DMK4" s="617"/>
      <c r="DML4" s="617"/>
      <c r="DMM4" s="617"/>
      <c r="DMN4" s="617"/>
      <c r="DMO4" s="617"/>
      <c r="DMP4" s="617"/>
      <c r="DMQ4" s="617"/>
      <c r="DMR4" s="617"/>
      <c r="DMS4" s="617"/>
      <c r="DMT4" s="617"/>
      <c r="DMU4" s="617"/>
      <c r="DMV4" s="617"/>
      <c r="DMW4" s="617"/>
      <c r="DMX4" s="617"/>
      <c r="DMY4" s="617"/>
      <c r="DMZ4" s="617"/>
      <c r="DNA4" s="617"/>
      <c r="DNB4" s="617"/>
      <c r="DNC4" s="617"/>
      <c r="DND4" s="617"/>
      <c r="DNE4" s="617"/>
      <c r="DNF4" s="617"/>
      <c r="DNG4" s="617"/>
      <c r="DNH4" s="617"/>
      <c r="DNI4" s="617"/>
      <c r="DNJ4" s="617"/>
      <c r="DNK4" s="617"/>
      <c r="DNL4" s="617"/>
      <c r="DNM4" s="617"/>
      <c r="DNN4" s="617" t="s">
        <v>16</v>
      </c>
      <c r="DNO4" s="617"/>
      <c r="DNP4" s="617"/>
      <c r="DNQ4" s="617"/>
      <c r="DNR4" s="617"/>
      <c r="DNS4" s="617"/>
      <c r="DNT4" s="617"/>
      <c r="DNU4" s="617"/>
      <c r="DNV4" s="617"/>
      <c r="DNW4" s="617"/>
      <c r="DNX4" s="617"/>
      <c r="DNY4" s="617"/>
      <c r="DNZ4" s="617"/>
      <c r="DOA4" s="617"/>
      <c r="DOB4" s="617"/>
      <c r="DOC4" s="617"/>
      <c r="DOD4" s="617"/>
      <c r="DOE4" s="617"/>
      <c r="DOF4" s="617"/>
      <c r="DOG4" s="617"/>
      <c r="DOH4" s="617"/>
      <c r="DOI4" s="617"/>
      <c r="DOJ4" s="617"/>
      <c r="DOK4" s="617"/>
      <c r="DOL4" s="617"/>
      <c r="DOM4" s="617"/>
      <c r="DON4" s="617"/>
      <c r="DOO4" s="617"/>
      <c r="DOP4" s="617"/>
      <c r="DOQ4" s="617"/>
      <c r="DOR4" s="617" t="s">
        <v>17</v>
      </c>
      <c r="DOS4" s="617"/>
      <c r="DOT4" s="617"/>
      <c r="DOU4" s="617"/>
      <c r="DOV4" s="617"/>
      <c r="DOW4" s="617"/>
      <c r="DOX4" s="617"/>
      <c r="DOY4" s="617"/>
      <c r="DOZ4" s="617"/>
      <c r="DPA4" s="617"/>
      <c r="DPB4" s="617"/>
      <c r="DPC4" s="617"/>
      <c r="DPD4" s="617"/>
      <c r="DPE4" s="617"/>
      <c r="DPF4" s="617"/>
      <c r="DPG4" s="617"/>
      <c r="DPH4" s="617"/>
      <c r="DPI4" s="617"/>
      <c r="DPJ4" s="617"/>
      <c r="DPK4" s="617"/>
      <c r="DPL4" s="617"/>
      <c r="DPM4" s="617"/>
      <c r="DPN4" s="617"/>
      <c r="DPO4" s="617"/>
      <c r="DPP4" s="617"/>
      <c r="DPQ4" s="617"/>
      <c r="DPR4" s="617"/>
      <c r="DPS4" s="617"/>
      <c r="DPT4" s="617"/>
      <c r="DPU4" s="617"/>
      <c r="DPV4" s="617"/>
      <c r="DPW4" s="617" t="s">
        <v>18</v>
      </c>
      <c r="DPX4" s="617"/>
      <c r="DPY4" s="617"/>
      <c r="DPZ4" s="617"/>
      <c r="DQA4" s="617"/>
      <c r="DQB4" s="617"/>
      <c r="DQC4" s="617"/>
      <c r="DQD4" s="617"/>
      <c r="DQE4" s="617"/>
      <c r="DQF4" s="617"/>
      <c r="DQG4" s="617"/>
      <c r="DQH4" s="617"/>
      <c r="DQI4" s="617"/>
      <c r="DQJ4" s="617"/>
      <c r="DQK4" s="617"/>
      <c r="DQL4" s="617"/>
      <c r="DQM4" s="617"/>
      <c r="DQN4" s="617"/>
      <c r="DQO4" s="617"/>
      <c r="DQP4" s="617"/>
      <c r="DQQ4" s="617"/>
      <c r="DQR4" s="617"/>
      <c r="DQS4" s="617"/>
      <c r="DQT4" s="617"/>
      <c r="DQU4" s="617"/>
      <c r="DQV4" s="617"/>
      <c r="DQW4" s="617"/>
      <c r="DQX4" s="617"/>
      <c r="DQY4" s="617"/>
      <c r="DQZ4" s="617"/>
      <c r="DRA4" s="617"/>
      <c r="DRB4" s="617" t="s">
        <v>19</v>
      </c>
      <c r="DRC4" s="617"/>
      <c r="DRD4" s="617"/>
      <c r="DRE4" s="617"/>
      <c r="DRF4" s="617"/>
      <c r="DRG4" s="617"/>
      <c r="DRH4" s="617"/>
      <c r="DRI4" s="617"/>
      <c r="DRJ4" s="617"/>
      <c r="DRK4" s="617"/>
      <c r="DRL4" s="617"/>
      <c r="DRM4" s="617"/>
      <c r="DRN4" s="617"/>
      <c r="DRO4" s="617"/>
      <c r="DRP4" s="617"/>
      <c r="DRQ4" s="617"/>
      <c r="DRR4" s="617"/>
      <c r="DRS4" s="617"/>
      <c r="DRT4" s="617"/>
      <c r="DRU4" s="617"/>
      <c r="DRV4" s="617"/>
      <c r="DRW4" s="617"/>
      <c r="DRX4" s="617"/>
      <c r="DRY4" s="617"/>
      <c r="DRZ4" s="617"/>
      <c r="DSA4" s="617"/>
      <c r="DSB4" s="617"/>
      <c r="DSC4" s="617"/>
      <c r="DSD4" s="617"/>
      <c r="DSE4" s="617"/>
      <c r="DSF4" s="617" t="s">
        <v>20</v>
      </c>
      <c r="DSG4" s="617"/>
      <c r="DSH4" s="617"/>
      <c r="DSI4" s="617"/>
      <c r="DSJ4" s="617"/>
      <c r="DSK4" s="617"/>
      <c r="DSL4" s="617"/>
      <c r="DSM4" s="617"/>
      <c r="DSN4" s="617"/>
      <c r="DSO4" s="617"/>
      <c r="DSP4" s="617"/>
      <c r="DSQ4" s="617"/>
      <c r="DSR4" s="617"/>
      <c r="DSS4" s="617"/>
      <c r="DST4" s="617"/>
      <c r="DSU4" s="617"/>
      <c r="DSV4" s="617"/>
      <c r="DSW4" s="617"/>
      <c r="DSX4" s="617"/>
      <c r="DSY4" s="617"/>
      <c r="DSZ4" s="617"/>
      <c r="DTA4" s="617"/>
      <c r="DTB4" s="617"/>
      <c r="DTC4" s="617"/>
      <c r="DTD4" s="617"/>
      <c r="DTE4" s="617"/>
      <c r="DTF4" s="617"/>
      <c r="DTG4" s="617"/>
      <c r="DTH4" s="617"/>
      <c r="DTI4" s="617"/>
      <c r="DTJ4" s="617"/>
      <c r="DTK4" s="617" t="s">
        <v>21</v>
      </c>
      <c r="DTL4" s="617"/>
      <c r="DTM4" s="617"/>
      <c r="DTN4" s="617"/>
      <c r="DTO4" s="617"/>
      <c r="DTP4" s="617"/>
      <c r="DTQ4" s="617"/>
      <c r="DTR4" s="617"/>
      <c r="DTS4" s="617"/>
      <c r="DTT4" s="617"/>
      <c r="DTU4" s="617"/>
      <c r="DTV4" s="617"/>
      <c r="DTW4" s="617"/>
      <c r="DTX4" s="617"/>
      <c r="DTY4" s="617"/>
      <c r="DTZ4" s="617"/>
      <c r="DUA4" s="617"/>
      <c r="DUB4" s="617"/>
      <c r="DUC4" s="617"/>
      <c r="DUD4" s="617"/>
      <c r="DUE4" s="617"/>
      <c r="DUF4" s="617"/>
      <c r="DUG4" s="617"/>
      <c r="DUH4" s="617"/>
      <c r="DUI4" s="617"/>
      <c r="DUJ4" s="617"/>
      <c r="DUK4" s="617"/>
      <c r="DUL4" s="617"/>
      <c r="DUM4" s="617"/>
      <c r="DUN4" s="617"/>
      <c r="DUO4" s="617" t="s">
        <v>22</v>
      </c>
      <c r="DUP4" s="617"/>
      <c r="DUQ4" s="617"/>
      <c r="DUR4" s="617"/>
      <c r="DUS4" s="617"/>
      <c r="DUT4" s="617"/>
      <c r="DUU4" s="617"/>
      <c r="DUV4" s="617"/>
      <c r="DUW4" s="617"/>
      <c r="DUX4" s="617"/>
      <c r="DUY4" s="617"/>
      <c r="DUZ4" s="617"/>
      <c r="DVA4" s="617"/>
      <c r="DVB4" s="617"/>
      <c r="DVC4" s="617"/>
      <c r="DVD4" s="617"/>
      <c r="DVE4" s="617"/>
      <c r="DVF4" s="617"/>
      <c r="DVG4" s="617"/>
      <c r="DVH4" s="617"/>
      <c r="DVI4" s="617"/>
      <c r="DVJ4" s="617"/>
      <c r="DVK4" s="617"/>
      <c r="DVL4" s="617"/>
      <c r="DVM4" s="617"/>
      <c r="DVN4" s="617"/>
      <c r="DVO4" s="617"/>
      <c r="DVP4" s="617"/>
      <c r="DVQ4" s="617"/>
      <c r="DVR4" s="617"/>
      <c r="DVS4" s="617"/>
      <c r="DVT4" s="617" t="s">
        <v>11</v>
      </c>
      <c r="DVU4" s="617"/>
      <c r="DVV4" s="617"/>
      <c r="DVW4" s="617"/>
      <c r="DVX4" s="617"/>
      <c r="DVY4" s="617"/>
      <c r="DVZ4" s="617"/>
      <c r="DWA4" s="617"/>
      <c r="DWB4" s="617"/>
      <c r="DWC4" s="617"/>
      <c r="DWD4" s="617"/>
      <c r="DWE4" s="617"/>
      <c r="DWF4" s="617"/>
      <c r="DWG4" s="617"/>
      <c r="DWH4" s="617"/>
      <c r="DWI4" s="617"/>
      <c r="DWJ4" s="617"/>
      <c r="DWK4" s="617"/>
      <c r="DWL4" s="617"/>
      <c r="DWM4" s="617"/>
      <c r="DWN4" s="617"/>
      <c r="DWO4" s="617"/>
      <c r="DWP4" s="617"/>
      <c r="DWQ4" s="617"/>
      <c r="DWR4" s="617"/>
      <c r="DWS4" s="617"/>
      <c r="DWT4" s="617"/>
      <c r="DWU4" s="617"/>
      <c r="DWV4" s="617"/>
      <c r="DWW4" s="617"/>
      <c r="DWX4" s="617"/>
      <c r="DWY4" s="617" t="s">
        <v>12</v>
      </c>
      <c r="DWZ4" s="617"/>
      <c r="DXA4" s="617"/>
      <c r="DXB4" s="617"/>
      <c r="DXC4" s="617"/>
      <c r="DXD4" s="617"/>
      <c r="DXE4" s="617"/>
      <c r="DXF4" s="617"/>
      <c r="DXG4" s="617"/>
      <c r="DXH4" s="617"/>
      <c r="DXI4" s="617"/>
      <c r="DXJ4" s="617"/>
      <c r="DXK4" s="617"/>
      <c r="DXL4" s="617"/>
      <c r="DXM4" s="617"/>
      <c r="DXN4" s="617"/>
      <c r="DXO4" s="617"/>
      <c r="DXP4" s="617"/>
      <c r="DXQ4" s="617"/>
      <c r="DXR4" s="617"/>
      <c r="DXS4" s="617"/>
      <c r="DXT4" s="617"/>
      <c r="DXU4" s="617"/>
      <c r="DXV4" s="617"/>
      <c r="DXW4" s="617"/>
      <c r="DXX4" s="617"/>
      <c r="DXY4" s="617"/>
      <c r="DXZ4" s="617"/>
      <c r="DYA4" s="617" t="s">
        <v>13</v>
      </c>
      <c r="DYB4" s="617"/>
      <c r="DYC4" s="617"/>
      <c r="DYD4" s="617"/>
      <c r="DYE4" s="617"/>
      <c r="DYF4" s="617"/>
      <c r="DYG4" s="617"/>
      <c r="DYH4" s="617"/>
      <c r="DYI4" s="617"/>
      <c r="DYJ4" s="617"/>
      <c r="DYK4" s="617"/>
      <c r="DYL4" s="617"/>
      <c r="DYM4" s="617"/>
      <c r="DYN4" s="617"/>
      <c r="DYO4" s="617"/>
      <c r="DYP4" s="617"/>
      <c r="DYQ4" s="617"/>
      <c r="DYR4" s="617"/>
      <c r="DYS4" s="617"/>
      <c r="DYT4" s="617"/>
      <c r="DYU4" s="617"/>
      <c r="DYV4" s="617"/>
      <c r="DYW4" s="617"/>
      <c r="DYX4" s="617"/>
      <c r="DYY4" s="617"/>
      <c r="DYZ4" s="617"/>
      <c r="DZA4" s="617"/>
      <c r="DZB4" s="617"/>
      <c r="DZC4" s="617"/>
      <c r="DZD4" s="617"/>
      <c r="DZE4" s="617"/>
      <c r="DZF4" s="617" t="s">
        <v>14</v>
      </c>
      <c r="DZG4" s="617"/>
      <c r="DZH4" s="617"/>
      <c r="DZI4" s="617"/>
      <c r="DZJ4" s="617"/>
      <c r="DZK4" s="617"/>
      <c r="DZL4" s="617"/>
      <c r="DZM4" s="617"/>
      <c r="DZN4" s="617"/>
      <c r="DZO4" s="617"/>
      <c r="DZP4" s="617"/>
      <c r="DZQ4" s="617"/>
      <c r="DZR4" s="617"/>
      <c r="DZS4" s="617"/>
      <c r="DZT4" s="617"/>
      <c r="DZU4" s="617"/>
      <c r="DZV4" s="617"/>
      <c r="DZW4" s="617"/>
      <c r="DZX4" s="617"/>
      <c r="DZY4" s="617"/>
      <c r="DZZ4" s="617"/>
      <c r="EAA4" s="617"/>
      <c r="EAB4" s="617"/>
      <c r="EAC4" s="617"/>
      <c r="EAD4" s="617"/>
      <c r="EAE4" s="617"/>
      <c r="EAF4" s="617"/>
      <c r="EAG4" s="617"/>
      <c r="EAH4" s="617"/>
      <c r="EAI4" s="617"/>
      <c r="EAJ4" s="617" t="s">
        <v>15</v>
      </c>
      <c r="EAK4" s="617"/>
      <c r="EAL4" s="617"/>
      <c r="EAM4" s="617"/>
      <c r="EAN4" s="617"/>
      <c r="EAO4" s="617"/>
      <c r="EAP4" s="617"/>
      <c r="EAQ4" s="617"/>
      <c r="EAR4" s="617"/>
      <c r="EAS4" s="617"/>
      <c r="EAT4" s="617"/>
      <c r="EAU4" s="617"/>
      <c r="EAV4" s="617"/>
      <c r="EAW4" s="617"/>
      <c r="EAX4" s="617"/>
      <c r="EAY4" s="617"/>
      <c r="EAZ4" s="617"/>
      <c r="EBA4" s="617"/>
      <c r="EBB4" s="617"/>
      <c r="EBC4" s="617"/>
      <c r="EBD4" s="617"/>
      <c r="EBE4" s="617"/>
      <c r="EBF4" s="617"/>
      <c r="EBG4" s="617"/>
      <c r="EBH4" s="617"/>
      <c r="EBI4" s="617"/>
      <c r="EBJ4" s="617"/>
      <c r="EBK4" s="617"/>
      <c r="EBL4" s="617"/>
      <c r="EBM4" s="617"/>
      <c r="EBN4" s="617"/>
      <c r="EBO4" s="617" t="s">
        <v>16</v>
      </c>
      <c r="EBP4" s="617"/>
      <c r="EBQ4" s="617"/>
      <c r="EBR4" s="617"/>
      <c r="EBS4" s="617"/>
      <c r="EBT4" s="617"/>
      <c r="EBU4" s="617"/>
      <c r="EBV4" s="617"/>
      <c r="EBW4" s="617"/>
      <c r="EBX4" s="617"/>
      <c r="EBY4" s="617"/>
      <c r="EBZ4" s="617"/>
      <c r="ECA4" s="617"/>
      <c r="ECB4" s="617"/>
      <c r="ECC4" s="617"/>
      <c r="ECD4" s="617"/>
      <c r="ECE4" s="617"/>
      <c r="ECF4" s="617"/>
      <c r="ECG4" s="617"/>
      <c r="ECH4" s="617"/>
      <c r="ECI4" s="617"/>
      <c r="ECJ4" s="617"/>
      <c r="ECK4" s="617"/>
      <c r="ECL4" s="617"/>
      <c r="ECM4" s="617"/>
      <c r="ECN4" s="617"/>
      <c r="ECO4" s="617"/>
      <c r="ECP4" s="617"/>
      <c r="ECQ4" s="617"/>
      <c r="ECR4" s="617"/>
      <c r="ECS4" s="617" t="s">
        <v>17</v>
      </c>
      <c r="ECT4" s="617"/>
      <c r="ECU4" s="617"/>
      <c r="ECV4" s="617"/>
      <c r="ECW4" s="617"/>
      <c r="ECX4" s="617"/>
      <c r="ECY4" s="617"/>
      <c r="ECZ4" s="617"/>
      <c r="EDA4" s="617"/>
      <c r="EDB4" s="617"/>
      <c r="EDC4" s="617"/>
      <c r="EDD4" s="617"/>
      <c r="EDE4" s="617"/>
      <c r="EDF4" s="617"/>
      <c r="EDG4" s="617"/>
      <c r="EDH4" s="617"/>
      <c r="EDI4" s="617"/>
      <c r="EDJ4" s="617"/>
      <c r="EDK4" s="617"/>
      <c r="EDL4" s="617"/>
      <c r="EDM4" s="617"/>
      <c r="EDN4" s="617"/>
      <c r="EDO4" s="617"/>
      <c r="EDP4" s="617"/>
      <c r="EDQ4" s="617"/>
      <c r="EDR4" s="617"/>
      <c r="EDS4" s="617"/>
      <c r="EDT4" s="617"/>
      <c r="EDU4" s="617"/>
      <c r="EDV4" s="617"/>
      <c r="EDW4" s="617"/>
      <c r="EDX4" s="617" t="s">
        <v>18</v>
      </c>
      <c r="EDY4" s="617"/>
      <c r="EDZ4" s="617"/>
      <c r="EEA4" s="617"/>
      <c r="EEB4" s="617"/>
      <c r="EEC4" s="617"/>
      <c r="EED4" s="617"/>
      <c r="EEE4" s="617"/>
      <c r="EEF4" s="617"/>
      <c r="EEG4" s="617"/>
      <c r="EEH4" s="617"/>
      <c r="EEI4" s="617"/>
      <c r="EEJ4" s="617"/>
      <c r="EEK4" s="617"/>
      <c r="EEL4" s="617"/>
      <c r="EEM4" s="617"/>
      <c r="EEN4" s="617"/>
      <c r="EEO4" s="617"/>
      <c r="EEP4" s="617"/>
      <c r="EEQ4" s="617"/>
      <c r="EER4" s="617"/>
      <c r="EES4" s="617"/>
      <c r="EET4" s="617"/>
      <c r="EEU4" s="617"/>
      <c r="EEV4" s="617"/>
      <c r="EEW4" s="617"/>
      <c r="EEX4" s="617"/>
      <c r="EEY4" s="617"/>
      <c r="EEZ4" s="617"/>
      <c r="EFA4" s="617"/>
      <c r="EFB4" s="617"/>
      <c r="EFC4" s="617" t="s">
        <v>19</v>
      </c>
      <c r="EFD4" s="617"/>
      <c r="EFE4" s="617"/>
      <c r="EFF4" s="617"/>
      <c r="EFG4" s="617"/>
      <c r="EFH4" s="617"/>
      <c r="EFI4" s="617"/>
      <c r="EFJ4" s="617"/>
      <c r="EFK4" s="617"/>
      <c r="EFL4" s="617"/>
      <c r="EFM4" s="617"/>
      <c r="EFN4" s="617"/>
      <c r="EFO4" s="617"/>
      <c r="EFP4" s="617"/>
      <c r="EFQ4" s="617"/>
      <c r="EFR4" s="617"/>
      <c r="EFS4" s="617"/>
      <c r="EFT4" s="617"/>
      <c r="EFU4" s="617"/>
      <c r="EFV4" s="617"/>
      <c r="EFW4" s="617"/>
      <c r="EFX4" s="617"/>
      <c r="EFY4" s="617"/>
      <c r="EFZ4" s="617"/>
      <c r="EGA4" s="617"/>
      <c r="EGB4" s="617"/>
      <c r="EGC4" s="617"/>
      <c r="EGD4" s="617"/>
      <c r="EGE4" s="617"/>
      <c r="EGF4" s="617"/>
      <c r="EGG4" s="617" t="s">
        <v>20</v>
      </c>
      <c r="EGH4" s="617"/>
      <c r="EGI4" s="617"/>
      <c r="EGJ4" s="617"/>
      <c r="EGK4" s="617"/>
      <c r="EGL4" s="617"/>
      <c r="EGM4" s="617"/>
      <c r="EGN4" s="617"/>
      <c r="EGO4" s="617"/>
      <c r="EGP4" s="617"/>
      <c r="EGQ4" s="617"/>
      <c r="EGR4" s="617"/>
      <c r="EGS4" s="617"/>
      <c r="EGT4" s="617"/>
      <c r="EGU4" s="617"/>
      <c r="EGV4" s="617"/>
      <c r="EGW4" s="617"/>
      <c r="EGX4" s="617"/>
      <c r="EGY4" s="617"/>
      <c r="EGZ4" s="617"/>
      <c r="EHA4" s="617"/>
      <c r="EHB4" s="617"/>
      <c r="EHC4" s="617"/>
      <c r="EHD4" s="617"/>
      <c r="EHE4" s="617"/>
      <c r="EHF4" s="617"/>
      <c r="EHG4" s="617"/>
      <c r="EHH4" s="617"/>
      <c r="EHI4" s="617"/>
      <c r="EHJ4" s="617"/>
      <c r="EHK4" s="617"/>
      <c r="EHL4" s="617" t="s">
        <v>21</v>
      </c>
      <c r="EHM4" s="617"/>
      <c r="EHN4" s="617"/>
      <c r="EHO4" s="617"/>
      <c r="EHP4" s="617"/>
      <c r="EHQ4" s="617"/>
      <c r="EHR4" s="617"/>
      <c r="EHS4" s="617"/>
      <c r="EHT4" s="617"/>
      <c r="EHU4" s="617"/>
      <c r="EHV4" s="617"/>
      <c r="EHW4" s="617"/>
      <c r="EHX4" s="617"/>
      <c r="EHY4" s="617"/>
      <c r="EHZ4" s="617"/>
      <c r="EIA4" s="617"/>
      <c r="EIB4" s="617"/>
      <c r="EIC4" s="617"/>
      <c r="EID4" s="617"/>
      <c r="EIE4" s="617"/>
      <c r="EIF4" s="617"/>
      <c r="EIG4" s="617"/>
      <c r="EIH4" s="617"/>
      <c r="EII4" s="617"/>
      <c r="EIJ4" s="617"/>
      <c r="EIK4" s="617"/>
      <c r="EIL4" s="617"/>
      <c r="EIM4" s="617"/>
      <c r="EIN4" s="617"/>
      <c r="EIO4" s="617"/>
      <c r="EIP4" s="617" t="s">
        <v>22</v>
      </c>
      <c r="EIQ4" s="617"/>
      <c r="EIR4" s="617"/>
      <c r="EIS4" s="617"/>
      <c r="EIT4" s="617"/>
      <c r="EIU4" s="617"/>
      <c r="EIV4" s="617"/>
      <c r="EIW4" s="617"/>
      <c r="EIX4" s="617"/>
      <c r="EIY4" s="617"/>
      <c r="EIZ4" s="617"/>
      <c r="EJA4" s="617"/>
      <c r="EJB4" s="617"/>
      <c r="EJC4" s="617"/>
      <c r="EJD4" s="617"/>
      <c r="EJE4" s="617"/>
      <c r="EJF4" s="617"/>
      <c r="EJG4" s="617"/>
      <c r="EJH4" s="617"/>
      <c r="EJI4" s="617"/>
      <c r="EJJ4" s="617"/>
      <c r="EJK4" s="617"/>
      <c r="EJL4" s="617"/>
      <c r="EJM4" s="617"/>
      <c r="EJN4" s="617"/>
      <c r="EJO4" s="617"/>
      <c r="EJP4" s="617"/>
      <c r="EJQ4" s="617"/>
      <c r="EJR4" s="617"/>
      <c r="EJS4" s="617"/>
      <c r="EJT4" s="617"/>
    </row>
    <row r="5" spans="1:3660" ht="15" customHeight="1" x14ac:dyDescent="0.35">
      <c r="A5" s="39" t="s">
        <v>24</v>
      </c>
      <c r="B5" s="33" t="s">
        <v>25</v>
      </c>
      <c r="C5" s="33" t="s">
        <v>26</v>
      </c>
      <c r="D5" s="616"/>
      <c r="E5" s="33" t="s">
        <v>27</v>
      </c>
      <c r="F5" s="515" t="s">
        <v>28</v>
      </c>
      <c r="G5" s="516" t="s">
        <v>29</v>
      </c>
      <c r="H5" s="516" t="s">
        <v>30</v>
      </c>
      <c r="I5" s="1">
        <v>42005</v>
      </c>
      <c r="J5" s="1">
        <v>42006</v>
      </c>
      <c r="K5" s="1">
        <v>42007</v>
      </c>
      <c r="L5" s="1">
        <v>42008</v>
      </c>
      <c r="M5" s="1">
        <v>42009</v>
      </c>
      <c r="N5" s="1">
        <v>42010</v>
      </c>
      <c r="O5" s="1">
        <v>42011</v>
      </c>
      <c r="P5" s="1">
        <v>42012</v>
      </c>
      <c r="Q5" s="1">
        <v>42013</v>
      </c>
      <c r="R5" s="1">
        <v>42014</v>
      </c>
      <c r="S5" s="1">
        <v>42015</v>
      </c>
      <c r="T5" s="1">
        <v>42016</v>
      </c>
      <c r="U5" s="1">
        <v>42017</v>
      </c>
      <c r="V5" s="1">
        <v>42018</v>
      </c>
      <c r="W5" s="1">
        <v>42019</v>
      </c>
      <c r="X5" s="1">
        <v>42020</v>
      </c>
      <c r="Y5" s="1">
        <v>42021</v>
      </c>
      <c r="Z5" s="1">
        <v>42022</v>
      </c>
      <c r="AA5" s="1">
        <v>42023</v>
      </c>
      <c r="AB5" s="1">
        <v>42024</v>
      </c>
      <c r="AC5" s="1">
        <v>42025</v>
      </c>
      <c r="AD5" s="1">
        <v>42026</v>
      </c>
      <c r="AE5" s="1">
        <v>42027</v>
      </c>
      <c r="AF5" s="1">
        <v>42028</v>
      </c>
      <c r="AG5" s="1">
        <v>42029</v>
      </c>
      <c r="AH5" s="1">
        <v>42030</v>
      </c>
      <c r="AI5" s="1">
        <v>42031</v>
      </c>
      <c r="AJ5" s="1">
        <v>42032</v>
      </c>
      <c r="AK5" s="1">
        <v>42033</v>
      </c>
      <c r="AL5" s="1">
        <v>42034</v>
      </c>
      <c r="AM5" s="1">
        <v>42035</v>
      </c>
      <c r="AN5" s="1">
        <v>42036</v>
      </c>
      <c r="AO5" s="1">
        <v>42037</v>
      </c>
      <c r="AP5" s="1">
        <v>42038</v>
      </c>
      <c r="AQ5" s="1">
        <v>42039</v>
      </c>
      <c r="AR5" s="1">
        <v>42040</v>
      </c>
      <c r="AS5" s="1">
        <v>42041</v>
      </c>
      <c r="AT5" s="1">
        <v>42042</v>
      </c>
      <c r="AU5" s="1">
        <v>42043</v>
      </c>
      <c r="AV5" s="1">
        <v>42044</v>
      </c>
      <c r="AW5" s="1">
        <v>42045</v>
      </c>
      <c r="AX5" s="1">
        <v>42046</v>
      </c>
      <c r="AY5" s="1">
        <v>42047</v>
      </c>
      <c r="AZ5" s="1">
        <v>42048</v>
      </c>
      <c r="BA5" s="1">
        <v>42049</v>
      </c>
      <c r="BB5" s="1">
        <v>42050</v>
      </c>
      <c r="BC5" s="1">
        <v>42051</v>
      </c>
      <c r="BD5" s="1">
        <v>42052</v>
      </c>
      <c r="BE5" s="1">
        <v>42053</v>
      </c>
      <c r="BF5" s="1">
        <v>42054</v>
      </c>
      <c r="BG5" s="1">
        <v>42055</v>
      </c>
      <c r="BH5" s="1">
        <v>42056</v>
      </c>
      <c r="BI5" s="1">
        <v>42057</v>
      </c>
      <c r="BJ5" s="1">
        <v>42058</v>
      </c>
      <c r="BK5" s="1">
        <v>42059</v>
      </c>
      <c r="BL5" s="1">
        <v>42060</v>
      </c>
      <c r="BM5" s="1">
        <v>42061</v>
      </c>
      <c r="BN5" s="1">
        <v>42062</v>
      </c>
      <c r="BO5" s="1">
        <v>42063</v>
      </c>
      <c r="BP5" s="1">
        <v>42064</v>
      </c>
      <c r="BQ5" s="1">
        <v>42065</v>
      </c>
      <c r="BR5" s="1">
        <v>42066</v>
      </c>
      <c r="BS5" s="1">
        <v>42067</v>
      </c>
      <c r="BT5" s="1">
        <v>42068</v>
      </c>
      <c r="BU5" s="1">
        <v>42069</v>
      </c>
      <c r="BV5" s="1">
        <v>42070</v>
      </c>
      <c r="BW5" s="1">
        <v>42071</v>
      </c>
      <c r="BX5" s="1">
        <v>42072</v>
      </c>
      <c r="BY5" s="1">
        <v>42073</v>
      </c>
      <c r="BZ5" s="1">
        <v>42074</v>
      </c>
      <c r="CA5" s="1">
        <v>42075</v>
      </c>
      <c r="CB5" s="1">
        <v>42076</v>
      </c>
      <c r="CC5" s="1">
        <v>42077</v>
      </c>
      <c r="CD5" s="1">
        <v>42078</v>
      </c>
      <c r="CE5" s="1">
        <v>42079</v>
      </c>
      <c r="CF5" s="1">
        <v>42080</v>
      </c>
      <c r="CG5" s="1">
        <v>42081</v>
      </c>
      <c r="CH5" s="1">
        <v>42082</v>
      </c>
      <c r="CI5" s="1">
        <v>42083</v>
      </c>
      <c r="CJ5" s="1">
        <v>42084</v>
      </c>
      <c r="CK5" s="1">
        <v>42085</v>
      </c>
      <c r="CL5" s="1">
        <v>42086</v>
      </c>
      <c r="CM5" s="1">
        <v>42087</v>
      </c>
      <c r="CN5" s="1">
        <v>42088</v>
      </c>
      <c r="CO5" s="1">
        <v>42089</v>
      </c>
      <c r="CP5" s="1">
        <v>42090</v>
      </c>
      <c r="CQ5" s="1">
        <v>42091</v>
      </c>
      <c r="CR5" s="1">
        <v>42092</v>
      </c>
      <c r="CS5" s="1">
        <v>42093</v>
      </c>
      <c r="CT5" s="1">
        <v>42094</v>
      </c>
      <c r="CU5" s="1">
        <v>42095</v>
      </c>
      <c r="CV5" s="1">
        <v>42096</v>
      </c>
      <c r="CW5" s="1">
        <v>42097</v>
      </c>
      <c r="CX5" s="1">
        <v>42098</v>
      </c>
      <c r="CY5" s="1">
        <v>42099</v>
      </c>
      <c r="CZ5" s="1">
        <v>42100</v>
      </c>
      <c r="DA5" s="1">
        <v>42101</v>
      </c>
      <c r="DB5" s="1">
        <v>42102</v>
      </c>
      <c r="DC5" s="1">
        <v>42103</v>
      </c>
      <c r="DD5" s="1">
        <v>42104</v>
      </c>
      <c r="DE5" s="1">
        <v>42105</v>
      </c>
      <c r="DF5" s="1">
        <v>42106</v>
      </c>
      <c r="DG5" s="1">
        <v>42107</v>
      </c>
      <c r="DH5" s="1">
        <v>42108</v>
      </c>
      <c r="DI5" s="1">
        <v>42109</v>
      </c>
      <c r="DJ5" s="1">
        <v>42110</v>
      </c>
      <c r="DK5" s="1">
        <v>42111</v>
      </c>
      <c r="DL5" s="1">
        <v>42112</v>
      </c>
      <c r="DM5" s="1">
        <v>42113</v>
      </c>
      <c r="DN5" s="1">
        <v>42114</v>
      </c>
      <c r="DO5" s="1">
        <v>42115</v>
      </c>
      <c r="DP5" s="1">
        <v>42116</v>
      </c>
      <c r="DQ5" s="1">
        <v>42117</v>
      </c>
      <c r="DR5" s="1">
        <v>42118</v>
      </c>
      <c r="DS5" s="1">
        <v>42119</v>
      </c>
      <c r="DT5" s="1">
        <v>42120</v>
      </c>
      <c r="DU5" s="1">
        <v>42121</v>
      </c>
      <c r="DV5" s="1">
        <v>42122</v>
      </c>
      <c r="DW5" s="1">
        <v>42123</v>
      </c>
      <c r="DX5" s="1">
        <v>42124</v>
      </c>
      <c r="DY5" s="1">
        <v>42125</v>
      </c>
      <c r="DZ5" s="1">
        <v>42126</v>
      </c>
      <c r="EA5" s="1">
        <v>42127</v>
      </c>
      <c r="EB5" s="1">
        <v>42128</v>
      </c>
      <c r="EC5" s="1">
        <v>42129</v>
      </c>
      <c r="ED5" s="1">
        <v>42130</v>
      </c>
      <c r="EE5" s="1">
        <v>42131</v>
      </c>
      <c r="EF5" s="1">
        <v>42132</v>
      </c>
      <c r="EG5" s="1">
        <v>42133</v>
      </c>
      <c r="EH5" s="1">
        <v>42134</v>
      </c>
      <c r="EI5" s="1">
        <v>42135</v>
      </c>
      <c r="EJ5" s="1">
        <v>42136</v>
      </c>
      <c r="EK5" s="1">
        <v>42137</v>
      </c>
      <c r="EL5" s="1">
        <v>42138</v>
      </c>
      <c r="EM5" s="1">
        <v>42139</v>
      </c>
      <c r="EN5" s="1">
        <v>42140</v>
      </c>
      <c r="EO5" s="1">
        <v>42141</v>
      </c>
      <c r="EP5" s="1">
        <v>42142</v>
      </c>
      <c r="EQ5" s="1">
        <v>42143</v>
      </c>
      <c r="ER5" s="1">
        <v>42144</v>
      </c>
      <c r="ES5" s="1">
        <v>42145</v>
      </c>
      <c r="ET5" s="1">
        <v>42146</v>
      </c>
      <c r="EU5" s="1">
        <v>42147</v>
      </c>
      <c r="EV5" s="1">
        <v>42148</v>
      </c>
      <c r="EW5" s="1">
        <v>42149</v>
      </c>
      <c r="EX5" s="1">
        <v>42150</v>
      </c>
      <c r="EY5" s="1">
        <v>42151</v>
      </c>
      <c r="EZ5" s="1">
        <v>42152</v>
      </c>
      <c r="FA5" s="1">
        <v>42153</v>
      </c>
      <c r="FB5" s="1">
        <v>42154</v>
      </c>
      <c r="FC5" s="1">
        <v>42155</v>
      </c>
      <c r="FD5" s="1">
        <v>42156</v>
      </c>
      <c r="FE5" s="1">
        <v>42157</v>
      </c>
      <c r="FF5" s="1">
        <v>42158</v>
      </c>
      <c r="FG5" s="1">
        <v>42159</v>
      </c>
      <c r="FH5" s="1">
        <v>42160</v>
      </c>
      <c r="FI5" s="1">
        <v>42161</v>
      </c>
      <c r="FJ5" s="1">
        <v>42162</v>
      </c>
      <c r="FK5" s="1">
        <v>42163</v>
      </c>
      <c r="FL5" s="1">
        <v>42164</v>
      </c>
      <c r="FM5" s="1">
        <v>42165</v>
      </c>
      <c r="FN5" s="1">
        <v>42166</v>
      </c>
      <c r="FO5" s="1">
        <v>42167</v>
      </c>
      <c r="FP5" s="1">
        <v>42168</v>
      </c>
      <c r="FQ5" s="1">
        <v>42169</v>
      </c>
      <c r="FR5" s="1">
        <v>42170</v>
      </c>
      <c r="FS5" s="1">
        <v>42171</v>
      </c>
      <c r="FT5" s="1">
        <v>42172</v>
      </c>
      <c r="FU5" s="1">
        <v>42173</v>
      </c>
      <c r="FV5" s="1">
        <v>42174</v>
      </c>
      <c r="FW5" s="1">
        <v>42175</v>
      </c>
      <c r="FX5" s="1">
        <v>42176</v>
      </c>
      <c r="FY5" s="1">
        <v>42177</v>
      </c>
      <c r="FZ5" s="1">
        <v>42178</v>
      </c>
      <c r="GA5" s="1">
        <v>42179</v>
      </c>
      <c r="GB5" s="1">
        <v>42180</v>
      </c>
      <c r="GC5" s="1">
        <v>42181</v>
      </c>
      <c r="GD5" s="1">
        <v>42182</v>
      </c>
      <c r="GE5" s="1">
        <v>42183</v>
      </c>
      <c r="GF5" s="1">
        <v>42184</v>
      </c>
      <c r="GG5" s="1">
        <v>42185</v>
      </c>
      <c r="GH5" s="1">
        <v>42186</v>
      </c>
      <c r="GI5" s="1">
        <v>42187</v>
      </c>
      <c r="GJ5" s="1">
        <v>42188</v>
      </c>
      <c r="GK5" s="1">
        <v>42189</v>
      </c>
      <c r="GL5" s="1">
        <v>42190</v>
      </c>
      <c r="GM5" s="1">
        <v>42191</v>
      </c>
      <c r="GN5" s="1">
        <v>42192</v>
      </c>
      <c r="GO5" s="1">
        <v>42193</v>
      </c>
      <c r="GP5" s="1">
        <v>42194</v>
      </c>
      <c r="GQ5" s="1">
        <v>42195</v>
      </c>
      <c r="GR5" s="1">
        <v>42196</v>
      </c>
      <c r="GS5" s="1">
        <v>42197</v>
      </c>
      <c r="GT5" s="1">
        <v>42198</v>
      </c>
      <c r="GU5" s="1">
        <v>42199</v>
      </c>
      <c r="GV5" s="1">
        <v>42200</v>
      </c>
      <c r="GW5" s="1">
        <v>42201</v>
      </c>
      <c r="GX5" s="1">
        <v>42202</v>
      </c>
      <c r="GY5" s="1">
        <v>42203</v>
      </c>
      <c r="GZ5" s="1">
        <v>42204</v>
      </c>
      <c r="HA5" s="1">
        <v>42205</v>
      </c>
      <c r="HB5" s="1">
        <v>42206</v>
      </c>
      <c r="HC5" s="1">
        <v>42207</v>
      </c>
      <c r="HD5" s="1">
        <v>42208</v>
      </c>
      <c r="HE5" s="1">
        <v>42209</v>
      </c>
      <c r="HF5" s="1">
        <v>42210</v>
      </c>
      <c r="HG5" s="1">
        <v>42211</v>
      </c>
      <c r="HH5" s="1">
        <v>42212</v>
      </c>
      <c r="HI5" s="1">
        <v>42213</v>
      </c>
      <c r="HJ5" s="1">
        <v>42214</v>
      </c>
      <c r="HK5" s="1">
        <v>42215</v>
      </c>
      <c r="HL5" s="1">
        <v>42216</v>
      </c>
      <c r="HM5" s="1">
        <v>42217</v>
      </c>
      <c r="HN5" s="1">
        <v>42218</v>
      </c>
      <c r="HO5" s="1">
        <v>42219</v>
      </c>
      <c r="HP5" s="1">
        <v>42220</v>
      </c>
      <c r="HQ5" s="1">
        <v>42221</v>
      </c>
      <c r="HR5" s="1">
        <v>42222</v>
      </c>
      <c r="HS5" s="1">
        <v>42223</v>
      </c>
      <c r="HT5" s="1">
        <v>42224</v>
      </c>
      <c r="HU5" s="1">
        <v>42225</v>
      </c>
      <c r="HV5" s="1">
        <v>42226</v>
      </c>
      <c r="HW5" s="1">
        <v>42227</v>
      </c>
      <c r="HX5" s="1">
        <v>42228</v>
      </c>
      <c r="HY5" s="1">
        <v>42229</v>
      </c>
      <c r="HZ5" s="1">
        <v>42230</v>
      </c>
      <c r="IA5" s="1">
        <v>42231</v>
      </c>
      <c r="IB5" s="1">
        <v>42232</v>
      </c>
      <c r="IC5" s="1">
        <v>42233</v>
      </c>
      <c r="ID5" s="1">
        <v>42234</v>
      </c>
      <c r="IE5" s="1">
        <v>42235</v>
      </c>
      <c r="IF5" s="1">
        <v>42236</v>
      </c>
      <c r="IG5" s="1">
        <v>42237</v>
      </c>
      <c r="IH5" s="1">
        <v>42238</v>
      </c>
      <c r="II5" s="1">
        <v>42239</v>
      </c>
      <c r="IJ5" s="1">
        <v>42240</v>
      </c>
      <c r="IK5" s="1">
        <v>42241</v>
      </c>
      <c r="IL5" s="1">
        <v>42242</v>
      </c>
      <c r="IM5" s="1">
        <v>42243</v>
      </c>
      <c r="IN5" s="1">
        <v>42244</v>
      </c>
      <c r="IO5" s="1">
        <v>42245</v>
      </c>
      <c r="IP5" s="1">
        <v>42246</v>
      </c>
      <c r="IQ5" s="1">
        <v>42247</v>
      </c>
      <c r="IR5" s="1">
        <v>42248</v>
      </c>
      <c r="IS5" s="1">
        <v>42249</v>
      </c>
      <c r="IT5" s="1">
        <v>42250</v>
      </c>
      <c r="IU5" s="1">
        <v>42251</v>
      </c>
      <c r="IV5" s="1">
        <v>42252</v>
      </c>
      <c r="IW5" s="1">
        <v>42253</v>
      </c>
      <c r="IX5" s="1">
        <v>42254</v>
      </c>
      <c r="IY5" s="1">
        <v>42255</v>
      </c>
      <c r="IZ5" s="1">
        <v>42256</v>
      </c>
      <c r="JA5" s="1">
        <v>42257</v>
      </c>
      <c r="JB5" s="1">
        <v>42258</v>
      </c>
      <c r="JC5" s="1">
        <v>42259</v>
      </c>
      <c r="JD5" s="1">
        <v>42260</v>
      </c>
      <c r="JE5" s="1">
        <v>42261</v>
      </c>
      <c r="JF5" s="1">
        <v>42262</v>
      </c>
      <c r="JG5" s="1">
        <v>42263</v>
      </c>
      <c r="JH5" s="1">
        <v>42264</v>
      </c>
      <c r="JI5" s="1">
        <v>42265</v>
      </c>
      <c r="JJ5" s="1">
        <v>42266</v>
      </c>
      <c r="JK5" s="1">
        <v>42267</v>
      </c>
      <c r="JL5" s="1">
        <v>42268</v>
      </c>
      <c r="JM5" s="1">
        <v>42269</v>
      </c>
      <c r="JN5" s="1">
        <v>42270</v>
      </c>
      <c r="JO5" s="1">
        <v>42271</v>
      </c>
      <c r="JP5" s="1">
        <v>42272</v>
      </c>
      <c r="JQ5" s="1">
        <v>42273</v>
      </c>
      <c r="JR5" s="1">
        <v>42274</v>
      </c>
      <c r="JS5" s="1">
        <v>42275</v>
      </c>
      <c r="JT5" s="1">
        <v>42276</v>
      </c>
      <c r="JU5" s="1">
        <v>42277</v>
      </c>
      <c r="JV5" s="1">
        <v>42278</v>
      </c>
      <c r="JW5" s="1">
        <v>42279</v>
      </c>
      <c r="JX5" s="1">
        <v>42280</v>
      </c>
      <c r="JY5" s="1">
        <v>42281</v>
      </c>
      <c r="JZ5" s="1">
        <v>42282</v>
      </c>
      <c r="KA5" s="1">
        <v>42283</v>
      </c>
      <c r="KB5" s="1">
        <v>42284</v>
      </c>
      <c r="KC5" s="1">
        <v>42285</v>
      </c>
      <c r="KD5" s="1">
        <v>42286</v>
      </c>
      <c r="KE5" s="1">
        <v>42287</v>
      </c>
      <c r="KF5" s="1">
        <v>42288</v>
      </c>
      <c r="KG5" s="1">
        <v>42289</v>
      </c>
      <c r="KH5" s="1">
        <v>42290</v>
      </c>
      <c r="KI5" s="1">
        <v>42291</v>
      </c>
      <c r="KJ5" s="1">
        <v>42292</v>
      </c>
      <c r="KK5" s="1">
        <v>42293</v>
      </c>
      <c r="KL5" s="1">
        <v>42294</v>
      </c>
      <c r="KM5" s="1">
        <v>42295</v>
      </c>
      <c r="KN5" s="1">
        <v>42296</v>
      </c>
      <c r="KO5" s="1">
        <v>42297</v>
      </c>
      <c r="KP5" s="1">
        <v>42298</v>
      </c>
      <c r="KQ5" s="1">
        <v>42299</v>
      </c>
      <c r="KR5" s="1">
        <v>42300</v>
      </c>
      <c r="KS5" s="1">
        <v>42301</v>
      </c>
      <c r="KT5" s="1">
        <v>42302</v>
      </c>
      <c r="KU5" s="1">
        <v>42303</v>
      </c>
      <c r="KV5" s="1">
        <v>42304</v>
      </c>
      <c r="KW5" s="1">
        <v>42305</v>
      </c>
      <c r="KX5" s="1">
        <v>42306</v>
      </c>
      <c r="KY5" s="1">
        <v>42307</v>
      </c>
      <c r="KZ5" s="1">
        <v>42308</v>
      </c>
      <c r="LA5" s="1">
        <v>42309</v>
      </c>
      <c r="LB5" s="1">
        <v>42310</v>
      </c>
      <c r="LC5" s="1">
        <v>42311</v>
      </c>
      <c r="LD5" s="1">
        <v>42312</v>
      </c>
      <c r="LE5" s="1">
        <v>42313</v>
      </c>
      <c r="LF5" s="1">
        <v>42314</v>
      </c>
      <c r="LG5" s="1">
        <v>42315</v>
      </c>
      <c r="LH5" s="1">
        <v>42316</v>
      </c>
      <c r="LI5" s="1">
        <v>42317</v>
      </c>
      <c r="LJ5" s="1">
        <v>42318</v>
      </c>
      <c r="LK5" s="1">
        <v>42319</v>
      </c>
      <c r="LL5" s="1">
        <v>42320</v>
      </c>
      <c r="LM5" s="1">
        <v>42321</v>
      </c>
      <c r="LN5" s="1">
        <v>42322</v>
      </c>
      <c r="LO5" s="1">
        <v>42323</v>
      </c>
      <c r="LP5" s="1">
        <v>42324</v>
      </c>
      <c r="LQ5" s="1">
        <v>42325</v>
      </c>
      <c r="LR5" s="1">
        <v>42326</v>
      </c>
      <c r="LS5" s="1">
        <v>42327</v>
      </c>
      <c r="LT5" s="1">
        <v>42328</v>
      </c>
      <c r="LU5" s="1">
        <v>42329</v>
      </c>
      <c r="LV5" s="1">
        <v>42330</v>
      </c>
      <c r="LW5" s="1">
        <v>42331</v>
      </c>
      <c r="LX5" s="1">
        <v>42332</v>
      </c>
      <c r="LY5" s="1">
        <v>42333</v>
      </c>
      <c r="LZ5" s="1">
        <v>42334</v>
      </c>
      <c r="MA5" s="1">
        <v>42335</v>
      </c>
      <c r="MB5" s="1">
        <v>42336</v>
      </c>
      <c r="MC5" s="1">
        <v>42337</v>
      </c>
      <c r="MD5" s="1">
        <v>42338</v>
      </c>
      <c r="ME5" s="1">
        <v>42339</v>
      </c>
      <c r="MF5" s="1">
        <v>42340</v>
      </c>
      <c r="MG5" s="1">
        <v>42341</v>
      </c>
      <c r="MH5" s="1">
        <v>42342</v>
      </c>
      <c r="MI5" s="1">
        <v>42343</v>
      </c>
      <c r="MJ5" s="1">
        <v>42344</v>
      </c>
      <c r="MK5" s="1">
        <v>42345</v>
      </c>
      <c r="ML5" s="1">
        <v>42346</v>
      </c>
      <c r="MM5" s="1">
        <v>42347</v>
      </c>
      <c r="MN5" s="1">
        <v>42348</v>
      </c>
      <c r="MO5" s="1">
        <v>42349</v>
      </c>
      <c r="MP5" s="1">
        <v>42350</v>
      </c>
      <c r="MQ5" s="1">
        <v>42351</v>
      </c>
      <c r="MR5" s="1">
        <v>42352</v>
      </c>
      <c r="MS5" s="1">
        <v>42353</v>
      </c>
      <c r="MT5" s="1">
        <v>42354</v>
      </c>
      <c r="MU5" s="1">
        <v>42355</v>
      </c>
      <c r="MV5" s="1">
        <v>42356</v>
      </c>
      <c r="MW5" s="1">
        <v>42357</v>
      </c>
      <c r="MX5" s="1">
        <v>42358</v>
      </c>
      <c r="MY5" s="1">
        <v>42359</v>
      </c>
      <c r="MZ5" s="1">
        <v>42360</v>
      </c>
      <c r="NA5" s="1">
        <v>42361</v>
      </c>
      <c r="NB5" s="1">
        <v>42362</v>
      </c>
      <c r="NC5" s="1">
        <v>42363</v>
      </c>
      <c r="ND5" s="1">
        <v>42364</v>
      </c>
      <c r="NE5" s="1">
        <v>42365</v>
      </c>
      <c r="NF5" s="1">
        <v>42366</v>
      </c>
      <c r="NG5" s="1">
        <v>42367</v>
      </c>
      <c r="NH5" s="1">
        <v>42368</v>
      </c>
      <c r="NI5" s="1">
        <v>42369</v>
      </c>
      <c r="NJ5" s="1">
        <v>42370</v>
      </c>
      <c r="NK5" s="1">
        <v>42371</v>
      </c>
      <c r="NL5" s="1">
        <v>42372</v>
      </c>
      <c r="NM5" s="1">
        <v>42373</v>
      </c>
      <c r="NN5" s="1">
        <v>42374</v>
      </c>
      <c r="NO5" s="1">
        <v>42375</v>
      </c>
      <c r="NP5" s="1">
        <v>42376</v>
      </c>
      <c r="NQ5" s="1">
        <v>42377</v>
      </c>
      <c r="NR5" s="1">
        <v>42378</v>
      </c>
      <c r="NS5" s="1">
        <v>42379</v>
      </c>
      <c r="NT5" s="1">
        <v>42380</v>
      </c>
      <c r="NU5" s="1">
        <v>42381</v>
      </c>
      <c r="NV5" s="1">
        <v>42382</v>
      </c>
      <c r="NW5" s="1">
        <v>42383</v>
      </c>
      <c r="NX5" s="1">
        <v>42384</v>
      </c>
      <c r="NY5" s="1">
        <v>42385</v>
      </c>
      <c r="NZ5" s="1">
        <v>42386</v>
      </c>
      <c r="OA5" s="1">
        <v>42387</v>
      </c>
      <c r="OB5" s="1">
        <v>42388</v>
      </c>
      <c r="OC5" s="1">
        <v>42389</v>
      </c>
      <c r="OD5" s="1">
        <v>42390</v>
      </c>
      <c r="OE5" s="1">
        <v>42391</v>
      </c>
      <c r="OF5" s="1">
        <v>42392</v>
      </c>
      <c r="OG5" s="1">
        <v>42393</v>
      </c>
      <c r="OH5" s="1">
        <v>42394</v>
      </c>
      <c r="OI5" s="1">
        <v>42395</v>
      </c>
      <c r="OJ5" s="1">
        <v>42396</v>
      </c>
      <c r="OK5" s="1">
        <v>42397</v>
      </c>
      <c r="OL5" s="1">
        <v>42398</v>
      </c>
      <c r="OM5" s="1">
        <v>42399</v>
      </c>
      <c r="ON5" s="1">
        <v>42400</v>
      </c>
      <c r="OO5" s="1">
        <v>42401</v>
      </c>
      <c r="OP5" s="1">
        <v>42402</v>
      </c>
      <c r="OQ5" s="1">
        <v>42403</v>
      </c>
      <c r="OR5" s="1">
        <v>42404</v>
      </c>
      <c r="OS5" s="1">
        <v>42405</v>
      </c>
      <c r="OT5" s="1">
        <v>42406</v>
      </c>
      <c r="OU5" s="1">
        <v>42407</v>
      </c>
      <c r="OV5" s="1">
        <v>42408</v>
      </c>
      <c r="OW5" s="1">
        <v>42409</v>
      </c>
      <c r="OX5" s="1">
        <v>42410</v>
      </c>
      <c r="OY5" s="1">
        <v>42411</v>
      </c>
      <c r="OZ5" s="1">
        <v>42412</v>
      </c>
      <c r="PA5" s="1">
        <v>42413</v>
      </c>
      <c r="PB5" s="1">
        <v>42414</v>
      </c>
      <c r="PC5" s="1">
        <v>42415</v>
      </c>
      <c r="PD5" s="1">
        <v>42416</v>
      </c>
      <c r="PE5" s="1">
        <v>42417</v>
      </c>
      <c r="PF5" s="1">
        <v>42418</v>
      </c>
      <c r="PG5" s="1">
        <v>42419</v>
      </c>
      <c r="PH5" s="1">
        <v>42420</v>
      </c>
      <c r="PI5" s="1">
        <v>42421</v>
      </c>
      <c r="PJ5" s="1">
        <v>42422</v>
      </c>
      <c r="PK5" s="1">
        <v>42423</v>
      </c>
      <c r="PL5" s="1">
        <v>42424</v>
      </c>
      <c r="PM5" s="1">
        <v>42425</v>
      </c>
      <c r="PN5" s="1">
        <v>42426</v>
      </c>
      <c r="PO5" s="1">
        <v>42427</v>
      </c>
      <c r="PP5" s="1">
        <v>42428</v>
      </c>
      <c r="PQ5" s="1">
        <v>42429</v>
      </c>
      <c r="PR5" s="1">
        <v>42430</v>
      </c>
      <c r="PS5" s="1">
        <v>42431</v>
      </c>
      <c r="PT5" s="1">
        <v>42432</v>
      </c>
      <c r="PU5" s="1">
        <v>42433</v>
      </c>
      <c r="PV5" s="1">
        <v>42434</v>
      </c>
      <c r="PW5" s="1">
        <v>42435</v>
      </c>
      <c r="PX5" s="1">
        <v>42436</v>
      </c>
      <c r="PY5" s="1">
        <v>42437</v>
      </c>
      <c r="PZ5" s="1">
        <v>42438</v>
      </c>
      <c r="QA5" s="1">
        <v>42439</v>
      </c>
      <c r="QB5" s="1">
        <v>42440</v>
      </c>
      <c r="QC5" s="1">
        <v>42441</v>
      </c>
      <c r="QD5" s="1">
        <v>42442</v>
      </c>
      <c r="QE5" s="1">
        <v>42443</v>
      </c>
      <c r="QF5" s="1">
        <v>42444</v>
      </c>
      <c r="QG5" s="1">
        <v>42445</v>
      </c>
      <c r="QH5" s="1">
        <v>42446</v>
      </c>
      <c r="QI5" s="1">
        <v>42447</v>
      </c>
      <c r="QJ5" s="1">
        <v>42448</v>
      </c>
      <c r="QK5" s="1">
        <v>42449</v>
      </c>
      <c r="QL5" s="1">
        <v>42450</v>
      </c>
      <c r="QM5" s="1">
        <v>42451</v>
      </c>
      <c r="QN5" s="1">
        <v>42452</v>
      </c>
      <c r="QO5" s="1">
        <v>42453</v>
      </c>
      <c r="QP5" s="1">
        <v>42454</v>
      </c>
      <c r="QQ5" s="1">
        <v>42455</v>
      </c>
      <c r="QR5" s="1">
        <v>42456</v>
      </c>
      <c r="QS5" s="1">
        <v>42457</v>
      </c>
      <c r="QT5" s="1">
        <v>42458</v>
      </c>
      <c r="QU5" s="1">
        <v>42459</v>
      </c>
      <c r="QV5" s="1">
        <v>42460</v>
      </c>
      <c r="QW5" s="1">
        <v>42461</v>
      </c>
      <c r="QX5" s="1">
        <v>42462</v>
      </c>
      <c r="QY5" s="1">
        <v>42463</v>
      </c>
      <c r="QZ5" s="1">
        <v>42464</v>
      </c>
      <c r="RA5" s="1">
        <v>42465</v>
      </c>
      <c r="RB5" s="1">
        <v>42466</v>
      </c>
      <c r="RC5" s="1">
        <v>42467</v>
      </c>
      <c r="RD5" s="1">
        <v>42468</v>
      </c>
      <c r="RE5" s="1">
        <v>42469</v>
      </c>
      <c r="RF5" s="1">
        <v>42470</v>
      </c>
      <c r="RG5" s="1">
        <v>42471</v>
      </c>
      <c r="RH5" s="1">
        <v>42472</v>
      </c>
      <c r="RI5" s="1">
        <v>42473</v>
      </c>
      <c r="RJ5" s="1">
        <v>42474</v>
      </c>
      <c r="RK5" s="1">
        <v>42475</v>
      </c>
      <c r="RL5" s="1">
        <v>42476</v>
      </c>
      <c r="RM5" s="1">
        <v>42477</v>
      </c>
      <c r="RN5" s="1">
        <v>42478</v>
      </c>
      <c r="RO5" s="1">
        <v>42479</v>
      </c>
      <c r="RP5" s="1">
        <v>42480</v>
      </c>
      <c r="RQ5" s="1">
        <v>42481</v>
      </c>
      <c r="RR5" s="1">
        <v>42482</v>
      </c>
      <c r="RS5" s="1">
        <v>42483</v>
      </c>
      <c r="RT5" s="1">
        <v>42484</v>
      </c>
      <c r="RU5" s="1">
        <v>42485</v>
      </c>
      <c r="RV5" s="1">
        <v>42486</v>
      </c>
      <c r="RW5" s="1">
        <v>42487</v>
      </c>
      <c r="RX5" s="1">
        <v>42488</v>
      </c>
      <c r="RY5" s="1">
        <v>42489</v>
      </c>
      <c r="RZ5" s="1">
        <v>42490</v>
      </c>
      <c r="SA5" s="1">
        <v>42491</v>
      </c>
      <c r="SB5" s="1">
        <v>42492</v>
      </c>
      <c r="SC5" s="1">
        <v>42493</v>
      </c>
      <c r="SD5" s="1">
        <v>42494</v>
      </c>
      <c r="SE5" s="1">
        <v>42495</v>
      </c>
      <c r="SF5" s="1">
        <v>42496</v>
      </c>
      <c r="SG5" s="1">
        <v>42497</v>
      </c>
      <c r="SH5" s="1">
        <v>42498</v>
      </c>
      <c r="SI5" s="1">
        <v>42499</v>
      </c>
      <c r="SJ5" s="1">
        <v>42500</v>
      </c>
      <c r="SK5" s="1">
        <v>42501</v>
      </c>
      <c r="SL5" s="1">
        <v>42502</v>
      </c>
      <c r="SM5" s="1">
        <v>42503</v>
      </c>
      <c r="SN5" s="1">
        <v>42504</v>
      </c>
      <c r="SO5" s="1">
        <v>42505</v>
      </c>
      <c r="SP5" s="1">
        <v>42506</v>
      </c>
      <c r="SQ5" s="1">
        <v>42507</v>
      </c>
      <c r="SR5" s="1">
        <v>42508</v>
      </c>
      <c r="SS5" s="1">
        <v>42509</v>
      </c>
      <c r="ST5" s="1">
        <v>42510</v>
      </c>
      <c r="SU5" s="1">
        <v>42511</v>
      </c>
      <c r="SV5" s="1">
        <v>42512</v>
      </c>
      <c r="SW5" s="1">
        <v>42513</v>
      </c>
      <c r="SX5" s="1">
        <v>42514</v>
      </c>
      <c r="SY5" s="1">
        <v>42515</v>
      </c>
      <c r="SZ5" s="1">
        <v>42516</v>
      </c>
      <c r="TA5" s="1">
        <v>42517</v>
      </c>
      <c r="TB5" s="1">
        <v>42518</v>
      </c>
      <c r="TC5" s="1">
        <v>42519</v>
      </c>
      <c r="TD5" s="1">
        <v>42520</v>
      </c>
      <c r="TE5" s="1">
        <v>42521</v>
      </c>
      <c r="TF5" s="1">
        <v>42522</v>
      </c>
      <c r="TG5" s="1">
        <v>42523</v>
      </c>
      <c r="TH5" s="1">
        <v>42524</v>
      </c>
      <c r="TI5" s="1">
        <v>42525</v>
      </c>
      <c r="TJ5" s="1">
        <v>42526</v>
      </c>
      <c r="TK5" s="1">
        <v>42527</v>
      </c>
      <c r="TL5" s="1">
        <v>42528</v>
      </c>
      <c r="TM5" s="1">
        <v>42529</v>
      </c>
      <c r="TN5" s="1">
        <v>42530</v>
      </c>
      <c r="TO5" s="1">
        <v>42531</v>
      </c>
      <c r="TP5" s="1">
        <v>42532</v>
      </c>
      <c r="TQ5" s="1">
        <v>42533</v>
      </c>
      <c r="TR5" s="1">
        <v>42534</v>
      </c>
      <c r="TS5" s="1">
        <v>42535</v>
      </c>
      <c r="TT5" s="1">
        <v>42536</v>
      </c>
      <c r="TU5" s="1">
        <v>42537</v>
      </c>
      <c r="TV5" s="1">
        <v>42538</v>
      </c>
      <c r="TW5" s="1">
        <v>42539</v>
      </c>
      <c r="TX5" s="1">
        <v>42540</v>
      </c>
      <c r="TY5" s="1">
        <v>42541</v>
      </c>
      <c r="TZ5" s="1">
        <v>42542</v>
      </c>
      <c r="UA5" s="1">
        <v>42543</v>
      </c>
      <c r="UB5" s="1">
        <v>42544</v>
      </c>
      <c r="UC5" s="1">
        <v>42545</v>
      </c>
      <c r="UD5" s="1">
        <v>42546</v>
      </c>
      <c r="UE5" s="1">
        <v>42547</v>
      </c>
      <c r="UF5" s="1">
        <v>42548</v>
      </c>
      <c r="UG5" s="1">
        <v>42549</v>
      </c>
      <c r="UH5" s="1">
        <v>42550</v>
      </c>
      <c r="UI5" s="1">
        <v>42551</v>
      </c>
      <c r="UJ5" s="1">
        <v>42552</v>
      </c>
      <c r="UK5" s="1">
        <v>42553</v>
      </c>
      <c r="UL5" s="1">
        <v>42554</v>
      </c>
      <c r="UM5" s="1">
        <v>42555</v>
      </c>
      <c r="UN5" s="1">
        <v>42556</v>
      </c>
      <c r="UO5" s="1">
        <v>42557</v>
      </c>
      <c r="UP5" s="1">
        <v>42558</v>
      </c>
      <c r="UQ5" s="1">
        <v>42559</v>
      </c>
      <c r="UR5" s="1">
        <v>42560</v>
      </c>
      <c r="US5" s="1">
        <v>42561</v>
      </c>
      <c r="UT5" s="1">
        <v>42562</v>
      </c>
      <c r="UU5" s="1">
        <v>42563</v>
      </c>
      <c r="UV5" s="1">
        <v>42564</v>
      </c>
      <c r="UW5" s="1">
        <v>42565</v>
      </c>
      <c r="UX5" s="1">
        <v>42566</v>
      </c>
      <c r="UY5" s="1">
        <v>42567</v>
      </c>
      <c r="UZ5" s="1">
        <v>42568</v>
      </c>
      <c r="VA5" s="1">
        <v>42569</v>
      </c>
      <c r="VB5" s="1">
        <v>42570</v>
      </c>
      <c r="VC5" s="1">
        <v>42571</v>
      </c>
      <c r="VD5" s="1">
        <v>42572</v>
      </c>
      <c r="VE5" s="1">
        <v>42573</v>
      </c>
      <c r="VF5" s="1">
        <v>42574</v>
      </c>
      <c r="VG5" s="1">
        <v>42575</v>
      </c>
      <c r="VH5" s="1">
        <v>42576</v>
      </c>
      <c r="VI5" s="1">
        <v>42577</v>
      </c>
      <c r="VJ5" s="1">
        <v>42578</v>
      </c>
      <c r="VK5" s="1">
        <v>42579</v>
      </c>
      <c r="VL5" s="1">
        <v>42580</v>
      </c>
      <c r="VM5" s="1">
        <v>42581</v>
      </c>
      <c r="VN5" s="1">
        <v>42582</v>
      </c>
      <c r="VO5" s="1">
        <v>42583</v>
      </c>
      <c r="VP5" s="1">
        <v>42584</v>
      </c>
      <c r="VQ5" s="1">
        <v>42585</v>
      </c>
      <c r="VR5" s="1">
        <v>42586</v>
      </c>
      <c r="VS5" s="1">
        <v>42587</v>
      </c>
      <c r="VT5" s="1">
        <v>42588</v>
      </c>
      <c r="VU5" s="1">
        <v>42589</v>
      </c>
      <c r="VV5" s="1">
        <v>42590</v>
      </c>
      <c r="VW5" s="1">
        <v>42591</v>
      </c>
      <c r="VX5" s="1">
        <v>42592</v>
      </c>
      <c r="VY5" s="1">
        <v>42593</v>
      </c>
      <c r="VZ5" s="1">
        <v>42594</v>
      </c>
      <c r="WA5" s="1">
        <v>42595</v>
      </c>
      <c r="WB5" s="1">
        <v>42596</v>
      </c>
      <c r="WC5" s="1">
        <v>42597</v>
      </c>
      <c r="WD5" s="1">
        <v>42598</v>
      </c>
      <c r="WE5" s="1">
        <v>42599</v>
      </c>
      <c r="WF5" s="1">
        <v>42600</v>
      </c>
      <c r="WG5" s="1">
        <v>42601</v>
      </c>
      <c r="WH5" s="1">
        <v>42602</v>
      </c>
      <c r="WI5" s="1">
        <v>42603</v>
      </c>
      <c r="WJ5" s="1">
        <v>42604</v>
      </c>
      <c r="WK5" s="1">
        <v>42605</v>
      </c>
      <c r="WL5" s="1">
        <v>42606</v>
      </c>
      <c r="WM5" s="1">
        <v>42607</v>
      </c>
      <c r="WN5" s="1">
        <v>42608</v>
      </c>
      <c r="WO5" s="1">
        <v>42609</v>
      </c>
      <c r="WP5" s="1">
        <v>42610</v>
      </c>
      <c r="WQ5" s="1">
        <v>42611</v>
      </c>
      <c r="WR5" s="1">
        <v>42612</v>
      </c>
      <c r="WS5" s="1">
        <v>42613</v>
      </c>
      <c r="WT5" s="1">
        <v>42614</v>
      </c>
      <c r="WU5" s="1">
        <v>42615</v>
      </c>
      <c r="WV5" s="1">
        <v>42616</v>
      </c>
      <c r="WW5" s="1">
        <v>42617</v>
      </c>
      <c r="WX5" s="1">
        <v>42618</v>
      </c>
      <c r="WY5" s="1">
        <v>42619</v>
      </c>
      <c r="WZ5" s="1">
        <v>42620</v>
      </c>
      <c r="XA5" s="1">
        <v>42621</v>
      </c>
      <c r="XB5" s="1">
        <v>42622</v>
      </c>
      <c r="XC5" s="1">
        <v>42623</v>
      </c>
      <c r="XD5" s="1">
        <v>42624</v>
      </c>
      <c r="XE5" s="1">
        <v>42625</v>
      </c>
      <c r="XF5" s="1">
        <v>42626</v>
      </c>
      <c r="XG5" s="1">
        <v>42627</v>
      </c>
      <c r="XH5" s="1">
        <v>42628</v>
      </c>
      <c r="XI5" s="1">
        <v>42629</v>
      </c>
      <c r="XJ5" s="1">
        <v>42630</v>
      </c>
      <c r="XK5" s="1">
        <v>42631</v>
      </c>
      <c r="XL5" s="1">
        <v>42632</v>
      </c>
      <c r="XM5" s="1">
        <v>42633</v>
      </c>
      <c r="XN5" s="1">
        <v>42634</v>
      </c>
      <c r="XO5" s="1">
        <v>42635</v>
      </c>
      <c r="XP5" s="1">
        <v>42636</v>
      </c>
      <c r="XQ5" s="1">
        <v>42637</v>
      </c>
      <c r="XR5" s="1">
        <v>42638</v>
      </c>
      <c r="XS5" s="1">
        <v>42639</v>
      </c>
      <c r="XT5" s="1">
        <v>42640</v>
      </c>
      <c r="XU5" s="1">
        <v>42641</v>
      </c>
      <c r="XV5" s="1">
        <v>42642</v>
      </c>
      <c r="XW5" s="1">
        <v>42643</v>
      </c>
      <c r="XX5" s="1">
        <v>42644</v>
      </c>
      <c r="XY5" s="1">
        <v>42645</v>
      </c>
      <c r="XZ5" s="1">
        <v>42646</v>
      </c>
      <c r="YA5" s="1">
        <v>42647</v>
      </c>
      <c r="YB5" s="1">
        <v>42648</v>
      </c>
      <c r="YC5" s="1">
        <v>42649</v>
      </c>
      <c r="YD5" s="1">
        <v>42650</v>
      </c>
      <c r="YE5" s="1">
        <v>42651</v>
      </c>
      <c r="YF5" s="1">
        <v>42652</v>
      </c>
      <c r="YG5" s="1">
        <v>42653</v>
      </c>
      <c r="YH5" s="1">
        <v>42654</v>
      </c>
      <c r="YI5" s="1">
        <v>42655</v>
      </c>
      <c r="YJ5" s="1">
        <v>42656</v>
      </c>
      <c r="YK5" s="1">
        <v>42657</v>
      </c>
      <c r="YL5" s="1">
        <v>42658</v>
      </c>
      <c r="YM5" s="1">
        <v>42659</v>
      </c>
      <c r="YN5" s="1">
        <v>42660</v>
      </c>
      <c r="YO5" s="1">
        <v>42661</v>
      </c>
      <c r="YP5" s="1">
        <v>42662</v>
      </c>
      <c r="YQ5" s="1">
        <v>42663</v>
      </c>
      <c r="YR5" s="1">
        <v>42664</v>
      </c>
      <c r="YS5" s="1">
        <v>42665</v>
      </c>
      <c r="YT5" s="1">
        <v>42666</v>
      </c>
      <c r="YU5" s="1">
        <v>42667</v>
      </c>
      <c r="YV5" s="1">
        <v>42668</v>
      </c>
      <c r="YW5" s="1">
        <v>42669</v>
      </c>
      <c r="YX5" s="1">
        <v>42670</v>
      </c>
      <c r="YY5" s="1">
        <v>42671</v>
      </c>
      <c r="YZ5" s="1">
        <v>42672</v>
      </c>
      <c r="ZA5" s="1">
        <v>42673</v>
      </c>
      <c r="ZB5" s="1">
        <v>42674</v>
      </c>
      <c r="ZC5" s="1">
        <v>42675</v>
      </c>
      <c r="ZD5" s="1">
        <v>42676</v>
      </c>
      <c r="ZE5" s="1">
        <v>42677</v>
      </c>
      <c r="ZF5" s="1">
        <v>42678</v>
      </c>
      <c r="ZG5" s="1">
        <v>42679</v>
      </c>
      <c r="ZH5" s="1">
        <v>42680</v>
      </c>
      <c r="ZI5" s="1">
        <v>42681</v>
      </c>
      <c r="ZJ5" s="1">
        <v>42682</v>
      </c>
      <c r="ZK5" s="1">
        <v>42683</v>
      </c>
      <c r="ZL5" s="1">
        <v>42684</v>
      </c>
      <c r="ZM5" s="1">
        <v>42685</v>
      </c>
      <c r="ZN5" s="1">
        <v>42686</v>
      </c>
      <c r="ZO5" s="1">
        <v>42687</v>
      </c>
      <c r="ZP5" s="1">
        <v>42688</v>
      </c>
      <c r="ZQ5" s="1">
        <v>42689</v>
      </c>
      <c r="ZR5" s="1">
        <v>42690</v>
      </c>
      <c r="ZS5" s="1">
        <v>42691</v>
      </c>
      <c r="ZT5" s="1">
        <v>42692</v>
      </c>
      <c r="ZU5" s="1">
        <v>42693</v>
      </c>
      <c r="ZV5" s="1">
        <v>42694</v>
      </c>
      <c r="ZW5" s="1">
        <v>42695</v>
      </c>
      <c r="ZX5" s="1">
        <v>42696</v>
      </c>
      <c r="ZY5" s="1">
        <v>42697</v>
      </c>
      <c r="ZZ5" s="1">
        <v>42698</v>
      </c>
      <c r="AAA5" s="1">
        <v>42699</v>
      </c>
      <c r="AAB5" s="1">
        <v>42700</v>
      </c>
      <c r="AAC5" s="1">
        <v>42701</v>
      </c>
      <c r="AAD5" s="1">
        <v>42702</v>
      </c>
      <c r="AAE5" s="1">
        <v>42703</v>
      </c>
      <c r="AAF5" s="1">
        <v>42704</v>
      </c>
      <c r="AAG5" s="1">
        <v>42705</v>
      </c>
      <c r="AAH5" s="1">
        <v>42706</v>
      </c>
      <c r="AAI5" s="1">
        <v>42707</v>
      </c>
      <c r="AAJ5" s="1">
        <v>42708</v>
      </c>
      <c r="AAK5" s="1">
        <v>42709</v>
      </c>
      <c r="AAL5" s="1">
        <v>42710</v>
      </c>
      <c r="AAM5" s="1">
        <v>42711</v>
      </c>
      <c r="AAN5" s="1">
        <v>42712</v>
      </c>
      <c r="AAO5" s="1">
        <v>42713</v>
      </c>
      <c r="AAP5" s="1">
        <v>42714</v>
      </c>
      <c r="AAQ5" s="1">
        <v>42715</v>
      </c>
      <c r="AAR5" s="1">
        <v>42716</v>
      </c>
      <c r="AAS5" s="1">
        <v>42717</v>
      </c>
      <c r="AAT5" s="1">
        <v>42718</v>
      </c>
      <c r="AAU5" s="1">
        <v>42719</v>
      </c>
      <c r="AAV5" s="1">
        <v>42720</v>
      </c>
      <c r="AAW5" s="1">
        <v>42721</v>
      </c>
      <c r="AAX5" s="1">
        <v>42722</v>
      </c>
      <c r="AAY5" s="1">
        <v>42723</v>
      </c>
      <c r="AAZ5" s="1">
        <v>42724</v>
      </c>
      <c r="ABA5" s="1">
        <v>42725</v>
      </c>
      <c r="ABB5" s="1">
        <v>42726</v>
      </c>
      <c r="ABC5" s="1">
        <v>42727</v>
      </c>
      <c r="ABD5" s="1">
        <v>42728</v>
      </c>
      <c r="ABE5" s="1">
        <v>42729</v>
      </c>
      <c r="ABF5" s="1">
        <v>42730</v>
      </c>
      <c r="ABG5" s="1">
        <v>42731</v>
      </c>
      <c r="ABH5" s="1">
        <v>42732</v>
      </c>
      <c r="ABI5" s="1">
        <v>42733</v>
      </c>
      <c r="ABJ5" s="1">
        <v>42734</v>
      </c>
      <c r="ABK5" s="1">
        <v>42735</v>
      </c>
      <c r="ABL5" s="1">
        <v>42736</v>
      </c>
      <c r="ABM5" s="1">
        <v>42737</v>
      </c>
      <c r="ABN5" s="1">
        <v>42738</v>
      </c>
      <c r="ABO5" s="1">
        <v>42739</v>
      </c>
      <c r="ABP5" s="1">
        <v>42740</v>
      </c>
      <c r="ABQ5" s="1">
        <v>42741</v>
      </c>
      <c r="ABR5" s="1">
        <v>42742</v>
      </c>
      <c r="ABS5" s="1">
        <v>42743</v>
      </c>
      <c r="ABT5" s="1">
        <v>42744</v>
      </c>
      <c r="ABU5" s="1">
        <v>42745</v>
      </c>
      <c r="ABV5" s="1">
        <v>42746</v>
      </c>
      <c r="ABW5" s="1">
        <v>42747</v>
      </c>
      <c r="ABX5" s="1">
        <v>42748</v>
      </c>
      <c r="ABY5" s="1">
        <v>42749</v>
      </c>
      <c r="ABZ5" s="1">
        <v>42750</v>
      </c>
      <c r="ACA5" s="1">
        <v>42751</v>
      </c>
      <c r="ACB5" s="1">
        <v>42752</v>
      </c>
      <c r="ACC5" s="1">
        <v>42753</v>
      </c>
      <c r="ACD5" s="1">
        <v>42754</v>
      </c>
      <c r="ACE5" s="1">
        <v>42755</v>
      </c>
      <c r="ACF5" s="1">
        <v>42756</v>
      </c>
      <c r="ACG5" s="1">
        <v>42757</v>
      </c>
      <c r="ACH5" s="1">
        <v>42758</v>
      </c>
      <c r="ACI5" s="1">
        <v>42759</v>
      </c>
      <c r="ACJ5" s="1">
        <v>42760</v>
      </c>
      <c r="ACK5" s="1">
        <v>42761</v>
      </c>
      <c r="ACL5" s="1">
        <v>42762</v>
      </c>
      <c r="ACM5" s="1">
        <v>42763</v>
      </c>
      <c r="ACN5" s="1">
        <v>42764</v>
      </c>
      <c r="ACO5" s="1">
        <v>42765</v>
      </c>
      <c r="ACP5" s="1">
        <v>42766</v>
      </c>
      <c r="ACQ5" s="1">
        <v>42767</v>
      </c>
      <c r="ACR5" s="1">
        <v>42768</v>
      </c>
      <c r="ACS5" s="1">
        <v>42769</v>
      </c>
      <c r="ACT5" s="1">
        <v>42770</v>
      </c>
      <c r="ACU5" s="1">
        <v>42771</v>
      </c>
      <c r="ACV5" s="1">
        <v>42772</v>
      </c>
      <c r="ACW5" s="1">
        <v>42773</v>
      </c>
      <c r="ACX5" s="1">
        <v>42774</v>
      </c>
      <c r="ACY5" s="1">
        <v>42775</v>
      </c>
      <c r="ACZ5" s="1">
        <v>42776</v>
      </c>
      <c r="ADA5" s="1">
        <v>42777</v>
      </c>
      <c r="ADB5" s="1">
        <v>42778</v>
      </c>
      <c r="ADC5" s="1">
        <v>42779</v>
      </c>
      <c r="ADD5" s="1">
        <v>42780</v>
      </c>
      <c r="ADE5" s="1">
        <v>42781</v>
      </c>
      <c r="ADF5" s="1">
        <v>42782</v>
      </c>
      <c r="ADG5" s="1">
        <v>42783</v>
      </c>
      <c r="ADH5" s="1">
        <v>42784</v>
      </c>
      <c r="ADI5" s="1">
        <v>42785</v>
      </c>
      <c r="ADJ5" s="1">
        <v>42786</v>
      </c>
      <c r="ADK5" s="1">
        <v>42787</v>
      </c>
      <c r="ADL5" s="1">
        <v>42788</v>
      </c>
      <c r="ADM5" s="1">
        <v>42789</v>
      </c>
      <c r="ADN5" s="1">
        <v>42790</v>
      </c>
      <c r="ADO5" s="1">
        <v>42791</v>
      </c>
      <c r="ADP5" s="1">
        <v>42792</v>
      </c>
      <c r="ADQ5" s="1">
        <v>42793</v>
      </c>
      <c r="ADR5" s="1">
        <v>42794</v>
      </c>
      <c r="ADS5" s="1">
        <v>42795</v>
      </c>
      <c r="ADT5" s="1">
        <v>42796</v>
      </c>
      <c r="ADU5" s="1">
        <v>42797</v>
      </c>
      <c r="ADV5" s="1">
        <v>42798</v>
      </c>
      <c r="ADW5" s="1">
        <v>42799</v>
      </c>
      <c r="ADX5" s="1">
        <v>42800</v>
      </c>
      <c r="ADY5" s="1">
        <v>42801</v>
      </c>
      <c r="ADZ5" s="1">
        <v>42802</v>
      </c>
      <c r="AEA5" s="1">
        <v>42803</v>
      </c>
      <c r="AEB5" s="1">
        <v>42804</v>
      </c>
      <c r="AEC5" s="1">
        <v>42805</v>
      </c>
      <c r="AED5" s="1">
        <v>42806</v>
      </c>
      <c r="AEE5" s="1">
        <v>42807</v>
      </c>
      <c r="AEF5" s="1">
        <v>42808</v>
      </c>
      <c r="AEG5" s="1">
        <v>42809</v>
      </c>
      <c r="AEH5" s="1">
        <v>42810</v>
      </c>
      <c r="AEI5" s="1">
        <v>42811</v>
      </c>
      <c r="AEJ5" s="1">
        <v>42812</v>
      </c>
      <c r="AEK5" s="1">
        <v>42813</v>
      </c>
      <c r="AEL5" s="1">
        <v>42814</v>
      </c>
      <c r="AEM5" s="1">
        <v>42815</v>
      </c>
      <c r="AEN5" s="1">
        <v>42816</v>
      </c>
      <c r="AEO5" s="1">
        <v>42817</v>
      </c>
      <c r="AEP5" s="1">
        <v>42818</v>
      </c>
      <c r="AEQ5" s="1">
        <v>42819</v>
      </c>
      <c r="AER5" s="1">
        <v>42820</v>
      </c>
      <c r="AES5" s="1">
        <v>42821</v>
      </c>
      <c r="AET5" s="1">
        <v>42822</v>
      </c>
      <c r="AEU5" s="1">
        <v>42823</v>
      </c>
      <c r="AEV5" s="1">
        <v>42824</v>
      </c>
      <c r="AEW5" s="1">
        <v>42825</v>
      </c>
      <c r="AEX5" s="1">
        <v>42826</v>
      </c>
      <c r="AEY5" s="1">
        <v>42827</v>
      </c>
      <c r="AEZ5" s="1">
        <v>42828</v>
      </c>
      <c r="AFA5" s="1">
        <v>42829</v>
      </c>
      <c r="AFB5" s="1">
        <v>42830</v>
      </c>
      <c r="AFC5" s="1">
        <v>42831</v>
      </c>
      <c r="AFD5" s="1">
        <v>42832</v>
      </c>
      <c r="AFE5" s="1">
        <v>42833</v>
      </c>
      <c r="AFF5" s="1">
        <v>42834</v>
      </c>
      <c r="AFG5" s="1">
        <v>42835</v>
      </c>
      <c r="AFH5" s="1">
        <v>42836</v>
      </c>
      <c r="AFI5" s="1">
        <v>42837</v>
      </c>
      <c r="AFJ5" s="1">
        <v>42838</v>
      </c>
      <c r="AFK5" s="1">
        <v>42839</v>
      </c>
      <c r="AFL5" s="1">
        <v>42840</v>
      </c>
      <c r="AFM5" s="1">
        <v>42841</v>
      </c>
      <c r="AFN5" s="1">
        <v>42842</v>
      </c>
      <c r="AFO5" s="1">
        <v>42843</v>
      </c>
      <c r="AFP5" s="1">
        <v>42844</v>
      </c>
      <c r="AFQ5" s="1">
        <v>42845</v>
      </c>
      <c r="AFR5" s="1">
        <v>42846</v>
      </c>
      <c r="AFS5" s="1">
        <v>42847</v>
      </c>
      <c r="AFT5" s="1">
        <v>42848</v>
      </c>
      <c r="AFU5" s="1">
        <v>42849</v>
      </c>
      <c r="AFV5" s="1">
        <v>42850</v>
      </c>
      <c r="AFW5" s="1">
        <v>42851</v>
      </c>
      <c r="AFX5" s="1">
        <v>42852</v>
      </c>
      <c r="AFY5" s="1">
        <v>42853</v>
      </c>
      <c r="AFZ5" s="1">
        <v>42854</v>
      </c>
      <c r="AGA5" s="1">
        <v>42855</v>
      </c>
      <c r="AGB5" s="1">
        <v>42856</v>
      </c>
      <c r="AGC5" s="1">
        <v>42857</v>
      </c>
      <c r="AGD5" s="1">
        <v>42858</v>
      </c>
      <c r="AGE5" s="1">
        <v>42859</v>
      </c>
      <c r="AGF5" s="1">
        <v>42860</v>
      </c>
      <c r="AGG5" s="1">
        <v>42861</v>
      </c>
      <c r="AGH5" s="1">
        <v>42862</v>
      </c>
      <c r="AGI5" s="1">
        <v>42863</v>
      </c>
      <c r="AGJ5" s="1">
        <v>42864</v>
      </c>
      <c r="AGK5" s="1">
        <v>42865</v>
      </c>
      <c r="AGL5" s="1">
        <v>42866</v>
      </c>
      <c r="AGM5" s="1">
        <v>42867</v>
      </c>
      <c r="AGN5" s="1">
        <v>42868</v>
      </c>
      <c r="AGO5" s="1">
        <v>42869</v>
      </c>
      <c r="AGP5" s="1">
        <v>42870</v>
      </c>
      <c r="AGQ5" s="1">
        <v>42871</v>
      </c>
      <c r="AGR5" s="1">
        <v>42872</v>
      </c>
      <c r="AGS5" s="1">
        <v>42873</v>
      </c>
      <c r="AGT5" s="1">
        <v>42874</v>
      </c>
      <c r="AGU5" s="1">
        <v>42875</v>
      </c>
      <c r="AGV5" s="1">
        <v>42876</v>
      </c>
      <c r="AGW5" s="1">
        <v>42877</v>
      </c>
      <c r="AGX5" s="1">
        <v>42878</v>
      </c>
      <c r="AGY5" s="1">
        <v>42879</v>
      </c>
      <c r="AGZ5" s="1">
        <v>42880</v>
      </c>
      <c r="AHA5" s="1">
        <v>42881</v>
      </c>
      <c r="AHB5" s="1">
        <v>42882</v>
      </c>
      <c r="AHC5" s="1">
        <v>42883</v>
      </c>
      <c r="AHD5" s="1">
        <v>42884</v>
      </c>
      <c r="AHE5" s="1">
        <v>42885</v>
      </c>
      <c r="AHF5" s="1">
        <v>42886</v>
      </c>
      <c r="AHG5" s="1">
        <v>42887</v>
      </c>
      <c r="AHH5" s="1">
        <v>42888</v>
      </c>
      <c r="AHI5" s="1">
        <v>42889</v>
      </c>
      <c r="AHJ5" s="1">
        <v>42890</v>
      </c>
      <c r="AHK5" s="1">
        <v>42891</v>
      </c>
      <c r="AHL5" s="1">
        <v>42892</v>
      </c>
      <c r="AHM5" s="1">
        <v>42893</v>
      </c>
      <c r="AHN5" s="1">
        <v>42894</v>
      </c>
      <c r="AHO5" s="1">
        <v>42895</v>
      </c>
      <c r="AHP5" s="1">
        <v>42896</v>
      </c>
      <c r="AHQ5" s="1">
        <v>42897</v>
      </c>
      <c r="AHR5" s="1">
        <v>42898</v>
      </c>
      <c r="AHS5" s="1">
        <v>42899</v>
      </c>
      <c r="AHT5" s="1">
        <v>42900</v>
      </c>
      <c r="AHU5" s="1">
        <v>42901</v>
      </c>
      <c r="AHV5" s="1">
        <v>42902</v>
      </c>
      <c r="AHW5" s="1">
        <v>42903</v>
      </c>
      <c r="AHX5" s="1">
        <v>42904</v>
      </c>
      <c r="AHY5" s="1">
        <v>42905</v>
      </c>
      <c r="AHZ5" s="1">
        <v>42906</v>
      </c>
      <c r="AIA5" s="1">
        <v>42907</v>
      </c>
      <c r="AIB5" s="1">
        <v>42908</v>
      </c>
      <c r="AIC5" s="1">
        <v>42909</v>
      </c>
      <c r="AID5" s="1">
        <v>42910</v>
      </c>
      <c r="AIE5" s="1">
        <v>42911</v>
      </c>
      <c r="AIF5" s="1">
        <v>42912</v>
      </c>
      <c r="AIG5" s="1">
        <v>42913</v>
      </c>
      <c r="AIH5" s="1">
        <v>42914</v>
      </c>
      <c r="AII5" s="1">
        <v>42915</v>
      </c>
      <c r="AIJ5" s="1">
        <v>42916</v>
      </c>
      <c r="AIK5" s="1">
        <v>42917</v>
      </c>
      <c r="AIL5" s="1">
        <v>42918</v>
      </c>
      <c r="AIM5" s="1">
        <v>42919</v>
      </c>
      <c r="AIN5" s="1">
        <v>42920</v>
      </c>
      <c r="AIO5" s="1">
        <v>42921</v>
      </c>
      <c r="AIP5" s="1">
        <v>42922</v>
      </c>
      <c r="AIQ5" s="1">
        <v>42923</v>
      </c>
      <c r="AIR5" s="1">
        <v>42924</v>
      </c>
      <c r="AIS5" s="1">
        <v>42925</v>
      </c>
      <c r="AIT5" s="1">
        <v>42926</v>
      </c>
      <c r="AIU5" s="1">
        <v>42927</v>
      </c>
      <c r="AIV5" s="1">
        <v>42928</v>
      </c>
      <c r="AIW5" s="1">
        <v>42929</v>
      </c>
      <c r="AIX5" s="1">
        <v>42930</v>
      </c>
      <c r="AIY5" s="1">
        <v>42931</v>
      </c>
      <c r="AIZ5" s="1">
        <v>42932</v>
      </c>
      <c r="AJA5" s="1">
        <v>42933</v>
      </c>
      <c r="AJB5" s="1">
        <v>42934</v>
      </c>
      <c r="AJC5" s="1">
        <v>42935</v>
      </c>
      <c r="AJD5" s="1">
        <v>42936</v>
      </c>
      <c r="AJE5" s="1">
        <v>42937</v>
      </c>
      <c r="AJF5" s="1">
        <v>42938</v>
      </c>
      <c r="AJG5" s="1">
        <v>42939</v>
      </c>
      <c r="AJH5" s="1">
        <v>42940</v>
      </c>
      <c r="AJI5" s="1">
        <v>42941</v>
      </c>
      <c r="AJJ5" s="1">
        <v>42942</v>
      </c>
      <c r="AJK5" s="1">
        <v>42943</v>
      </c>
      <c r="AJL5" s="1">
        <v>42944</v>
      </c>
      <c r="AJM5" s="1">
        <v>42945</v>
      </c>
      <c r="AJN5" s="1">
        <v>42946</v>
      </c>
      <c r="AJO5" s="1">
        <v>42947</v>
      </c>
      <c r="AJP5" s="1">
        <v>42948</v>
      </c>
      <c r="AJQ5" s="1">
        <v>42949</v>
      </c>
      <c r="AJR5" s="1">
        <v>42950</v>
      </c>
      <c r="AJS5" s="1">
        <v>42951</v>
      </c>
      <c r="AJT5" s="1">
        <v>42952</v>
      </c>
      <c r="AJU5" s="1">
        <v>42953</v>
      </c>
      <c r="AJV5" s="1">
        <v>42954</v>
      </c>
      <c r="AJW5" s="1">
        <v>42955</v>
      </c>
      <c r="AJX5" s="1">
        <v>42956</v>
      </c>
      <c r="AJY5" s="1">
        <v>42957</v>
      </c>
      <c r="AJZ5" s="1">
        <v>42958</v>
      </c>
      <c r="AKA5" s="1">
        <v>42959</v>
      </c>
      <c r="AKB5" s="1">
        <v>42960</v>
      </c>
      <c r="AKC5" s="1">
        <v>42961</v>
      </c>
      <c r="AKD5" s="1">
        <v>42962</v>
      </c>
      <c r="AKE5" s="1">
        <v>42963</v>
      </c>
      <c r="AKF5" s="1">
        <v>42964</v>
      </c>
      <c r="AKG5" s="1">
        <v>42965</v>
      </c>
      <c r="AKH5" s="1">
        <v>42966</v>
      </c>
      <c r="AKI5" s="1">
        <v>42967</v>
      </c>
      <c r="AKJ5" s="1">
        <v>42968</v>
      </c>
      <c r="AKK5" s="1">
        <v>42969</v>
      </c>
      <c r="AKL5" s="1">
        <v>42970</v>
      </c>
      <c r="AKM5" s="1">
        <v>42971</v>
      </c>
      <c r="AKN5" s="1">
        <v>42972</v>
      </c>
      <c r="AKO5" s="1">
        <v>42973</v>
      </c>
      <c r="AKP5" s="1">
        <v>42974</v>
      </c>
      <c r="AKQ5" s="1">
        <v>42975</v>
      </c>
      <c r="AKR5" s="1">
        <v>42976</v>
      </c>
      <c r="AKS5" s="1">
        <v>42977</v>
      </c>
      <c r="AKT5" s="1">
        <v>42978</v>
      </c>
      <c r="AKU5" s="1">
        <v>42979</v>
      </c>
      <c r="AKV5" s="1">
        <v>42980</v>
      </c>
      <c r="AKW5" s="1">
        <v>42981</v>
      </c>
      <c r="AKX5" s="1">
        <v>42982</v>
      </c>
      <c r="AKY5" s="1">
        <v>42983</v>
      </c>
      <c r="AKZ5" s="1">
        <v>42984</v>
      </c>
      <c r="ALA5" s="1">
        <v>42985</v>
      </c>
      <c r="ALB5" s="1">
        <v>42986</v>
      </c>
      <c r="ALC5" s="1">
        <v>42987</v>
      </c>
      <c r="ALD5" s="1">
        <v>42988</v>
      </c>
      <c r="ALE5" s="1">
        <v>42989</v>
      </c>
      <c r="ALF5" s="1">
        <v>42990</v>
      </c>
      <c r="ALG5" s="1">
        <v>42991</v>
      </c>
      <c r="ALH5" s="1">
        <v>42992</v>
      </c>
      <c r="ALI5" s="1">
        <v>42993</v>
      </c>
      <c r="ALJ5" s="1">
        <v>42994</v>
      </c>
      <c r="ALK5" s="1">
        <v>42995</v>
      </c>
      <c r="ALL5" s="1">
        <v>42996</v>
      </c>
      <c r="ALM5" s="1">
        <v>42997</v>
      </c>
      <c r="ALN5" s="1">
        <v>42998</v>
      </c>
      <c r="ALO5" s="1">
        <v>42999</v>
      </c>
      <c r="ALP5" s="1">
        <v>43000</v>
      </c>
      <c r="ALQ5" s="1">
        <v>43001</v>
      </c>
      <c r="ALR5" s="1">
        <v>43002</v>
      </c>
      <c r="ALS5" s="1">
        <v>43003</v>
      </c>
      <c r="ALT5" s="1">
        <v>43004</v>
      </c>
      <c r="ALU5" s="1">
        <v>43005</v>
      </c>
      <c r="ALV5" s="1">
        <v>43006</v>
      </c>
      <c r="ALW5" s="1">
        <v>43007</v>
      </c>
      <c r="ALX5" s="1">
        <v>43008</v>
      </c>
      <c r="ALY5" s="1">
        <v>43009</v>
      </c>
      <c r="ALZ5" s="1">
        <v>43010</v>
      </c>
      <c r="AMA5" s="1">
        <v>43011</v>
      </c>
      <c r="AMB5" s="1">
        <v>43012</v>
      </c>
      <c r="AMC5" s="1">
        <v>43013</v>
      </c>
      <c r="AMD5" s="1">
        <v>43014</v>
      </c>
      <c r="AME5" s="1">
        <v>43015</v>
      </c>
      <c r="AMF5" s="1">
        <v>43016</v>
      </c>
      <c r="AMG5" s="1">
        <v>43017</v>
      </c>
      <c r="AMH5" s="1">
        <v>43018</v>
      </c>
      <c r="AMI5" s="1">
        <v>43019</v>
      </c>
      <c r="AMJ5" s="1">
        <v>43020</v>
      </c>
      <c r="AMK5" s="1">
        <v>43021</v>
      </c>
      <c r="AML5" s="1">
        <v>43022</v>
      </c>
      <c r="AMM5" s="1">
        <v>43023</v>
      </c>
      <c r="AMN5" s="1">
        <v>43024</v>
      </c>
      <c r="AMO5" s="1">
        <v>43025</v>
      </c>
      <c r="AMP5" s="1">
        <v>43026</v>
      </c>
      <c r="AMQ5" s="1">
        <v>43027</v>
      </c>
      <c r="AMR5" s="1">
        <v>43028</v>
      </c>
      <c r="AMS5" s="1">
        <v>43029</v>
      </c>
      <c r="AMT5" s="1">
        <v>43030</v>
      </c>
      <c r="AMU5" s="1">
        <v>43031</v>
      </c>
      <c r="AMV5" s="1">
        <v>43032</v>
      </c>
      <c r="AMW5" s="1">
        <v>43033</v>
      </c>
      <c r="AMX5" s="1">
        <v>43034</v>
      </c>
      <c r="AMY5" s="1">
        <v>43035</v>
      </c>
      <c r="AMZ5" s="1">
        <v>43036</v>
      </c>
      <c r="ANA5" s="1">
        <v>43037</v>
      </c>
      <c r="ANB5" s="1">
        <v>43038</v>
      </c>
      <c r="ANC5" s="1">
        <v>43039</v>
      </c>
      <c r="AND5" s="1">
        <v>43040</v>
      </c>
      <c r="ANE5" s="1">
        <v>43041</v>
      </c>
      <c r="ANF5" s="1">
        <v>43042</v>
      </c>
      <c r="ANG5" s="1">
        <v>43043</v>
      </c>
      <c r="ANH5" s="1">
        <v>43044</v>
      </c>
      <c r="ANI5" s="1">
        <v>43045</v>
      </c>
      <c r="ANJ5" s="1">
        <v>43046</v>
      </c>
      <c r="ANK5" s="1">
        <v>43047</v>
      </c>
      <c r="ANL5" s="1">
        <v>43048</v>
      </c>
      <c r="ANM5" s="1">
        <v>43049</v>
      </c>
      <c r="ANN5" s="1">
        <v>43050</v>
      </c>
      <c r="ANO5" s="1">
        <v>43051</v>
      </c>
      <c r="ANP5" s="1">
        <v>43052</v>
      </c>
      <c r="ANQ5" s="1">
        <v>43053</v>
      </c>
      <c r="ANR5" s="1">
        <v>43054</v>
      </c>
      <c r="ANS5" s="1">
        <v>43055</v>
      </c>
      <c r="ANT5" s="1">
        <v>43056</v>
      </c>
      <c r="ANU5" s="1">
        <v>43057</v>
      </c>
      <c r="ANV5" s="1">
        <v>43058</v>
      </c>
      <c r="ANW5" s="1">
        <v>43059</v>
      </c>
      <c r="ANX5" s="1">
        <v>43060</v>
      </c>
      <c r="ANY5" s="1">
        <v>43061</v>
      </c>
      <c r="ANZ5" s="1">
        <v>43062</v>
      </c>
      <c r="AOA5" s="1">
        <v>43063</v>
      </c>
      <c r="AOB5" s="1">
        <v>43064</v>
      </c>
      <c r="AOC5" s="1">
        <v>43065</v>
      </c>
      <c r="AOD5" s="1">
        <v>43066</v>
      </c>
      <c r="AOE5" s="1">
        <v>43067</v>
      </c>
      <c r="AOF5" s="1">
        <v>43068</v>
      </c>
      <c r="AOG5" s="1">
        <v>43069</v>
      </c>
      <c r="AOH5" s="1">
        <v>43070</v>
      </c>
      <c r="AOI5" s="1">
        <v>43071</v>
      </c>
      <c r="AOJ5" s="1">
        <v>43072</v>
      </c>
      <c r="AOK5" s="1">
        <v>43073</v>
      </c>
      <c r="AOL5" s="1">
        <v>43074</v>
      </c>
      <c r="AOM5" s="1">
        <v>43075</v>
      </c>
      <c r="AON5" s="1">
        <v>43076</v>
      </c>
      <c r="AOO5" s="1">
        <v>43077</v>
      </c>
      <c r="AOP5" s="1">
        <v>43078</v>
      </c>
      <c r="AOQ5" s="1">
        <v>43079</v>
      </c>
      <c r="AOR5" s="1">
        <v>43080</v>
      </c>
      <c r="AOS5" s="1">
        <v>43081</v>
      </c>
      <c r="AOT5" s="1">
        <v>43082</v>
      </c>
      <c r="AOU5" s="1">
        <v>43083</v>
      </c>
      <c r="AOV5" s="1">
        <v>43084</v>
      </c>
      <c r="AOW5" s="1">
        <v>43085</v>
      </c>
      <c r="AOX5" s="1">
        <v>43086</v>
      </c>
      <c r="AOY5" s="1">
        <v>43087</v>
      </c>
      <c r="AOZ5" s="1">
        <v>43088</v>
      </c>
      <c r="APA5" s="1">
        <v>43089</v>
      </c>
      <c r="APB5" s="1">
        <v>43090</v>
      </c>
      <c r="APC5" s="1">
        <v>43091</v>
      </c>
      <c r="APD5" s="1">
        <v>43092</v>
      </c>
      <c r="APE5" s="1">
        <v>43093</v>
      </c>
      <c r="APF5" s="1">
        <v>43094</v>
      </c>
      <c r="APG5" s="1">
        <v>43095</v>
      </c>
      <c r="APH5" s="1">
        <v>43096</v>
      </c>
      <c r="API5" s="1">
        <v>43097</v>
      </c>
      <c r="APJ5" s="1">
        <v>43098</v>
      </c>
      <c r="APK5" s="1">
        <v>43099</v>
      </c>
      <c r="APL5" s="1">
        <v>43100</v>
      </c>
      <c r="APM5" s="1">
        <v>43101</v>
      </c>
      <c r="APN5" s="1">
        <v>43102</v>
      </c>
      <c r="APO5" s="1">
        <v>43103</v>
      </c>
      <c r="APP5" s="1">
        <v>43104</v>
      </c>
      <c r="APQ5" s="1">
        <v>43105</v>
      </c>
      <c r="APR5" s="1">
        <v>43106</v>
      </c>
      <c r="APS5" s="1">
        <v>43107</v>
      </c>
      <c r="APT5" s="1">
        <v>43108</v>
      </c>
      <c r="APU5" s="1">
        <v>43109</v>
      </c>
      <c r="APV5" s="1">
        <v>43110</v>
      </c>
      <c r="APW5" s="1">
        <v>43111</v>
      </c>
      <c r="APX5" s="1">
        <v>43112</v>
      </c>
      <c r="APY5" s="1">
        <v>43113</v>
      </c>
      <c r="APZ5" s="1">
        <v>43114</v>
      </c>
      <c r="AQA5" s="1">
        <v>43115</v>
      </c>
      <c r="AQB5" s="1">
        <v>43116</v>
      </c>
      <c r="AQC5" s="1">
        <v>43117</v>
      </c>
      <c r="AQD5" s="1">
        <v>43118</v>
      </c>
      <c r="AQE5" s="1">
        <v>43119</v>
      </c>
      <c r="AQF5" s="1">
        <v>43120</v>
      </c>
      <c r="AQG5" s="1">
        <v>43121</v>
      </c>
      <c r="AQH5" s="1">
        <v>43122</v>
      </c>
      <c r="AQI5" s="1">
        <v>43123</v>
      </c>
      <c r="AQJ5" s="1">
        <v>43124</v>
      </c>
      <c r="AQK5" s="1">
        <v>43125</v>
      </c>
      <c r="AQL5" s="1">
        <v>43126</v>
      </c>
      <c r="AQM5" s="1">
        <v>43127</v>
      </c>
      <c r="AQN5" s="1">
        <v>43128</v>
      </c>
      <c r="AQO5" s="1">
        <v>43129</v>
      </c>
      <c r="AQP5" s="1">
        <v>43130</v>
      </c>
      <c r="AQQ5" s="1">
        <v>43131</v>
      </c>
      <c r="AQR5" s="1">
        <v>43132</v>
      </c>
      <c r="AQS5" s="1">
        <v>43133</v>
      </c>
      <c r="AQT5" s="1">
        <v>43134</v>
      </c>
      <c r="AQU5" s="1">
        <v>43135</v>
      </c>
      <c r="AQV5" s="1">
        <v>43136</v>
      </c>
      <c r="AQW5" s="1">
        <v>43137</v>
      </c>
      <c r="AQX5" s="1">
        <v>43138</v>
      </c>
      <c r="AQY5" s="1">
        <v>43139</v>
      </c>
      <c r="AQZ5" s="1">
        <v>43140</v>
      </c>
      <c r="ARA5" s="1">
        <v>43141</v>
      </c>
      <c r="ARB5" s="1">
        <v>43142</v>
      </c>
      <c r="ARC5" s="1">
        <v>43143</v>
      </c>
      <c r="ARD5" s="1">
        <v>43144</v>
      </c>
      <c r="ARE5" s="1">
        <v>43145</v>
      </c>
      <c r="ARF5" s="1">
        <v>43146</v>
      </c>
      <c r="ARG5" s="1">
        <v>43147</v>
      </c>
      <c r="ARH5" s="1">
        <v>43148</v>
      </c>
      <c r="ARI5" s="1">
        <v>43149</v>
      </c>
      <c r="ARJ5" s="1">
        <v>43150</v>
      </c>
      <c r="ARK5" s="1">
        <v>43151</v>
      </c>
      <c r="ARL5" s="1">
        <v>43152</v>
      </c>
      <c r="ARM5" s="1">
        <v>43153</v>
      </c>
      <c r="ARN5" s="1">
        <v>43154</v>
      </c>
      <c r="ARO5" s="1">
        <v>43155</v>
      </c>
      <c r="ARP5" s="1">
        <v>43156</v>
      </c>
      <c r="ARQ5" s="1">
        <v>43157</v>
      </c>
      <c r="ARR5" s="1">
        <v>43158</v>
      </c>
      <c r="ARS5" s="1">
        <v>43159</v>
      </c>
      <c r="ART5" s="1">
        <v>43160</v>
      </c>
      <c r="ARU5" s="1">
        <v>43161</v>
      </c>
      <c r="ARV5" s="1">
        <v>43162</v>
      </c>
      <c r="ARW5" s="1">
        <v>43163</v>
      </c>
      <c r="ARX5" s="1">
        <v>43164</v>
      </c>
      <c r="ARY5" s="1">
        <v>43165</v>
      </c>
      <c r="ARZ5" s="1">
        <v>43166</v>
      </c>
      <c r="ASA5" s="1">
        <v>43167</v>
      </c>
      <c r="ASB5" s="1">
        <v>43168</v>
      </c>
      <c r="ASC5" s="1">
        <v>43169</v>
      </c>
      <c r="ASD5" s="1">
        <v>43170</v>
      </c>
      <c r="ASE5" s="1">
        <v>43171</v>
      </c>
      <c r="ASF5" s="1">
        <v>43172</v>
      </c>
      <c r="ASG5" s="1">
        <v>43173</v>
      </c>
      <c r="ASH5" s="1">
        <v>43174</v>
      </c>
      <c r="ASI5" s="1">
        <v>43175</v>
      </c>
      <c r="ASJ5" s="1">
        <v>43176</v>
      </c>
      <c r="ASK5" s="1">
        <v>43177</v>
      </c>
      <c r="ASL5" s="1">
        <v>43178</v>
      </c>
      <c r="ASM5" s="1">
        <v>43179</v>
      </c>
      <c r="ASN5" s="1">
        <v>43180</v>
      </c>
      <c r="ASO5" s="1">
        <v>43181</v>
      </c>
      <c r="ASP5" s="1">
        <v>43182</v>
      </c>
      <c r="ASQ5" s="1">
        <v>43183</v>
      </c>
      <c r="ASR5" s="1">
        <v>43184</v>
      </c>
      <c r="ASS5" s="1">
        <v>43185</v>
      </c>
      <c r="AST5" s="1">
        <v>43186</v>
      </c>
      <c r="ASU5" s="1">
        <v>43187</v>
      </c>
      <c r="ASV5" s="1">
        <v>43188</v>
      </c>
      <c r="ASW5" s="1">
        <v>43189</v>
      </c>
      <c r="ASX5" s="1">
        <v>43190</v>
      </c>
      <c r="ASY5" s="1">
        <v>43191</v>
      </c>
      <c r="ASZ5" s="1">
        <v>43192</v>
      </c>
      <c r="ATA5" s="1">
        <v>43193</v>
      </c>
      <c r="ATB5" s="1">
        <v>43194</v>
      </c>
      <c r="ATC5" s="1">
        <v>43195</v>
      </c>
      <c r="ATD5" s="1">
        <v>43196</v>
      </c>
      <c r="ATE5" s="1">
        <v>43197</v>
      </c>
      <c r="ATF5" s="1">
        <v>43198</v>
      </c>
      <c r="ATG5" s="1">
        <v>43199</v>
      </c>
      <c r="ATH5" s="1">
        <v>43200</v>
      </c>
      <c r="ATI5" s="1">
        <v>43201</v>
      </c>
      <c r="ATJ5" s="1">
        <v>43202</v>
      </c>
      <c r="ATK5" s="1">
        <v>43203</v>
      </c>
      <c r="ATL5" s="1">
        <v>43204</v>
      </c>
      <c r="ATM5" s="1">
        <v>43205</v>
      </c>
      <c r="ATN5" s="1">
        <v>43206</v>
      </c>
      <c r="ATO5" s="1">
        <v>43207</v>
      </c>
      <c r="ATP5" s="1">
        <v>43208</v>
      </c>
      <c r="ATQ5" s="1">
        <v>43209</v>
      </c>
      <c r="ATR5" s="1">
        <v>43210</v>
      </c>
      <c r="ATS5" s="1">
        <v>43211</v>
      </c>
      <c r="ATT5" s="1">
        <v>43212</v>
      </c>
      <c r="ATU5" s="1">
        <v>43213</v>
      </c>
      <c r="ATV5" s="1">
        <v>43214</v>
      </c>
      <c r="ATW5" s="1">
        <v>43215</v>
      </c>
      <c r="ATX5" s="1">
        <v>43216</v>
      </c>
      <c r="ATY5" s="1">
        <v>43217</v>
      </c>
      <c r="ATZ5" s="1">
        <v>43218</v>
      </c>
      <c r="AUA5" s="1">
        <v>43219</v>
      </c>
      <c r="AUB5" s="1">
        <v>43220</v>
      </c>
      <c r="AUC5" s="1">
        <v>43221</v>
      </c>
      <c r="AUD5" s="1">
        <v>43222</v>
      </c>
      <c r="AUE5" s="1">
        <v>43223</v>
      </c>
      <c r="AUF5" s="1">
        <v>43224</v>
      </c>
      <c r="AUG5" s="1">
        <v>43225</v>
      </c>
      <c r="AUH5" s="1">
        <v>43226</v>
      </c>
      <c r="AUI5" s="1">
        <v>43227</v>
      </c>
      <c r="AUJ5" s="1">
        <v>43228</v>
      </c>
      <c r="AUK5" s="1">
        <v>43229</v>
      </c>
      <c r="AUL5" s="1">
        <v>43230</v>
      </c>
      <c r="AUM5" s="1">
        <v>43231</v>
      </c>
      <c r="AUN5" s="1">
        <v>43232</v>
      </c>
      <c r="AUO5" s="1">
        <v>43233</v>
      </c>
      <c r="AUP5" s="1">
        <v>43234</v>
      </c>
      <c r="AUQ5" s="1">
        <v>43235</v>
      </c>
      <c r="AUR5" s="1">
        <v>43236</v>
      </c>
      <c r="AUS5" s="1">
        <v>43237</v>
      </c>
      <c r="AUT5" s="1">
        <v>43238</v>
      </c>
      <c r="AUU5" s="1">
        <v>43239</v>
      </c>
      <c r="AUV5" s="1">
        <v>43240</v>
      </c>
      <c r="AUW5" s="1">
        <v>43241</v>
      </c>
      <c r="AUX5" s="1">
        <v>43242</v>
      </c>
      <c r="AUY5" s="1">
        <v>43243</v>
      </c>
      <c r="AUZ5" s="1">
        <v>43244</v>
      </c>
      <c r="AVA5" s="1">
        <v>43245</v>
      </c>
      <c r="AVB5" s="1">
        <v>43246</v>
      </c>
      <c r="AVC5" s="1">
        <v>43247</v>
      </c>
      <c r="AVD5" s="1">
        <v>43248</v>
      </c>
      <c r="AVE5" s="1">
        <v>43249</v>
      </c>
      <c r="AVF5" s="1">
        <v>43250</v>
      </c>
      <c r="AVG5" s="1">
        <v>43251</v>
      </c>
      <c r="AVH5" s="1">
        <v>43252</v>
      </c>
      <c r="AVI5" s="1">
        <v>43253</v>
      </c>
      <c r="AVJ5" s="1">
        <v>43254</v>
      </c>
      <c r="AVK5" s="1">
        <v>43255</v>
      </c>
      <c r="AVL5" s="1">
        <v>43256</v>
      </c>
      <c r="AVM5" s="1">
        <v>43257</v>
      </c>
      <c r="AVN5" s="1">
        <v>43258</v>
      </c>
      <c r="AVO5" s="1">
        <v>43259</v>
      </c>
      <c r="AVP5" s="1">
        <v>43260</v>
      </c>
      <c r="AVQ5" s="1">
        <v>43261</v>
      </c>
      <c r="AVR5" s="1">
        <v>43262</v>
      </c>
      <c r="AVS5" s="1">
        <v>43263</v>
      </c>
      <c r="AVT5" s="1">
        <v>43264</v>
      </c>
      <c r="AVU5" s="1">
        <v>43265</v>
      </c>
      <c r="AVV5" s="1">
        <v>43266</v>
      </c>
      <c r="AVW5" s="1">
        <v>43267</v>
      </c>
      <c r="AVX5" s="1">
        <v>43268</v>
      </c>
      <c r="AVY5" s="1">
        <v>43269</v>
      </c>
      <c r="AVZ5" s="1">
        <v>43270</v>
      </c>
      <c r="AWA5" s="1">
        <v>43271</v>
      </c>
      <c r="AWB5" s="1">
        <v>43272</v>
      </c>
      <c r="AWC5" s="1">
        <v>43273</v>
      </c>
      <c r="AWD5" s="1">
        <v>43274</v>
      </c>
      <c r="AWE5" s="1">
        <v>43275</v>
      </c>
      <c r="AWF5" s="1">
        <v>43276</v>
      </c>
      <c r="AWG5" s="1">
        <v>43277</v>
      </c>
      <c r="AWH5" s="1">
        <v>43278</v>
      </c>
      <c r="AWI5" s="1">
        <v>43279</v>
      </c>
      <c r="AWJ5" s="1">
        <v>43280</v>
      </c>
      <c r="AWK5" s="1">
        <v>43281</v>
      </c>
      <c r="AWL5" s="1">
        <v>43282</v>
      </c>
      <c r="AWM5" s="1">
        <v>43283</v>
      </c>
      <c r="AWN5" s="1">
        <v>43284</v>
      </c>
      <c r="AWO5" s="1">
        <v>43285</v>
      </c>
      <c r="AWP5" s="1">
        <v>43286</v>
      </c>
      <c r="AWQ5" s="1">
        <v>43287</v>
      </c>
      <c r="AWR5" s="1">
        <v>43288</v>
      </c>
      <c r="AWS5" s="1">
        <v>43289</v>
      </c>
      <c r="AWT5" s="1">
        <v>43290</v>
      </c>
      <c r="AWU5" s="1">
        <v>43291</v>
      </c>
      <c r="AWV5" s="1">
        <v>43292</v>
      </c>
      <c r="AWW5" s="1">
        <v>43293</v>
      </c>
      <c r="AWX5" s="1">
        <v>43294</v>
      </c>
      <c r="AWY5" s="1">
        <v>43295</v>
      </c>
      <c r="AWZ5" s="1">
        <v>43296</v>
      </c>
      <c r="AXA5" s="1">
        <v>43297</v>
      </c>
      <c r="AXB5" s="1">
        <v>43298</v>
      </c>
      <c r="AXC5" s="1">
        <v>43299</v>
      </c>
      <c r="AXD5" s="1">
        <v>43300</v>
      </c>
      <c r="AXE5" s="1">
        <v>43301</v>
      </c>
      <c r="AXF5" s="1">
        <v>43302</v>
      </c>
      <c r="AXG5" s="1">
        <v>43303</v>
      </c>
      <c r="AXH5" s="1">
        <v>43304</v>
      </c>
      <c r="AXI5" s="1">
        <v>43305</v>
      </c>
      <c r="AXJ5" s="1">
        <v>43306</v>
      </c>
      <c r="AXK5" s="1">
        <v>43307</v>
      </c>
      <c r="AXL5" s="1">
        <v>43308</v>
      </c>
      <c r="AXM5" s="1">
        <v>43309</v>
      </c>
      <c r="AXN5" s="1">
        <v>43310</v>
      </c>
      <c r="AXO5" s="1">
        <v>43311</v>
      </c>
      <c r="AXP5" s="1">
        <v>43312</v>
      </c>
      <c r="AXQ5" s="1">
        <v>43313</v>
      </c>
      <c r="AXR5" s="1">
        <v>43314</v>
      </c>
      <c r="AXS5" s="1">
        <v>43315</v>
      </c>
      <c r="AXT5" s="1">
        <v>43316</v>
      </c>
      <c r="AXU5" s="1">
        <v>43317</v>
      </c>
      <c r="AXV5" s="1">
        <v>43318</v>
      </c>
      <c r="AXW5" s="1">
        <v>43319</v>
      </c>
      <c r="AXX5" s="1">
        <v>43320</v>
      </c>
      <c r="AXY5" s="1">
        <v>43321</v>
      </c>
      <c r="AXZ5" s="1">
        <v>43322</v>
      </c>
      <c r="AYA5" s="1">
        <v>43323</v>
      </c>
      <c r="AYB5" s="1">
        <v>43324</v>
      </c>
      <c r="AYC5" s="1">
        <v>43325</v>
      </c>
      <c r="AYD5" s="1">
        <v>43326</v>
      </c>
      <c r="AYE5" s="1">
        <v>43327</v>
      </c>
      <c r="AYF5" s="1">
        <v>43328</v>
      </c>
      <c r="AYG5" s="1">
        <v>43329</v>
      </c>
      <c r="AYH5" s="1">
        <v>43330</v>
      </c>
      <c r="AYI5" s="1">
        <v>43331</v>
      </c>
      <c r="AYJ5" s="1">
        <v>43332</v>
      </c>
      <c r="AYK5" s="1">
        <v>43333</v>
      </c>
      <c r="AYL5" s="1">
        <v>43334</v>
      </c>
      <c r="AYM5" s="1">
        <v>43335</v>
      </c>
      <c r="AYN5" s="1">
        <v>43336</v>
      </c>
      <c r="AYO5" s="1">
        <v>43337</v>
      </c>
      <c r="AYP5" s="1">
        <v>43338</v>
      </c>
      <c r="AYQ5" s="1">
        <v>43339</v>
      </c>
      <c r="AYR5" s="1">
        <v>43340</v>
      </c>
      <c r="AYS5" s="1">
        <v>43341</v>
      </c>
      <c r="AYT5" s="1">
        <v>43342</v>
      </c>
      <c r="AYU5" s="1">
        <v>43343</v>
      </c>
      <c r="AYV5" s="1">
        <v>43344</v>
      </c>
      <c r="AYW5" s="1">
        <v>43345</v>
      </c>
      <c r="AYX5" s="1">
        <v>43346</v>
      </c>
      <c r="AYY5" s="1">
        <v>43347</v>
      </c>
      <c r="AYZ5" s="1">
        <v>43348</v>
      </c>
      <c r="AZA5" s="1">
        <v>43349</v>
      </c>
      <c r="AZB5" s="1">
        <v>43350</v>
      </c>
      <c r="AZC5" s="1">
        <v>43351</v>
      </c>
      <c r="AZD5" s="1">
        <v>43352</v>
      </c>
      <c r="AZE5" s="1">
        <v>43353</v>
      </c>
      <c r="AZF5" s="1">
        <v>43354</v>
      </c>
      <c r="AZG5" s="1">
        <v>43355</v>
      </c>
      <c r="AZH5" s="1">
        <v>43356</v>
      </c>
      <c r="AZI5" s="1">
        <v>43357</v>
      </c>
      <c r="AZJ5" s="1">
        <v>43358</v>
      </c>
      <c r="AZK5" s="1">
        <v>43359</v>
      </c>
      <c r="AZL5" s="1">
        <v>43360</v>
      </c>
      <c r="AZM5" s="1">
        <v>43361</v>
      </c>
      <c r="AZN5" s="1">
        <v>43362</v>
      </c>
      <c r="AZO5" s="1">
        <v>43363</v>
      </c>
      <c r="AZP5" s="1">
        <v>43364</v>
      </c>
      <c r="AZQ5" s="1">
        <v>43365</v>
      </c>
      <c r="AZR5" s="1">
        <v>43366</v>
      </c>
      <c r="AZS5" s="1">
        <v>43367</v>
      </c>
      <c r="AZT5" s="1">
        <v>43368</v>
      </c>
      <c r="AZU5" s="1">
        <v>43369</v>
      </c>
      <c r="AZV5" s="1">
        <v>43370</v>
      </c>
      <c r="AZW5" s="1">
        <v>43371</v>
      </c>
      <c r="AZX5" s="1">
        <v>43372</v>
      </c>
      <c r="AZY5" s="1">
        <v>43373</v>
      </c>
      <c r="AZZ5" s="1">
        <v>43374</v>
      </c>
      <c r="BAA5" s="1">
        <v>43375</v>
      </c>
      <c r="BAB5" s="1">
        <v>43376</v>
      </c>
      <c r="BAC5" s="1">
        <v>43377</v>
      </c>
      <c r="BAD5" s="1">
        <v>43378</v>
      </c>
      <c r="BAE5" s="1">
        <v>43379</v>
      </c>
      <c r="BAF5" s="1">
        <v>43380</v>
      </c>
      <c r="BAG5" s="1">
        <v>43381</v>
      </c>
      <c r="BAH5" s="1">
        <v>43382</v>
      </c>
      <c r="BAI5" s="1">
        <v>43383</v>
      </c>
      <c r="BAJ5" s="1">
        <v>43384</v>
      </c>
      <c r="BAK5" s="1">
        <v>43385</v>
      </c>
      <c r="BAL5" s="1">
        <v>43386</v>
      </c>
      <c r="BAM5" s="1">
        <v>43387</v>
      </c>
      <c r="BAN5" s="1">
        <v>43388</v>
      </c>
      <c r="BAO5" s="1">
        <v>43389</v>
      </c>
      <c r="BAP5" s="1">
        <v>43390</v>
      </c>
      <c r="BAQ5" s="1">
        <v>43391</v>
      </c>
      <c r="BAR5" s="1">
        <v>43392</v>
      </c>
      <c r="BAS5" s="1">
        <v>43393</v>
      </c>
      <c r="BAT5" s="1">
        <v>43394</v>
      </c>
      <c r="BAU5" s="1">
        <v>43395</v>
      </c>
      <c r="BAV5" s="1">
        <v>43396</v>
      </c>
      <c r="BAW5" s="1">
        <v>43397</v>
      </c>
      <c r="BAX5" s="1">
        <v>43398</v>
      </c>
      <c r="BAY5" s="1">
        <v>43399</v>
      </c>
      <c r="BAZ5" s="1">
        <v>43400</v>
      </c>
      <c r="BBA5" s="1">
        <v>43401</v>
      </c>
      <c r="BBB5" s="1">
        <v>43402</v>
      </c>
      <c r="BBC5" s="1">
        <v>43403</v>
      </c>
      <c r="BBD5" s="1">
        <v>43404</v>
      </c>
      <c r="BBE5" s="1">
        <v>43405</v>
      </c>
      <c r="BBF5" s="1">
        <v>43406</v>
      </c>
      <c r="BBG5" s="1">
        <v>43407</v>
      </c>
      <c r="BBH5" s="1">
        <v>43408</v>
      </c>
      <c r="BBI5" s="1">
        <v>43409</v>
      </c>
      <c r="BBJ5" s="1">
        <v>43410</v>
      </c>
      <c r="BBK5" s="1">
        <v>43411</v>
      </c>
      <c r="BBL5" s="1">
        <v>43412</v>
      </c>
      <c r="BBM5" s="1">
        <v>43413</v>
      </c>
      <c r="BBN5" s="1">
        <v>43414</v>
      </c>
      <c r="BBO5" s="1">
        <v>43415</v>
      </c>
      <c r="BBP5" s="1">
        <v>43416</v>
      </c>
      <c r="BBQ5" s="1">
        <v>43417</v>
      </c>
      <c r="BBR5" s="1">
        <v>43418</v>
      </c>
      <c r="BBS5" s="1">
        <v>43419</v>
      </c>
      <c r="BBT5" s="1">
        <v>43420</v>
      </c>
      <c r="BBU5" s="1">
        <v>43421</v>
      </c>
      <c r="BBV5" s="1">
        <v>43422</v>
      </c>
      <c r="BBW5" s="1">
        <v>43423</v>
      </c>
      <c r="BBX5" s="1">
        <v>43424</v>
      </c>
      <c r="BBY5" s="1">
        <v>43425</v>
      </c>
      <c r="BBZ5" s="1">
        <v>43426</v>
      </c>
      <c r="BCA5" s="1">
        <v>43427</v>
      </c>
      <c r="BCB5" s="1">
        <v>43428</v>
      </c>
      <c r="BCC5" s="1">
        <v>43429</v>
      </c>
      <c r="BCD5" s="1">
        <v>43430</v>
      </c>
      <c r="BCE5" s="1">
        <v>43431</v>
      </c>
      <c r="BCF5" s="1">
        <v>43432</v>
      </c>
      <c r="BCG5" s="1">
        <v>43433</v>
      </c>
      <c r="BCH5" s="1">
        <v>43434</v>
      </c>
      <c r="BCI5" s="1">
        <v>43435</v>
      </c>
      <c r="BCJ5" s="1">
        <v>43436</v>
      </c>
      <c r="BCK5" s="1">
        <v>43437</v>
      </c>
      <c r="BCL5" s="1">
        <v>43438</v>
      </c>
      <c r="BCM5" s="1">
        <v>43439</v>
      </c>
      <c r="BCN5" s="1">
        <v>43440</v>
      </c>
      <c r="BCO5" s="1">
        <v>43441</v>
      </c>
      <c r="BCP5" s="1">
        <v>43442</v>
      </c>
      <c r="BCQ5" s="1">
        <v>43443</v>
      </c>
      <c r="BCR5" s="1">
        <v>43444</v>
      </c>
      <c r="BCS5" s="1">
        <v>43445</v>
      </c>
      <c r="BCT5" s="1">
        <v>43446</v>
      </c>
      <c r="BCU5" s="1">
        <v>43447</v>
      </c>
      <c r="BCV5" s="1">
        <v>43448</v>
      </c>
      <c r="BCW5" s="1">
        <v>43449</v>
      </c>
      <c r="BCX5" s="1">
        <v>43450</v>
      </c>
      <c r="BCY5" s="1">
        <v>43451</v>
      </c>
      <c r="BCZ5" s="1">
        <v>43452</v>
      </c>
      <c r="BDA5" s="1">
        <v>43453</v>
      </c>
      <c r="BDB5" s="1">
        <v>43454</v>
      </c>
      <c r="BDC5" s="1">
        <v>43455</v>
      </c>
      <c r="BDD5" s="1">
        <v>43456</v>
      </c>
      <c r="BDE5" s="1">
        <v>43457</v>
      </c>
      <c r="BDF5" s="1">
        <v>43458</v>
      </c>
      <c r="BDG5" s="1">
        <v>43459</v>
      </c>
      <c r="BDH5" s="1">
        <v>43460</v>
      </c>
      <c r="BDI5" s="1">
        <v>43461</v>
      </c>
      <c r="BDJ5" s="1">
        <v>43462</v>
      </c>
      <c r="BDK5" s="1">
        <v>43463</v>
      </c>
      <c r="BDL5" s="1">
        <v>43464</v>
      </c>
      <c r="BDM5" s="1">
        <v>43465</v>
      </c>
      <c r="BDN5" s="1">
        <v>43466</v>
      </c>
      <c r="BDO5" s="1">
        <v>43467</v>
      </c>
      <c r="BDP5" s="1">
        <v>43468</v>
      </c>
      <c r="BDQ5" s="1">
        <v>43469</v>
      </c>
      <c r="BDR5" s="1">
        <v>43470</v>
      </c>
      <c r="BDS5" s="1">
        <v>43471</v>
      </c>
      <c r="BDT5" s="1">
        <v>43472</v>
      </c>
      <c r="BDU5" s="1">
        <v>43473</v>
      </c>
      <c r="BDV5" s="1">
        <v>43474</v>
      </c>
      <c r="BDW5" s="1">
        <v>43475</v>
      </c>
      <c r="BDX5" s="1">
        <v>43476</v>
      </c>
      <c r="BDY5" s="1">
        <v>43477</v>
      </c>
      <c r="BDZ5" s="1">
        <v>43478</v>
      </c>
      <c r="BEA5" s="1">
        <v>43479</v>
      </c>
      <c r="BEB5" s="1">
        <v>43480</v>
      </c>
      <c r="BEC5" s="1">
        <v>43481</v>
      </c>
      <c r="BED5" s="1">
        <v>43482</v>
      </c>
      <c r="BEE5" s="1">
        <v>43483</v>
      </c>
      <c r="BEF5" s="1">
        <v>43484</v>
      </c>
      <c r="BEG5" s="1">
        <v>43485</v>
      </c>
      <c r="BEH5" s="1">
        <v>43486</v>
      </c>
      <c r="BEI5" s="1">
        <v>43487</v>
      </c>
      <c r="BEJ5" s="1">
        <v>43488</v>
      </c>
      <c r="BEK5" s="1">
        <v>43489</v>
      </c>
      <c r="BEL5" s="1">
        <v>43490</v>
      </c>
      <c r="BEM5" s="1">
        <v>43491</v>
      </c>
      <c r="BEN5" s="1">
        <v>43492</v>
      </c>
      <c r="BEO5" s="1">
        <v>43493</v>
      </c>
      <c r="BEP5" s="1">
        <v>43494</v>
      </c>
      <c r="BEQ5" s="1">
        <v>43495</v>
      </c>
      <c r="BER5" s="1">
        <v>43496</v>
      </c>
      <c r="BES5" s="1">
        <v>43497</v>
      </c>
      <c r="BET5" s="1">
        <v>43498</v>
      </c>
      <c r="BEU5" s="1">
        <v>43499</v>
      </c>
      <c r="BEV5" s="1">
        <v>43500</v>
      </c>
      <c r="BEW5" s="1">
        <v>43501</v>
      </c>
      <c r="BEX5" s="1">
        <v>43502</v>
      </c>
      <c r="BEY5" s="1">
        <v>43503</v>
      </c>
      <c r="BEZ5" s="1">
        <v>43504</v>
      </c>
      <c r="BFA5" s="1">
        <v>43505</v>
      </c>
      <c r="BFB5" s="1">
        <v>43506</v>
      </c>
      <c r="BFC5" s="1">
        <v>43507</v>
      </c>
      <c r="BFD5" s="1">
        <v>43508</v>
      </c>
      <c r="BFE5" s="1">
        <v>43509</v>
      </c>
      <c r="BFF5" s="1">
        <v>43510</v>
      </c>
      <c r="BFG5" s="1">
        <v>43511</v>
      </c>
      <c r="BFH5" s="1">
        <v>43512</v>
      </c>
      <c r="BFI5" s="1">
        <v>43513</v>
      </c>
      <c r="BFJ5" s="1">
        <v>43514</v>
      </c>
      <c r="BFK5" s="1">
        <v>43515</v>
      </c>
      <c r="BFL5" s="1">
        <v>43516</v>
      </c>
      <c r="BFM5" s="1">
        <v>43517</v>
      </c>
      <c r="BFN5" s="1">
        <v>43518</v>
      </c>
      <c r="BFO5" s="1">
        <v>43519</v>
      </c>
      <c r="BFP5" s="1">
        <v>43520</v>
      </c>
      <c r="BFQ5" s="1">
        <v>43521</v>
      </c>
      <c r="BFR5" s="1">
        <v>43522</v>
      </c>
      <c r="BFS5" s="1">
        <v>43523</v>
      </c>
      <c r="BFT5" s="1">
        <v>43524</v>
      </c>
      <c r="BFU5" s="1">
        <v>43525</v>
      </c>
      <c r="BFV5" s="1">
        <v>43526</v>
      </c>
      <c r="BFW5" s="1">
        <v>43527</v>
      </c>
      <c r="BFX5" s="1">
        <v>43528</v>
      </c>
      <c r="BFY5" s="1">
        <v>43529</v>
      </c>
      <c r="BFZ5" s="1">
        <v>43530</v>
      </c>
      <c r="BGA5" s="1">
        <v>43531</v>
      </c>
      <c r="BGB5" s="1">
        <v>43532</v>
      </c>
      <c r="BGC5" s="1">
        <v>43533</v>
      </c>
      <c r="BGD5" s="1">
        <v>43534</v>
      </c>
      <c r="BGE5" s="1">
        <v>43535</v>
      </c>
      <c r="BGF5" s="1">
        <v>43536</v>
      </c>
      <c r="BGG5" s="1">
        <v>43537</v>
      </c>
      <c r="BGH5" s="1">
        <v>43538</v>
      </c>
      <c r="BGI5" s="1">
        <v>43539</v>
      </c>
      <c r="BGJ5" s="1">
        <v>43540</v>
      </c>
      <c r="BGK5" s="1">
        <v>43541</v>
      </c>
      <c r="BGL5" s="1">
        <v>43542</v>
      </c>
      <c r="BGM5" s="1">
        <v>43543</v>
      </c>
      <c r="BGN5" s="1">
        <v>43544</v>
      </c>
      <c r="BGO5" s="1">
        <v>43545</v>
      </c>
      <c r="BGP5" s="1">
        <v>43546</v>
      </c>
      <c r="BGQ5" s="1">
        <v>43547</v>
      </c>
      <c r="BGR5" s="1">
        <v>43548</v>
      </c>
      <c r="BGS5" s="1">
        <v>43549</v>
      </c>
      <c r="BGT5" s="1">
        <v>43550</v>
      </c>
      <c r="BGU5" s="1">
        <v>43551</v>
      </c>
      <c r="BGV5" s="1">
        <v>43552</v>
      </c>
      <c r="BGW5" s="1">
        <v>43553</v>
      </c>
      <c r="BGX5" s="1">
        <v>43554</v>
      </c>
      <c r="BGY5" s="1">
        <v>43555</v>
      </c>
      <c r="BGZ5" s="1">
        <v>43556</v>
      </c>
      <c r="BHA5" s="1">
        <v>43557</v>
      </c>
      <c r="BHB5" s="1">
        <v>43558</v>
      </c>
      <c r="BHC5" s="1">
        <v>43559</v>
      </c>
      <c r="BHD5" s="1">
        <v>43560</v>
      </c>
      <c r="BHE5" s="1">
        <v>43561</v>
      </c>
      <c r="BHF5" s="1">
        <v>43562</v>
      </c>
      <c r="BHG5" s="1">
        <v>43563</v>
      </c>
      <c r="BHH5" s="1">
        <v>43564</v>
      </c>
      <c r="BHI5" s="1">
        <v>43565</v>
      </c>
      <c r="BHJ5" s="1">
        <v>43566</v>
      </c>
      <c r="BHK5" s="1">
        <v>43567</v>
      </c>
      <c r="BHL5" s="1">
        <v>43568</v>
      </c>
      <c r="BHM5" s="1">
        <v>43569</v>
      </c>
      <c r="BHN5" s="1">
        <v>43570</v>
      </c>
      <c r="BHO5" s="1">
        <v>43571</v>
      </c>
      <c r="BHP5" s="1">
        <v>43572</v>
      </c>
      <c r="BHQ5" s="1">
        <v>43573</v>
      </c>
      <c r="BHR5" s="1">
        <v>43574</v>
      </c>
      <c r="BHS5" s="1">
        <v>43575</v>
      </c>
      <c r="BHT5" s="1">
        <v>43576</v>
      </c>
      <c r="BHU5" s="1">
        <v>43577</v>
      </c>
      <c r="BHV5" s="1">
        <v>43578</v>
      </c>
      <c r="BHW5" s="1">
        <v>43579</v>
      </c>
      <c r="BHX5" s="1">
        <v>43580</v>
      </c>
      <c r="BHY5" s="1">
        <v>43581</v>
      </c>
      <c r="BHZ5" s="1">
        <v>43582</v>
      </c>
      <c r="BIA5" s="1">
        <v>43583</v>
      </c>
      <c r="BIB5" s="1">
        <v>43584</v>
      </c>
      <c r="BIC5" s="1">
        <v>43585</v>
      </c>
      <c r="BID5" s="1">
        <v>43586</v>
      </c>
      <c r="BIE5" s="1">
        <v>43587</v>
      </c>
      <c r="BIF5" s="1">
        <v>43588</v>
      </c>
      <c r="BIG5" s="1">
        <v>43589</v>
      </c>
      <c r="BIH5" s="1">
        <v>43590</v>
      </c>
      <c r="BII5" s="1">
        <v>43591</v>
      </c>
      <c r="BIJ5" s="1">
        <v>43592</v>
      </c>
      <c r="BIK5" s="1">
        <v>43593</v>
      </c>
      <c r="BIL5" s="1">
        <v>43594</v>
      </c>
      <c r="BIM5" s="1">
        <v>43595</v>
      </c>
      <c r="BIN5" s="1">
        <v>43596</v>
      </c>
      <c r="BIO5" s="1">
        <v>43597</v>
      </c>
      <c r="BIP5" s="1">
        <v>43598</v>
      </c>
      <c r="BIQ5" s="1">
        <v>43599</v>
      </c>
      <c r="BIR5" s="1">
        <v>43600</v>
      </c>
      <c r="BIS5" s="1">
        <v>43601</v>
      </c>
      <c r="BIT5" s="1">
        <v>43602</v>
      </c>
      <c r="BIU5" s="1">
        <v>43603</v>
      </c>
      <c r="BIV5" s="1">
        <v>43604</v>
      </c>
      <c r="BIW5" s="1">
        <v>43605</v>
      </c>
      <c r="BIX5" s="1">
        <v>43606</v>
      </c>
      <c r="BIY5" s="1">
        <v>43607</v>
      </c>
      <c r="BIZ5" s="1">
        <v>43608</v>
      </c>
      <c r="BJA5" s="1">
        <v>43609</v>
      </c>
      <c r="BJB5" s="1">
        <v>43610</v>
      </c>
      <c r="BJC5" s="1">
        <v>43611</v>
      </c>
      <c r="BJD5" s="1">
        <v>43612</v>
      </c>
      <c r="BJE5" s="1">
        <v>43613</v>
      </c>
      <c r="BJF5" s="1">
        <v>43614</v>
      </c>
      <c r="BJG5" s="1">
        <v>43615</v>
      </c>
      <c r="BJH5" s="1">
        <v>43616</v>
      </c>
      <c r="BJI5" s="1">
        <v>43617</v>
      </c>
      <c r="BJJ5" s="1">
        <v>43618</v>
      </c>
      <c r="BJK5" s="1">
        <v>43619</v>
      </c>
      <c r="BJL5" s="1">
        <v>43620</v>
      </c>
      <c r="BJM5" s="1">
        <v>43621</v>
      </c>
      <c r="BJN5" s="1">
        <v>43622</v>
      </c>
      <c r="BJO5" s="1">
        <v>43623</v>
      </c>
      <c r="BJP5" s="1">
        <v>43624</v>
      </c>
      <c r="BJQ5" s="1">
        <v>43625</v>
      </c>
      <c r="BJR5" s="1">
        <v>43626</v>
      </c>
      <c r="BJS5" s="1">
        <v>43627</v>
      </c>
      <c r="BJT5" s="1">
        <v>43628</v>
      </c>
      <c r="BJU5" s="1">
        <v>43629</v>
      </c>
      <c r="BJV5" s="1">
        <v>43630</v>
      </c>
      <c r="BJW5" s="1">
        <v>43631</v>
      </c>
      <c r="BJX5" s="1">
        <v>43632</v>
      </c>
      <c r="BJY5" s="1">
        <v>43633</v>
      </c>
      <c r="BJZ5" s="1">
        <v>43634</v>
      </c>
      <c r="BKA5" s="1">
        <v>43635</v>
      </c>
      <c r="BKB5" s="1">
        <v>43636</v>
      </c>
      <c r="BKC5" s="1">
        <v>43637</v>
      </c>
      <c r="BKD5" s="1">
        <v>43638</v>
      </c>
      <c r="BKE5" s="1">
        <v>43639</v>
      </c>
      <c r="BKF5" s="1">
        <v>43640</v>
      </c>
      <c r="BKG5" s="1">
        <v>43641</v>
      </c>
      <c r="BKH5" s="1">
        <v>43642</v>
      </c>
      <c r="BKI5" s="1">
        <v>43643</v>
      </c>
      <c r="BKJ5" s="1">
        <v>43644</v>
      </c>
      <c r="BKK5" s="1">
        <v>43645</v>
      </c>
      <c r="BKL5" s="1">
        <v>43646</v>
      </c>
      <c r="BKM5" s="1">
        <v>43647</v>
      </c>
      <c r="BKN5" s="1">
        <v>43648</v>
      </c>
      <c r="BKO5" s="1">
        <v>43649</v>
      </c>
      <c r="BKP5" s="1">
        <v>43650</v>
      </c>
      <c r="BKQ5" s="1">
        <v>43651</v>
      </c>
      <c r="BKR5" s="1">
        <v>43652</v>
      </c>
      <c r="BKS5" s="1">
        <v>43653</v>
      </c>
      <c r="BKT5" s="1">
        <v>43654</v>
      </c>
      <c r="BKU5" s="1">
        <v>43655</v>
      </c>
      <c r="BKV5" s="1">
        <v>43656</v>
      </c>
      <c r="BKW5" s="1">
        <v>43657</v>
      </c>
      <c r="BKX5" s="1">
        <v>43658</v>
      </c>
      <c r="BKY5" s="1">
        <v>43659</v>
      </c>
      <c r="BKZ5" s="1">
        <v>43660</v>
      </c>
      <c r="BLA5" s="1">
        <v>43661</v>
      </c>
      <c r="BLB5" s="1">
        <v>43662</v>
      </c>
      <c r="BLC5" s="1">
        <v>43663</v>
      </c>
      <c r="BLD5" s="1">
        <v>43664</v>
      </c>
      <c r="BLE5" s="1">
        <v>43665</v>
      </c>
      <c r="BLF5" s="1">
        <v>43666</v>
      </c>
      <c r="BLG5" s="1">
        <v>43667</v>
      </c>
      <c r="BLH5" s="1">
        <v>43668</v>
      </c>
      <c r="BLI5" s="1">
        <v>43669</v>
      </c>
      <c r="BLJ5" s="1">
        <v>43670</v>
      </c>
      <c r="BLK5" s="1">
        <v>43671</v>
      </c>
      <c r="BLL5" s="1">
        <v>43672</v>
      </c>
      <c r="BLM5" s="1">
        <v>43673</v>
      </c>
      <c r="BLN5" s="1">
        <v>43674</v>
      </c>
      <c r="BLO5" s="1">
        <v>43675</v>
      </c>
      <c r="BLP5" s="1">
        <v>43676</v>
      </c>
      <c r="BLQ5" s="1">
        <v>43677</v>
      </c>
      <c r="BLR5" s="1">
        <v>43678</v>
      </c>
      <c r="BLS5" s="1">
        <v>43679</v>
      </c>
      <c r="BLT5" s="1">
        <v>43680</v>
      </c>
      <c r="BLU5" s="1">
        <v>43681</v>
      </c>
      <c r="BLV5" s="1">
        <v>43682</v>
      </c>
      <c r="BLW5" s="1">
        <v>43683</v>
      </c>
      <c r="BLX5" s="1">
        <v>43684</v>
      </c>
      <c r="BLY5" s="1">
        <v>43685</v>
      </c>
      <c r="BLZ5" s="1">
        <v>43686</v>
      </c>
      <c r="BMA5" s="1">
        <v>43687</v>
      </c>
      <c r="BMB5" s="1">
        <v>43688</v>
      </c>
      <c r="BMC5" s="1">
        <v>43689</v>
      </c>
      <c r="BMD5" s="1">
        <v>43690</v>
      </c>
      <c r="BME5" s="1">
        <v>43691</v>
      </c>
      <c r="BMF5" s="1">
        <v>43692</v>
      </c>
      <c r="BMG5" s="1">
        <v>43693</v>
      </c>
      <c r="BMH5" s="1">
        <v>43694</v>
      </c>
      <c r="BMI5" s="1">
        <v>43695</v>
      </c>
      <c r="BMJ5" s="1">
        <v>43696</v>
      </c>
      <c r="BMK5" s="1">
        <v>43697</v>
      </c>
      <c r="BML5" s="1">
        <v>43698</v>
      </c>
      <c r="BMM5" s="1">
        <v>43699</v>
      </c>
      <c r="BMN5" s="1">
        <v>43700</v>
      </c>
      <c r="BMO5" s="1">
        <v>43701</v>
      </c>
      <c r="BMP5" s="1">
        <v>43702</v>
      </c>
      <c r="BMQ5" s="1">
        <v>43703</v>
      </c>
      <c r="BMR5" s="1">
        <v>43704</v>
      </c>
      <c r="BMS5" s="1">
        <v>43705</v>
      </c>
      <c r="BMT5" s="1">
        <v>43706</v>
      </c>
      <c r="BMU5" s="1">
        <v>43707</v>
      </c>
      <c r="BMV5" s="1">
        <v>43708</v>
      </c>
      <c r="BMW5" s="1">
        <v>43709</v>
      </c>
      <c r="BMX5" s="1">
        <v>43710</v>
      </c>
      <c r="BMY5" s="1">
        <v>43711</v>
      </c>
      <c r="BMZ5" s="1">
        <v>43712</v>
      </c>
      <c r="BNA5" s="1">
        <v>43713</v>
      </c>
      <c r="BNB5" s="1">
        <v>43714</v>
      </c>
      <c r="BNC5" s="1">
        <v>43715</v>
      </c>
      <c r="BND5" s="1">
        <v>43716</v>
      </c>
      <c r="BNE5" s="1">
        <v>43717</v>
      </c>
      <c r="BNF5" s="1">
        <v>43718</v>
      </c>
      <c r="BNG5" s="1">
        <v>43719</v>
      </c>
      <c r="BNH5" s="1">
        <v>43720</v>
      </c>
      <c r="BNI5" s="1">
        <v>43721</v>
      </c>
      <c r="BNJ5" s="1">
        <v>43722</v>
      </c>
      <c r="BNK5" s="1">
        <v>43723</v>
      </c>
      <c r="BNL5" s="1">
        <v>43724</v>
      </c>
      <c r="BNM5" s="1">
        <v>43725</v>
      </c>
      <c r="BNN5" s="1">
        <v>43726</v>
      </c>
      <c r="BNO5" s="1">
        <v>43727</v>
      </c>
      <c r="BNP5" s="1">
        <v>43728</v>
      </c>
      <c r="BNQ5" s="1">
        <v>43729</v>
      </c>
      <c r="BNR5" s="1">
        <v>43730</v>
      </c>
      <c r="BNS5" s="1">
        <v>43731</v>
      </c>
      <c r="BNT5" s="1">
        <v>43732</v>
      </c>
      <c r="BNU5" s="1">
        <v>43733</v>
      </c>
      <c r="BNV5" s="1">
        <v>43734</v>
      </c>
      <c r="BNW5" s="1">
        <v>43735</v>
      </c>
      <c r="BNX5" s="1">
        <v>43736</v>
      </c>
      <c r="BNY5" s="1">
        <v>43737</v>
      </c>
      <c r="BNZ5" s="1">
        <v>43738</v>
      </c>
      <c r="BOA5" s="1">
        <v>43739</v>
      </c>
      <c r="BOB5" s="1">
        <v>43740</v>
      </c>
      <c r="BOC5" s="1">
        <v>43741</v>
      </c>
      <c r="BOD5" s="1">
        <v>43742</v>
      </c>
      <c r="BOE5" s="1">
        <v>43743</v>
      </c>
      <c r="BOF5" s="1">
        <v>43744</v>
      </c>
      <c r="BOG5" s="1">
        <v>43745</v>
      </c>
      <c r="BOH5" s="1">
        <v>43746</v>
      </c>
      <c r="BOI5" s="1">
        <v>43747</v>
      </c>
      <c r="BOJ5" s="1">
        <v>43748</v>
      </c>
      <c r="BOK5" s="1">
        <v>43749</v>
      </c>
      <c r="BOL5" s="1">
        <v>43750</v>
      </c>
      <c r="BOM5" s="1">
        <v>43751</v>
      </c>
      <c r="BON5" s="1">
        <v>43752</v>
      </c>
      <c r="BOO5" s="1">
        <v>43753</v>
      </c>
      <c r="BOP5" s="1">
        <v>43754</v>
      </c>
      <c r="BOQ5" s="1">
        <v>43755</v>
      </c>
      <c r="BOR5" s="1">
        <v>43756</v>
      </c>
      <c r="BOS5" s="1">
        <v>43757</v>
      </c>
      <c r="BOT5" s="1">
        <v>43758</v>
      </c>
      <c r="BOU5" s="1">
        <v>43759</v>
      </c>
      <c r="BOV5" s="1">
        <v>43760</v>
      </c>
      <c r="BOW5" s="1">
        <v>43761</v>
      </c>
      <c r="BOX5" s="1">
        <v>43762</v>
      </c>
      <c r="BOY5" s="1">
        <v>43763</v>
      </c>
      <c r="BOZ5" s="1">
        <v>43764</v>
      </c>
      <c r="BPA5" s="1">
        <v>43765</v>
      </c>
      <c r="BPB5" s="1">
        <v>43766</v>
      </c>
      <c r="BPC5" s="1">
        <v>43767</v>
      </c>
      <c r="BPD5" s="1">
        <v>43768</v>
      </c>
      <c r="BPE5" s="1">
        <v>43769</v>
      </c>
      <c r="BPF5" s="1">
        <v>43770</v>
      </c>
      <c r="BPG5" s="1">
        <v>43771</v>
      </c>
      <c r="BPH5" s="1">
        <v>43772</v>
      </c>
      <c r="BPI5" s="1">
        <v>43773</v>
      </c>
      <c r="BPJ5" s="1">
        <v>43774</v>
      </c>
      <c r="BPK5" s="1">
        <v>43775</v>
      </c>
      <c r="BPL5" s="1">
        <v>43776</v>
      </c>
      <c r="BPM5" s="1">
        <v>43777</v>
      </c>
      <c r="BPN5" s="1">
        <v>43778</v>
      </c>
      <c r="BPO5" s="1">
        <v>43779</v>
      </c>
      <c r="BPP5" s="1">
        <v>43780</v>
      </c>
      <c r="BPQ5" s="1">
        <v>43781</v>
      </c>
      <c r="BPR5" s="1">
        <v>43782</v>
      </c>
      <c r="BPS5" s="1">
        <v>43783</v>
      </c>
      <c r="BPT5" s="1">
        <v>43784</v>
      </c>
      <c r="BPU5" s="1">
        <v>43785</v>
      </c>
      <c r="BPV5" s="1">
        <v>43786</v>
      </c>
      <c r="BPW5" s="1">
        <v>43787</v>
      </c>
      <c r="BPX5" s="1">
        <v>43788</v>
      </c>
      <c r="BPY5" s="1">
        <v>43789</v>
      </c>
      <c r="BPZ5" s="1">
        <v>43790</v>
      </c>
      <c r="BQA5" s="1">
        <v>43791</v>
      </c>
      <c r="BQB5" s="1">
        <v>43792</v>
      </c>
      <c r="BQC5" s="1">
        <v>43793</v>
      </c>
      <c r="BQD5" s="1">
        <v>43794</v>
      </c>
      <c r="BQE5" s="1">
        <v>43795</v>
      </c>
      <c r="BQF5" s="1">
        <v>43796</v>
      </c>
      <c r="BQG5" s="1">
        <v>43797</v>
      </c>
      <c r="BQH5" s="1">
        <v>43798</v>
      </c>
      <c r="BQI5" s="1">
        <v>43799</v>
      </c>
      <c r="BQJ5" s="1">
        <v>43800</v>
      </c>
      <c r="BQK5" s="1">
        <v>43801</v>
      </c>
      <c r="BQL5" s="1">
        <v>43802</v>
      </c>
      <c r="BQM5" s="1">
        <v>43803</v>
      </c>
      <c r="BQN5" s="1">
        <v>43804</v>
      </c>
      <c r="BQO5" s="1">
        <v>43805</v>
      </c>
      <c r="BQP5" s="1">
        <v>43806</v>
      </c>
      <c r="BQQ5" s="1">
        <v>43807</v>
      </c>
      <c r="BQR5" s="1">
        <v>43808</v>
      </c>
      <c r="BQS5" s="1">
        <v>43809</v>
      </c>
      <c r="BQT5" s="1">
        <v>43810</v>
      </c>
      <c r="BQU5" s="1">
        <v>43811</v>
      </c>
      <c r="BQV5" s="1">
        <v>43812</v>
      </c>
      <c r="BQW5" s="1">
        <v>43813</v>
      </c>
      <c r="BQX5" s="1">
        <v>43814</v>
      </c>
      <c r="BQY5" s="1">
        <v>43815</v>
      </c>
      <c r="BQZ5" s="1">
        <v>43816</v>
      </c>
      <c r="BRA5" s="1">
        <v>43817</v>
      </c>
      <c r="BRB5" s="1">
        <v>43818</v>
      </c>
      <c r="BRC5" s="1">
        <v>43819</v>
      </c>
      <c r="BRD5" s="1">
        <v>43820</v>
      </c>
      <c r="BRE5" s="1">
        <v>43821</v>
      </c>
      <c r="BRF5" s="1">
        <v>43822</v>
      </c>
      <c r="BRG5" s="1">
        <v>43823</v>
      </c>
      <c r="BRH5" s="1">
        <v>43824</v>
      </c>
      <c r="BRI5" s="1">
        <v>43825</v>
      </c>
      <c r="BRJ5" s="1">
        <v>43826</v>
      </c>
      <c r="BRK5" s="1">
        <v>43827</v>
      </c>
      <c r="BRL5" s="1">
        <v>43828</v>
      </c>
      <c r="BRM5" s="1">
        <v>43829</v>
      </c>
      <c r="BRN5" s="1">
        <v>43830</v>
      </c>
      <c r="BRO5" s="1">
        <v>43831</v>
      </c>
      <c r="BRP5" s="1">
        <v>43832</v>
      </c>
      <c r="BRQ5" s="1">
        <v>43833</v>
      </c>
      <c r="BRR5" s="1">
        <v>43834</v>
      </c>
      <c r="BRS5" s="1">
        <v>43835</v>
      </c>
      <c r="BRT5" s="1">
        <v>43836</v>
      </c>
      <c r="BRU5" s="1">
        <v>43837</v>
      </c>
      <c r="BRV5" s="1">
        <v>43838</v>
      </c>
      <c r="BRW5" s="1">
        <v>43839</v>
      </c>
      <c r="BRX5" s="1">
        <v>43840</v>
      </c>
      <c r="BRY5" s="1">
        <v>43841</v>
      </c>
      <c r="BRZ5" s="1">
        <v>43842</v>
      </c>
      <c r="BSA5" s="1">
        <v>43843</v>
      </c>
      <c r="BSB5" s="1">
        <v>43844</v>
      </c>
      <c r="BSC5" s="1">
        <v>43845</v>
      </c>
      <c r="BSD5" s="1">
        <v>43846</v>
      </c>
      <c r="BSE5" s="1">
        <v>43847</v>
      </c>
      <c r="BSF5" s="1">
        <v>43848</v>
      </c>
      <c r="BSG5" s="1">
        <v>43849</v>
      </c>
      <c r="BSH5" s="1">
        <v>43850</v>
      </c>
      <c r="BSI5" s="1">
        <v>43851</v>
      </c>
      <c r="BSJ5" s="1">
        <v>43852</v>
      </c>
      <c r="BSK5" s="1">
        <v>43853</v>
      </c>
      <c r="BSL5" s="1">
        <v>43854</v>
      </c>
      <c r="BSM5" s="1">
        <v>43855</v>
      </c>
      <c r="BSN5" s="1">
        <v>43856</v>
      </c>
      <c r="BSO5" s="1">
        <v>43857</v>
      </c>
      <c r="BSP5" s="1">
        <v>43858</v>
      </c>
      <c r="BSQ5" s="1">
        <v>43859</v>
      </c>
      <c r="BSR5" s="1">
        <v>43860</v>
      </c>
      <c r="BSS5" s="1">
        <v>43861</v>
      </c>
      <c r="BST5" s="1">
        <v>43862</v>
      </c>
      <c r="BSU5" s="1">
        <v>43863</v>
      </c>
      <c r="BSV5" s="1">
        <v>43864</v>
      </c>
      <c r="BSW5" s="1">
        <v>43865</v>
      </c>
      <c r="BSX5" s="1">
        <v>43866</v>
      </c>
      <c r="BSY5" s="1">
        <v>43867</v>
      </c>
      <c r="BSZ5" s="1">
        <v>43868</v>
      </c>
      <c r="BTA5" s="1">
        <v>43869</v>
      </c>
      <c r="BTB5" s="1">
        <v>43870</v>
      </c>
      <c r="BTC5" s="1">
        <v>43871</v>
      </c>
      <c r="BTD5" s="1">
        <v>43872</v>
      </c>
      <c r="BTE5" s="1">
        <v>43873</v>
      </c>
      <c r="BTF5" s="1">
        <v>43874</v>
      </c>
      <c r="BTG5" s="1">
        <v>43875</v>
      </c>
      <c r="BTH5" s="1">
        <v>43876</v>
      </c>
      <c r="BTI5" s="1">
        <v>43877</v>
      </c>
      <c r="BTJ5" s="1">
        <v>43878</v>
      </c>
      <c r="BTK5" s="1">
        <v>43879</v>
      </c>
      <c r="BTL5" s="1">
        <v>43880</v>
      </c>
      <c r="BTM5" s="1">
        <v>43881</v>
      </c>
      <c r="BTN5" s="1">
        <v>43882</v>
      </c>
      <c r="BTO5" s="1">
        <v>43883</v>
      </c>
      <c r="BTP5" s="1">
        <v>43884</v>
      </c>
      <c r="BTQ5" s="1">
        <v>43885</v>
      </c>
      <c r="BTR5" s="1">
        <v>43886</v>
      </c>
      <c r="BTS5" s="1">
        <v>43887</v>
      </c>
      <c r="BTT5" s="1">
        <v>43888</v>
      </c>
      <c r="BTU5" s="1">
        <v>43889</v>
      </c>
      <c r="BTV5" s="1">
        <v>43890</v>
      </c>
      <c r="BTW5" s="1">
        <v>43891</v>
      </c>
      <c r="BTX5" s="1">
        <v>43892</v>
      </c>
      <c r="BTY5" s="1">
        <v>43893</v>
      </c>
      <c r="BTZ5" s="1">
        <v>43894</v>
      </c>
      <c r="BUA5" s="1">
        <v>43895</v>
      </c>
      <c r="BUB5" s="1">
        <v>43896</v>
      </c>
      <c r="BUC5" s="1">
        <v>43897</v>
      </c>
      <c r="BUD5" s="1">
        <v>43898</v>
      </c>
      <c r="BUE5" s="1">
        <v>43899</v>
      </c>
      <c r="BUF5" s="1">
        <v>43900</v>
      </c>
      <c r="BUG5" s="1">
        <v>43901</v>
      </c>
      <c r="BUH5" s="1">
        <v>43902</v>
      </c>
      <c r="BUI5" s="1">
        <v>43903</v>
      </c>
      <c r="BUJ5" s="1">
        <v>43904</v>
      </c>
      <c r="BUK5" s="1">
        <v>43905</v>
      </c>
      <c r="BUL5" s="1">
        <v>43906</v>
      </c>
      <c r="BUM5" s="1">
        <v>43907</v>
      </c>
      <c r="BUN5" s="1">
        <v>43908</v>
      </c>
      <c r="BUO5" s="1">
        <v>43909</v>
      </c>
      <c r="BUP5" s="1">
        <v>43910</v>
      </c>
      <c r="BUQ5" s="1">
        <v>43911</v>
      </c>
      <c r="BUR5" s="1">
        <v>43912</v>
      </c>
      <c r="BUS5" s="1">
        <v>43913</v>
      </c>
      <c r="BUT5" s="1">
        <v>43914</v>
      </c>
      <c r="BUU5" s="1">
        <v>43915</v>
      </c>
      <c r="BUV5" s="1">
        <v>43916</v>
      </c>
      <c r="BUW5" s="1">
        <v>43917</v>
      </c>
      <c r="BUX5" s="1">
        <v>43918</v>
      </c>
      <c r="BUY5" s="1">
        <v>43919</v>
      </c>
      <c r="BUZ5" s="1">
        <v>43920</v>
      </c>
      <c r="BVA5" s="1">
        <v>43921</v>
      </c>
      <c r="BVB5" s="1">
        <v>43922</v>
      </c>
      <c r="BVC5" s="1">
        <v>43923</v>
      </c>
      <c r="BVD5" s="1">
        <v>43924</v>
      </c>
      <c r="BVE5" s="1">
        <v>43925</v>
      </c>
      <c r="BVF5" s="1">
        <v>43926</v>
      </c>
      <c r="BVG5" s="1">
        <v>43927</v>
      </c>
      <c r="BVH5" s="1">
        <v>43928</v>
      </c>
      <c r="BVI5" s="1">
        <v>43929</v>
      </c>
      <c r="BVJ5" s="1">
        <v>43930</v>
      </c>
      <c r="BVK5" s="1">
        <v>43931</v>
      </c>
      <c r="BVL5" s="1">
        <v>43932</v>
      </c>
      <c r="BVM5" s="1">
        <v>43933</v>
      </c>
      <c r="BVN5" s="1">
        <v>43934</v>
      </c>
      <c r="BVO5" s="1">
        <v>43935</v>
      </c>
      <c r="BVP5" s="1">
        <v>43936</v>
      </c>
      <c r="BVQ5" s="1">
        <v>43937</v>
      </c>
      <c r="BVR5" s="1">
        <v>43938</v>
      </c>
      <c r="BVS5" s="1">
        <v>43939</v>
      </c>
      <c r="BVT5" s="1">
        <v>43940</v>
      </c>
      <c r="BVU5" s="1">
        <v>43941</v>
      </c>
      <c r="BVV5" s="1">
        <v>43942</v>
      </c>
      <c r="BVW5" s="1">
        <v>43943</v>
      </c>
      <c r="BVX5" s="1">
        <v>43944</v>
      </c>
      <c r="BVY5" s="1">
        <v>43945</v>
      </c>
      <c r="BVZ5" s="1">
        <v>43946</v>
      </c>
      <c r="BWA5" s="1">
        <v>43947</v>
      </c>
      <c r="BWB5" s="1">
        <v>43948</v>
      </c>
      <c r="BWC5" s="1">
        <v>43949</v>
      </c>
      <c r="BWD5" s="1">
        <v>43950</v>
      </c>
      <c r="BWE5" s="1">
        <v>43951</v>
      </c>
      <c r="BWF5" s="1">
        <v>43952</v>
      </c>
      <c r="BWG5" s="1">
        <v>43953</v>
      </c>
      <c r="BWH5" s="1">
        <v>43954</v>
      </c>
      <c r="BWI5" s="1">
        <v>43955</v>
      </c>
      <c r="BWJ5" s="1">
        <v>43956</v>
      </c>
      <c r="BWK5" s="1">
        <v>43957</v>
      </c>
      <c r="BWL5" s="1">
        <v>43958</v>
      </c>
      <c r="BWM5" s="1">
        <v>43959</v>
      </c>
      <c r="BWN5" s="1">
        <v>43960</v>
      </c>
      <c r="BWO5" s="1">
        <v>43961</v>
      </c>
      <c r="BWP5" s="1">
        <v>43962</v>
      </c>
      <c r="BWQ5" s="1">
        <v>43963</v>
      </c>
      <c r="BWR5" s="1">
        <v>43964</v>
      </c>
      <c r="BWS5" s="1">
        <v>43965</v>
      </c>
      <c r="BWT5" s="1">
        <v>43966</v>
      </c>
      <c r="BWU5" s="1">
        <v>43967</v>
      </c>
      <c r="BWV5" s="1">
        <v>43968</v>
      </c>
      <c r="BWW5" s="1">
        <v>43969</v>
      </c>
      <c r="BWX5" s="1">
        <v>43970</v>
      </c>
      <c r="BWY5" s="1">
        <v>43971</v>
      </c>
      <c r="BWZ5" s="1">
        <v>43972</v>
      </c>
      <c r="BXA5" s="1">
        <v>43973</v>
      </c>
      <c r="BXB5" s="1">
        <v>43974</v>
      </c>
      <c r="BXC5" s="1">
        <v>43975</v>
      </c>
      <c r="BXD5" s="1">
        <v>43976</v>
      </c>
      <c r="BXE5" s="1">
        <v>43977</v>
      </c>
      <c r="BXF5" s="1">
        <v>43978</v>
      </c>
      <c r="BXG5" s="1">
        <v>43979</v>
      </c>
      <c r="BXH5" s="1">
        <v>43980</v>
      </c>
      <c r="BXI5" s="1">
        <v>43981</v>
      </c>
      <c r="BXJ5" s="1">
        <v>43982</v>
      </c>
      <c r="BXK5" s="1">
        <v>43983</v>
      </c>
      <c r="BXL5" s="1">
        <v>43984</v>
      </c>
      <c r="BXM5" s="1">
        <v>43985</v>
      </c>
      <c r="BXN5" s="1">
        <v>43986</v>
      </c>
      <c r="BXO5" s="1">
        <v>43987</v>
      </c>
      <c r="BXP5" s="1">
        <v>43988</v>
      </c>
      <c r="BXQ5" s="1">
        <v>43989</v>
      </c>
      <c r="BXR5" s="1">
        <v>43990</v>
      </c>
      <c r="BXS5" s="1">
        <v>43991</v>
      </c>
      <c r="BXT5" s="1">
        <v>43992</v>
      </c>
      <c r="BXU5" s="1">
        <v>43993</v>
      </c>
      <c r="BXV5" s="1">
        <v>43994</v>
      </c>
      <c r="BXW5" s="1">
        <v>43995</v>
      </c>
      <c r="BXX5" s="1">
        <v>43996</v>
      </c>
      <c r="BXY5" s="1">
        <v>43997</v>
      </c>
      <c r="BXZ5" s="1">
        <v>43998</v>
      </c>
      <c r="BYA5" s="1">
        <v>43999</v>
      </c>
      <c r="BYB5" s="1">
        <v>44000</v>
      </c>
      <c r="BYC5" s="1">
        <v>44001</v>
      </c>
      <c r="BYD5" s="1">
        <v>44002</v>
      </c>
      <c r="BYE5" s="1">
        <v>44003</v>
      </c>
      <c r="BYF5" s="1">
        <v>44004</v>
      </c>
      <c r="BYG5" s="1">
        <v>44005</v>
      </c>
      <c r="BYH5" s="1">
        <v>44006</v>
      </c>
      <c r="BYI5" s="1">
        <v>44007</v>
      </c>
      <c r="BYJ5" s="1">
        <v>44008</v>
      </c>
      <c r="BYK5" s="1">
        <v>44009</v>
      </c>
      <c r="BYL5" s="1">
        <v>44010</v>
      </c>
      <c r="BYM5" s="1">
        <v>44011</v>
      </c>
      <c r="BYN5" s="1">
        <v>44012</v>
      </c>
      <c r="BYO5" s="1">
        <v>44013</v>
      </c>
      <c r="BYP5" s="1">
        <v>44014</v>
      </c>
      <c r="BYQ5" s="1">
        <v>44015</v>
      </c>
      <c r="BYR5" s="1">
        <v>44016</v>
      </c>
      <c r="BYS5" s="1">
        <v>44017</v>
      </c>
      <c r="BYT5" s="1">
        <v>44018</v>
      </c>
      <c r="BYU5" s="1">
        <v>44019</v>
      </c>
      <c r="BYV5" s="1">
        <v>44020</v>
      </c>
      <c r="BYW5" s="1">
        <v>44021</v>
      </c>
      <c r="BYX5" s="1">
        <v>44022</v>
      </c>
      <c r="BYY5" s="1">
        <v>44023</v>
      </c>
      <c r="BYZ5" s="1">
        <v>44024</v>
      </c>
      <c r="BZA5" s="1">
        <v>44025</v>
      </c>
      <c r="BZB5" s="1">
        <v>44026</v>
      </c>
      <c r="BZC5" s="1">
        <v>44027</v>
      </c>
      <c r="BZD5" s="1">
        <v>44028</v>
      </c>
      <c r="BZE5" s="1">
        <v>44029</v>
      </c>
      <c r="BZF5" s="1">
        <v>44030</v>
      </c>
      <c r="BZG5" s="1">
        <v>44031</v>
      </c>
      <c r="BZH5" s="1">
        <v>44032</v>
      </c>
      <c r="BZI5" s="1">
        <v>44033</v>
      </c>
      <c r="BZJ5" s="1">
        <v>44034</v>
      </c>
      <c r="BZK5" s="1">
        <v>44035</v>
      </c>
      <c r="BZL5" s="1">
        <v>44036</v>
      </c>
      <c r="BZM5" s="1">
        <v>44037</v>
      </c>
      <c r="BZN5" s="1">
        <v>44038</v>
      </c>
      <c r="BZO5" s="1">
        <v>44039</v>
      </c>
      <c r="BZP5" s="1">
        <v>44040</v>
      </c>
      <c r="BZQ5" s="1">
        <v>44041</v>
      </c>
      <c r="BZR5" s="1">
        <v>44042</v>
      </c>
      <c r="BZS5" s="1">
        <v>44043</v>
      </c>
      <c r="BZT5" s="1">
        <v>44044</v>
      </c>
      <c r="BZU5" s="1">
        <v>44045</v>
      </c>
      <c r="BZV5" s="1">
        <v>44046</v>
      </c>
      <c r="BZW5" s="1">
        <v>44047</v>
      </c>
      <c r="BZX5" s="1">
        <v>44048</v>
      </c>
      <c r="BZY5" s="1">
        <v>44049</v>
      </c>
      <c r="BZZ5" s="1">
        <v>44050</v>
      </c>
      <c r="CAA5" s="1">
        <v>44051</v>
      </c>
      <c r="CAB5" s="1">
        <v>44052</v>
      </c>
      <c r="CAC5" s="1">
        <v>44053</v>
      </c>
      <c r="CAD5" s="1">
        <v>44054</v>
      </c>
      <c r="CAE5" s="1">
        <v>44055</v>
      </c>
      <c r="CAF5" s="1">
        <v>44056</v>
      </c>
      <c r="CAG5" s="1">
        <v>44057</v>
      </c>
      <c r="CAH5" s="1">
        <v>44058</v>
      </c>
      <c r="CAI5" s="1">
        <v>44059</v>
      </c>
      <c r="CAJ5" s="1">
        <v>44060</v>
      </c>
      <c r="CAK5" s="1">
        <v>44061</v>
      </c>
      <c r="CAL5" s="1">
        <v>44062</v>
      </c>
      <c r="CAM5" s="1">
        <v>44063</v>
      </c>
      <c r="CAN5" s="1">
        <v>44064</v>
      </c>
      <c r="CAO5" s="1">
        <v>44065</v>
      </c>
      <c r="CAP5" s="1">
        <v>44066</v>
      </c>
      <c r="CAQ5" s="1">
        <v>44067</v>
      </c>
      <c r="CAR5" s="1">
        <v>44068</v>
      </c>
      <c r="CAS5" s="1">
        <v>44069</v>
      </c>
      <c r="CAT5" s="1">
        <v>44070</v>
      </c>
      <c r="CAU5" s="1">
        <v>44071</v>
      </c>
      <c r="CAV5" s="1">
        <v>44072</v>
      </c>
      <c r="CAW5" s="1">
        <v>44073</v>
      </c>
      <c r="CAX5" s="1">
        <v>44074</v>
      </c>
      <c r="CAY5" s="1">
        <v>44075</v>
      </c>
      <c r="CAZ5" s="1">
        <v>44076</v>
      </c>
      <c r="CBA5" s="1">
        <v>44077</v>
      </c>
      <c r="CBB5" s="1">
        <v>44078</v>
      </c>
      <c r="CBC5" s="1">
        <v>44079</v>
      </c>
      <c r="CBD5" s="1">
        <v>44080</v>
      </c>
      <c r="CBE5" s="1">
        <v>44081</v>
      </c>
      <c r="CBF5" s="1">
        <v>44082</v>
      </c>
      <c r="CBG5" s="1">
        <v>44083</v>
      </c>
      <c r="CBH5" s="1">
        <v>44084</v>
      </c>
      <c r="CBI5" s="1">
        <v>44085</v>
      </c>
      <c r="CBJ5" s="1">
        <v>44086</v>
      </c>
      <c r="CBK5" s="1">
        <v>44087</v>
      </c>
      <c r="CBL5" s="1">
        <v>44088</v>
      </c>
      <c r="CBM5" s="1">
        <v>44089</v>
      </c>
      <c r="CBN5" s="1">
        <v>44090</v>
      </c>
      <c r="CBO5" s="1">
        <v>44091</v>
      </c>
      <c r="CBP5" s="1">
        <v>44092</v>
      </c>
      <c r="CBQ5" s="1">
        <v>44093</v>
      </c>
      <c r="CBR5" s="1">
        <v>44094</v>
      </c>
      <c r="CBS5" s="1">
        <v>44095</v>
      </c>
      <c r="CBT5" s="1">
        <v>44096</v>
      </c>
      <c r="CBU5" s="1">
        <v>44097</v>
      </c>
      <c r="CBV5" s="1">
        <v>44098</v>
      </c>
      <c r="CBW5" s="1">
        <v>44099</v>
      </c>
      <c r="CBX5" s="1">
        <v>44100</v>
      </c>
      <c r="CBY5" s="1">
        <v>44101</v>
      </c>
      <c r="CBZ5" s="1">
        <v>44102</v>
      </c>
      <c r="CCA5" s="1">
        <v>44103</v>
      </c>
      <c r="CCB5" s="1">
        <v>44104</v>
      </c>
      <c r="CCC5" s="1">
        <v>44105</v>
      </c>
      <c r="CCD5" s="1">
        <v>44106</v>
      </c>
      <c r="CCE5" s="1">
        <v>44107</v>
      </c>
      <c r="CCF5" s="1">
        <v>44108</v>
      </c>
      <c r="CCG5" s="1">
        <v>44109</v>
      </c>
      <c r="CCH5" s="1">
        <v>44110</v>
      </c>
      <c r="CCI5" s="1">
        <v>44111</v>
      </c>
      <c r="CCJ5" s="1">
        <v>44112</v>
      </c>
      <c r="CCK5" s="1">
        <v>44113</v>
      </c>
      <c r="CCL5" s="1">
        <v>44114</v>
      </c>
      <c r="CCM5" s="1">
        <v>44115</v>
      </c>
      <c r="CCN5" s="1">
        <v>44116</v>
      </c>
      <c r="CCO5" s="1">
        <v>44117</v>
      </c>
      <c r="CCP5" s="1">
        <v>44118</v>
      </c>
      <c r="CCQ5" s="1">
        <v>44119</v>
      </c>
      <c r="CCR5" s="1">
        <v>44120</v>
      </c>
      <c r="CCS5" s="1">
        <v>44121</v>
      </c>
      <c r="CCT5" s="1">
        <v>44122</v>
      </c>
      <c r="CCU5" s="1">
        <v>44123</v>
      </c>
      <c r="CCV5" s="1">
        <v>44124</v>
      </c>
      <c r="CCW5" s="1">
        <v>44125</v>
      </c>
      <c r="CCX5" s="1">
        <v>44126</v>
      </c>
      <c r="CCY5" s="1">
        <v>44127</v>
      </c>
      <c r="CCZ5" s="1">
        <v>44128</v>
      </c>
      <c r="CDA5" s="1">
        <v>44129</v>
      </c>
      <c r="CDB5" s="1">
        <v>44130</v>
      </c>
      <c r="CDC5" s="1">
        <v>44131</v>
      </c>
      <c r="CDD5" s="1">
        <v>44132</v>
      </c>
      <c r="CDE5" s="1">
        <v>44133</v>
      </c>
      <c r="CDF5" s="1">
        <v>44134</v>
      </c>
      <c r="CDG5" s="1">
        <v>44135</v>
      </c>
      <c r="CDH5" s="1">
        <v>44136</v>
      </c>
      <c r="CDI5" s="1">
        <v>44137</v>
      </c>
      <c r="CDJ5" s="1">
        <v>44138</v>
      </c>
      <c r="CDK5" s="1">
        <v>44139</v>
      </c>
      <c r="CDL5" s="1">
        <v>44140</v>
      </c>
      <c r="CDM5" s="1">
        <v>44141</v>
      </c>
      <c r="CDN5" s="1">
        <v>44142</v>
      </c>
      <c r="CDO5" s="1">
        <v>44143</v>
      </c>
      <c r="CDP5" s="1">
        <v>44144</v>
      </c>
      <c r="CDQ5" s="1">
        <v>44145</v>
      </c>
      <c r="CDR5" s="1">
        <v>44146</v>
      </c>
      <c r="CDS5" s="1">
        <v>44147</v>
      </c>
      <c r="CDT5" s="1">
        <v>44148</v>
      </c>
      <c r="CDU5" s="1">
        <v>44149</v>
      </c>
      <c r="CDV5" s="1">
        <v>44150</v>
      </c>
      <c r="CDW5" s="1">
        <v>44151</v>
      </c>
      <c r="CDX5" s="1">
        <v>44152</v>
      </c>
      <c r="CDY5" s="1">
        <v>44153</v>
      </c>
      <c r="CDZ5" s="1">
        <v>44154</v>
      </c>
      <c r="CEA5" s="1">
        <v>44155</v>
      </c>
      <c r="CEB5" s="1">
        <v>44156</v>
      </c>
      <c r="CEC5" s="1">
        <v>44157</v>
      </c>
      <c r="CED5" s="1">
        <v>44158</v>
      </c>
      <c r="CEE5" s="1">
        <v>44159</v>
      </c>
      <c r="CEF5" s="1">
        <v>44160</v>
      </c>
      <c r="CEG5" s="1">
        <v>44161</v>
      </c>
      <c r="CEH5" s="1">
        <v>44162</v>
      </c>
      <c r="CEI5" s="1">
        <v>44163</v>
      </c>
      <c r="CEJ5" s="1">
        <v>44164</v>
      </c>
      <c r="CEK5" s="1">
        <v>44165</v>
      </c>
      <c r="CEL5" s="1">
        <v>44166</v>
      </c>
      <c r="CEM5" s="1">
        <v>44167</v>
      </c>
      <c r="CEN5" s="1">
        <v>44168</v>
      </c>
      <c r="CEO5" s="1">
        <v>44169</v>
      </c>
      <c r="CEP5" s="1">
        <v>44170</v>
      </c>
      <c r="CEQ5" s="1">
        <v>44171</v>
      </c>
      <c r="CER5" s="1">
        <v>44172</v>
      </c>
      <c r="CES5" s="1">
        <v>44173</v>
      </c>
      <c r="CET5" s="1">
        <v>44174</v>
      </c>
      <c r="CEU5" s="1">
        <v>44175</v>
      </c>
      <c r="CEV5" s="1">
        <v>44176</v>
      </c>
      <c r="CEW5" s="1">
        <v>44177</v>
      </c>
      <c r="CEX5" s="1">
        <v>44178</v>
      </c>
      <c r="CEY5" s="1">
        <v>44179</v>
      </c>
      <c r="CEZ5" s="1">
        <v>44180</v>
      </c>
      <c r="CFA5" s="1">
        <v>44181</v>
      </c>
      <c r="CFB5" s="1">
        <v>44182</v>
      </c>
      <c r="CFC5" s="1">
        <v>44183</v>
      </c>
      <c r="CFD5" s="1">
        <v>44184</v>
      </c>
      <c r="CFE5" s="1">
        <v>44185</v>
      </c>
      <c r="CFF5" s="1">
        <v>44186</v>
      </c>
      <c r="CFG5" s="1">
        <v>44187</v>
      </c>
      <c r="CFH5" s="1">
        <v>44188</v>
      </c>
      <c r="CFI5" s="1">
        <v>44189</v>
      </c>
      <c r="CFJ5" s="1">
        <v>44190</v>
      </c>
      <c r="CFK5" s="1">
        <v>44191</v>
      </c>
      <c r="CFL5" s="1">
        <v>44192</v>
      </c>
      <c r="CFM5" s="1">
        <v>44193</v>
      </c>
      <c r="CFN5" s="1">
        <v>44194</v>
      </c>
      <c r="CFO5" s="1">
        <v>44195</v>
      </c>
      <c r="CFP5" s="1">
        <v>44196</v>
      </c>
      <c r="CFQ5" s="1">
        <v>44197</v>
      </c>
      <c r="CFR5" s="1">
        <v>44198</v>
      </c>
      <c r="CFS5" s="1">
        <v>44199</v>
      </c>
      <c r="CFT5" s="1">
        <v>44200</v>
      </c>
      <c r="CFU5" s="1">
        <v>44201</v>
      </c>
      <c r="CFV5" s="1">
        <v>44202</v>
      </c>
      <c r="CFW5" s="1">
        <v>44203</v>
      </c>
      <c r="CFX5" s="1">
        <v>44204</v>
      </c>
      <c r="CFY5" s="1">
        <v>44205</v>
      </c>
      <c r="CFZ5" s="1">
        <v>44206</v>
      </c>
      <c r="CGA5" s="1">
        <v>44207</v>
      </c>
      <c r="CGB5" s="1">
        <v>44208</v>
      </c>
      <c r="CGC5" s="1">
        <v>44209</v>
      </c>
      <c r="CGD5" s="1">
        <v>44210</v>
      </c>
      <c r="CGE5" s="1">
        <v>44211</v>
      </c>
      <c r="CGF5" s="1">
        <v>44212</v>
      </c>
      <c r="CGG5" s="1">
        <v>44213</v>
      </c>
      <c r="CGH5" s="1">
        <v>44214</v>
      </c>
      <c r="CGI5" s="1">
        <v>44215</v>
      </c>
      <c r="CGJ5" s="1">
        <v>44216</v>
      </c>
      <c r="CGK5" s="1">
        <v>44217</v>
      </c>
      <c r="CGL5" s="1">
        <v>44218</v>
      </c>
      <c r="CGM5" s="1">
        <v>44219</v>
      </c>
      <c r="CGN5" s="1">
        <v>44220</v>
      </c>
      <c r="CGO5" s="1">
        <v>44221</v>
      </c>
      <c r="CGP5" s="1">
        <v>44222</v>
      </c>
      <c r="CGQ5" s="1">
        <v>44223</v>
      </c>
      <c r="CGR5" s="1">
        <v>44224</v>
      </c>
      <c r="CGS5" s="1">
        <v>44225</v>
      </c>
      <c r="CGT5" s="1">
        <v>44226</v>
      </c>
      <c r="CGU5" s="1">
        <v>44227</v>
      </c>
      <c r="CGV5" s="1">
        <v>44228</v>
      </c>
      <c r="CGW5" s="1">
        <v>44229</v>
      </c>
      <c r="CGX5" s="1">
        <v>44230</v>
      </c>
      <c r="CGY5" s="1">
        <v>44231</v>
      </c>
      <c r="CGZ5" s="1">
        <v>44232</v>
      </c>
      <c r="CHA5" s="1">
        <v>44233</v>
      </c>
      <c r="CHB5" s="1">
        <v>44234</v>
      </c>
      <c r="CHC5" s="1">
        <v>44235</v>
      </c>
      <c r="CHD5" s="1">
        <v>44236</v>
      </c>
      <c r="CHE5" s="1">
        <v>44237</v>
      </c>
      <c r="CHF5" s="1">
        <v>44238</v>
      </c>
      <c r="CHG5" s="1">
        <v>44239</v>
      </c>
      <c r="CHH5" s="1">
        <v>44240</v>
      </c>
      <c r="CHI5" s="1">
        <v>44241</v>
      </c>
      <c r="CHJ5" s="1">
        <v>44242</v>
      </c>
      <c r="CHK5" s="1">
        <v>44243</v>
      </c>
      <c r="CHL5" s="1">
        <v>44244</v>
      </c>
      <c r="CHM5" s="1">
        <v>44245</v>
      </c>
      <c r="CHN5" s="1">
        <v>44246</v>
      </c>
      <c r="CHO5" s="1">
        <v>44247</v>
      </c>
      <c r="CHP5" s="1">
        <v>44248</v>
      </c>
      <c r="CHQ5" s="1">
        <v>44249</v>
      </c>
      <c r="CHR5" s="1">
        <v>44250</v>
      </c>
      <c r="CHS5" s="1">
        <v>44251</v>
      </c>
      <c r="CHT5" s="1">
        <v>44252</v>
      </c>
      <c r="CHU5" s="1">
        <v>44253</v>
      </c>
      <c r="CHV5" s="1">
        <v>44254</v>
      </c>
      <c r="CHW5" s="1">
        <v>44255</v>
      </c>
      <c r="CHX5" s="1">
        <v>44256</v>
      </c>
      <c r="CHY5" s="1">
        <v>44257</v>
      </c>
      <c r="CHZ5" s="1">
        <v>44258</v>
      </c>
      <c r="CIA5" s="1">
        <v>44259</v>
      </c>
      <c r="CIB5" s="1">
        <v>44260</v>
      </c>
      <c r="CIC5" s="1">
        <v>44261</v>
      </c>
      <c r="CID5" s="1">
        <v>44262</v>
      </c>
      <c r="CIE5" s="1">
        <v>44263</v>
      </c>
      <c r="CIF5" s="1">
        <v>44264</v>
      </c>
      <c r="CIG5" s="1">
        <v>44265</v>
      </c>
      <c r="CIH5" s="1">
        <v>44266</v>
      </c>
      <c r="CII5" s="1">
        <v>44267</v>
      </c>
      <c r="CIJ5" s="1">
        <v>44268</v>
      </c>
      <c r="CIK5" s="1">
        <v>44269</v>
      </c>
      <c r="CIL5" s="1">
        <v>44270</v>
      </c>
      <c r="CIM5" s="1">
        <v>44271</v>
      </c>
      <c r="CIN5" s="1">
        <v>44272</v>
      </c>
      <c r="CIO5" s="1">
        <v>44273</v>
      </c>
      <c r="CIP5" s="1">
        <v>44274</v>
      </c>
      <c r="CIQ5" s="1">
        <v>44275</v>
      </c>
      <c r="CIR5" s="1">
        <v>44276</v>
      </c>
      <c r="CIS5" s="1">
        <v>44277</v>
      </c>
      <c r="CIT5" s="1">
        <v>44278</v>
      </c>
      <c r="CIU5" s="1">
        <v>44279</v>
      </c>
      <c r="CIV5" s="1">
        <v>44280</v>
      </c>
      <c r="CIW5" s="1">
        <v>44281</v>
      </c>
      <c r="CIX5" s="1">
        <v>44282</v>
      </c>
      <c r="CIY5" s="1">
        <v>44283</v>
      </c>
      <c r="CIZ5" s="1">
        <v>44284</v>
      </c>
      <c r="CJA5" s="1">
        <v>44285</v>
      </c>
      <c r="CJB5" s="1">
        <v>44286</v>
      </c>
      <c r="CJC5" s="1">
        <v>44287</v>
      </c>
      <c r="CJD5" s="1">
        <v>44288</v>
      </c>
      <c r="CJE5" s="1">
        <v>44289</v>
      </c>
      <c r="CJF5" s="1">
        <v>44290</v>
      </c>
      <c r="CJG5" s="1">
        <v>44291</v>
      </c>
      <c r="CJH5" s="1">
        <v>44292</v>
      </c>
      <c r="CJI5" s="1">
        <v>44293</v>
      </c>
      <c r="CJJ5" s="1">
        <v>44294</v>
      </c>
      <c r="CJK5" s="1">
        <v>44295</v>
      </c>
      <c r="CJL5" s="1">
        <v>44296</v>
      </c>
      <c r="CJM5" s="1">
        <v>44297</v>
      </c>
      <c r="CJN5" s="1">
        <v>44298</v>
      </c>
      <c r="CJO5" s="1">
        <v>44299</v>
      </c>
      <c r="CJP5" s="1">
        <v>44300</v>
      </c>
      <c r="CJQ5" s="1">
        <v>44301</v>
      </c>
      <c r="CJR5" s="1">
        <v>44302</v>
      </c>
      <c r="CJS5" s="1">
        <v>44303</v>
      </c>
      <c r="CJT5" s="1">
        <v>44304</v>
      </c>
      <c r="CJU5" s="1">
        <v>44305</v>
      </c>
      <c r="CJV5" s="1">
        <v>44306</v>
      </c>
      <c r="CJW5" s="1">
        <v>44307</v>
      </c>
      <c r="CJX5" s="1">
        <v>44308</v>
      </c>
      <c r="CJY5" s="1">
        <v>44309</v>
      </c>
      <c r="CJZ5" s="1">
        <v>44310</v>
      </c>
      <c r="CKA5" s="1">
        <v>44311</v>
      </c>
      <c r="CKB5" s="1">
        <v>44312</v>
      </c>
      <c r="CKC5" s="1">
        <v>44313</v>
      </c>
      <c r="CKD5" s="1">
        <v>44314</v>
      </c>
      <c r="CKE5" s="1">
        <v>44315</v>
      </c>
      <c r="CKF5" s="1">
        <v>44316</v>
      </c>
      <c r="CKG5" s="1">
        <v>44317</v>
      </c>
      <c r="CKH5" s="1">
        <v>44318</v>
      </c>
      <c r="CKI5" s="1">
        <v>44319</v>
      </c>
      <c r="CKJ5" s="1">
        <v>44320</v>
      </c>
      <c r="CKK5" s="1">
        <v>44321</v>
      </c>
      <c r="CKL5" s="1">
        <v>44322</v>
      </c>
      <c r="CKM5" s="1">
        <v>44323</v>
      </c>
      <c r="CKN5" s="1">
        <v>44324</v>
      </c>
      <c r="CKO5" s="1">
        <v>44325</v>
      </c>
      <c r="CKP5" s="1">
        <v>44326</v>
      </c>
      <c r="CKQ5" s="1">
        <v>44327</v>
      </c>
      <c r="CKR5" s="1">
        <v>44328</v>
      </c>
      <c r="CKS5" s="1">
        <v>44329</v>
      </c>
      <c r="CKT5" s="1">
        <v>44330</v>
      </c>
      <c r="CKU5" s="1">
        <v>44331</v>
      </c>
      <c r="CKV5" s="1">
        <v>44332</v>
      </c>
      <c r="CKW5" s="1">
        <v>44333</v>
      </c>
      <c r="CKX5" s="1">
        <v>44334</v>
      </c>
      <c r="CKY5" s="1">
        <v>44335</v>
      </c>
      <c r="CKZ5" s="1">
        <v>44336</v>
      </c>
      <c r="CLA5" s="1">
        <v>44337</v>
      </c>
      <c r="CLB5" s="1">
        <v>44338</v>
      </c>
      <c r="CLC5" s="1">
        <v>44339</v>
      </c>
      <c r="CLD5" s="1">
        <v>44340</v>
      </c>
      <c r="CLE5" s="1">
        <v>44341</v>
      </c>
      <c r="CLF5" s="1">
        <v>44342</v>
      </c>
      <c r="CLG5" s="1">
        <v>44343</v>
      </c>
      <c r="CLH5" s="1">
        <v>44344</v>
      </c>
      <c r="CLI5" s="1">
        <v>44345</v>
      </c>
      <c r="CLJ5" s="1">
        <v>44346</v>
      </c>
      <c r="CLK5" s="1">
        <v>44347</v>
      </c>
      <c r="CLL5" s="1">
        <v>44348</v>
      </c>
      <c r="CLM5" s="1">
        <v>44349</v>
      </c>
      <c r="CLN5" s="1">
        <v>44350</v>
      </c>
      <c r="CLO5" s="1">
        <v>44351</v>
      </c>
      <c r="CLP5" s="1">
        <v>44352</v>
      </c>
      <c r="CLQ5" s="1">
        <v>44353</v>
      </c>
      <c r="CLR5" s="1">
        <v>44354</v>
      </c>
      <c r="CLS5" s="1">
        <v>44355</v>
      </c>
      <c r="CLT5" s="1">
        <v>44356</v>
      </c>
      <c r="CLU5" s="1">
        <v>44357</v>
      </c>
      <c r="CLV5" s="1">
        <v>44358</v>
      </c>
      <c r="CLW5" s="1">
        <v>44359</v>
      </c>
      <c r="CLX5" s="1">
        <v>44360</v>
      </c>
      <c r="CLY5" s="1">
        <v>44361</v>
      </c>
      <c r="CLZ5" s="1">
        <v>44362</v>
      </c>
      <c r="CMA5" s="1">
        <v>44363</v>
      </c>
      <c r="CMB5" s="1">
        <v>44364</v>
      </c>
      <c r="CMC5" s="1">
        <v>44365</v>
      </c>
      <c r="CMD5" s="1">
        <v>44366</v>
      </c>
      <c r="CME5" s="1">
        <v>44367</v>
      </c>
      <c r="CMF5" s="1">
        <v>44368</v>
      </c>
      <c r="CMG5" s="1">
        <v>44369</v>
      </c>
      <c r="CMH5" s="1">
        <v>44370</v>
      </c>
      <c r="CMI5" s="1">
        <v>44371</v>
      </c>
      <c r="CMJ5" s="1">
        <v>44372</v>
      </c>
      <c r="CMK5" s="1">
        <v>44373</v>
      </c>
      <c r="CML5" s="1">
        <v>44374</v>
      </c>
      <c r="CMM5" s="1">
        <v>44375</v>
      </c>
      <c r="CMN5" s="1">
        <v>44376</v>
      </c>
      <c r="CMO5" s="1">
        <v>44377</v>
      </c>
      <c r="CMP5" s="1">
        <v>44378</v>
      </c>
      <c r="CMQ5" s="1">
        <v>44379</v>
      </c>
      <c r="CMR5" s="1">
        <v>44380</v>
      </c>
      <c r="CMS5" s="1">
        <v>44381</v>
      </c>
      <c r="CMT5" s="1">
        <v>44382</v>
      </c>
      <c r="CMU5" s="1">
        <v>44383</v>
      </c>
      <c r="CMV5" s="1">
        <v>44384</v>
      </c>
      <c r="CMW5" s="1">
        <v>44385</v>
      </c>
      <c r="CMX5" s="1">
        <v>44386</v>
      </c>
      <c r="CMY5" s="1">
        <v>44387</v>
      </c>
      <c r="CMZ5" s="1">
        <v>44388</v>
      </c>
      <c r="CNA5" s="1">
        <v>44389</v>
      </c>
      <c r="CNB5" s="1">
        <v>44390</v>
      </c>
      <c r="CNC5" s="1">
        <v>44391</v>
      </c>
      <c r="CND5" s="1">
        <v>44392</v>
      </c>
      <c r="CNE5" s="1">
        <v>44393</v>
      </c>
      <c r="CNF5" s="1">
        <v>44394</v>
      </c>
      <c r="CNG5" s="1">
        <v>44395</v>
      </c>
      <c r="CNH5" s="1">
        <v>44396</v>
      </c>
      <c r="CNI5" s="1">
        <v>44397</v>
      </c>
      <c r="CNJ5" s="1">
        <v>44398</v>
      </c>
      <c r="CNK5" s="1">
        <v>44399</v>
      </c>
      <c r="CNL5" s="1">
        <v>44400</v>
      </c>
      <c r="CNM5" s="1">
        <v>44401</v>
      </c>
      <c r="CNN5" s="1">
        <v>44402</v>
      </c>
      <c r="CNO5" s="1">
        <v>44403</v>
      </c>
      <c r="CNP5" s="1">
        <v>44404</v>
      </c>
      <c r="CNQ5" s="1">
        <v>44405</v>
      </c>
      <c r="CNR5" s="1">
        <v>44406</v>
      </c>
      <c r="CNS5" s="1">
        <v>44407</v>
      </c>
      <c r="CNT5" s="1">
        <v>44408</v>
      </c>
      <c r="CNU5" s="1">
        <v>44409</v>
      </c>
      <c r="CNV5" s="1">
        <v>44410</v>
      </c>
      <c r="CNW5" s="1">
        <v>44411</v>
      </c>
      <c r="CNX5" s="1">
        <v>44412</v>
      </c>
      <c r="CNY5" s="1">
        <v>44413</v>
      </c>
      <c r="CNZ5" s="1">
        <v>44414</v>
      </c>
      <c r="COA5" s="1">
        <v>44415</v>
      </c>
      <c r="COB5" s="1">
        <v>44416</v>
      </c>
      <c r="COC5" s="1">
        <v>44417</v>
      </c>
      <c r="COD5" s="1">
        <v>44418</v>
      </c>
      <c r="COE5" s="1">
        <v>44419</v>
      </c>
      <c r="COF5" s="1">
        <v>44420</v>
      </c>
      <c r="COG5" s="1">
        <v>44421</v>
      </c>
      <c r="COH5" s="1">
        <v>44422</v>
      </c>
      <c r="COI5" s="1">
        <v>44423</v>
      </c>
      <c r="COJ5" s="1">
        <v>44424</v>
      </c>
      <c r="COK5" s="1">
        <v>44425</v>
      </c>
      <c r="COL5" s="1">
        <v>44426</v>
      </c>
      <c r="COM5" s="1">
        <v>44427</v>
      </c>
      <c r="CON5" s="1">
        <v>44428</v>
      </c>
      <c r="COO5" s="1">
        <v>44429</v>
      </c>
      <c r="COP5" s="1">
        <v>44430</v>
      </c>
      <c r="COQ5" s="1">
        <v>44431</v>
      </c>
      <c r="COR5" s="1">
        <v>44432</v>
      </c>
      <c r="COS5" s="1">
        <v>44433</v>
      </c>
      <c r="COT5" s="1">
        <v>44434</v>
      </c>
      <c r="COU5" s="1">
        <v>44435</v>
      </c>
      <c r="COV5" s="1">
        <v>44436</v>
      </c>
      <c r="COW5" s="1">
        <v>44437</v>
      </c>
      <c r="COX5" s="1">
        <v>44438</v>
      </c>
      <c r="COY5" s="1">
        <v>44439</v>
      </c>
      <c r="COZ5" s="1">
        <v>44440</v>
      </c>
      <c r="CPA5" s="1">
        <v>44441</v>
      </c>
      <c r="CPB5" s="1">
        <v>44442</v>
      </c>
      <c r="CPC5" s="1">
        <v>44443</v>
      </c>
      <c r="CPD5" s="1">
        <v>44444</v>
      </c>
      <c r="CPE5" s="1">
        <v>44445</v>
      </c>
      <c r="CPF5" s="1">
        <v>44446</v>
      </c>
      <c r="CPG5" s="1">
        <v>44447</v>
      </c>
      <c r="CPH5" s="1">
        <v>44448</v>
      </c>
      <c r="CPI5" s="1">
        <v>44449</v>
      </c>
      <c r="CPJ5" s="1">
        <v>44450</v>
      </c>
      <c r="CPK5" s="1">
        <v>44451</v>
      </c>
      <c r="CPL5" s="1">
        <v>44452</v>
      </c>
      <c r="CPM5" s="1">
        <v>44453</v>
      </c>
      <c r="CPN5" s="1">
        <v>44454</v>
      </c>
      <c r="CPO5" s="1">
        <v>44455</v>
      </c>
      <c r="CPP5" s="1">
        <v>44456</v>
      </c>
      <c r="CPQ5" s="1">
        <v>44457</v>
      </c>
      <c r="CPR5" s="1">
        <v>44458</v>
      </c>
      <c r="CPS5" s="1">
        <v>44459</v>
      </c>
      <c r="CPT5" s="1">
        <v>44460</v>
      </c>
      <c r="CPU5" s="1">
        <v>44461</v>
      </c>
      <c r="CPV5" s="1">
        <v>44462</v>
      </c>
      <c r="CPW5" s="1">
        <v>44463</v>
      </c>
      <c r="CPX5" s="1">
        <v>44464</v>
      </c>
      <c r="CPY5" s="1">
        <v>44465</v>
      </c>
      <c r="CPZ5" s="1">
        <v>44466</v>
      </c>
      <c r="CQA5" s="1">
        <v>44467</v>
      </c>
      <c r="CQB5" s="1">
        <v>44468</v>
      </c>
      <c r="CQC5" s="1">
        <v>44469</v>
      </c>
      <c r="CQD5" s="1">
        <v>44470</v>
      </c>
      <c r="CQE5" s="1">
        <v>44471</v>
      </c>
      <c r="CQF5" s="1">
        <v>44472</v>
      </c>
      <c r="CQG5" s="1">
        <v>44473</v>
      </c>
      <c r="CQH5" s="1">
        <v>44474</v>
      </c>
      <c r="CQI5" s="1">
        <v>44475</v>
      </c>
      <c r="CQJ5" s="1">
        <v>44476</v>
      </c>
      <c r="CQK5" s="1">
        <v>44477</v>
      </c>
      <c r="CQL5" s="1">
        <v>44478</v>
      </c>
      <c r="CQM5" s="1">
        <v>44479</v>
      </c>
      <c r="CQN5" s="1">
        <v>44480</v>
      </c>
      <c r="CQO5" s="1">
        <v>44481</v>
      </c>
      <c r="CQP5" s="1">
        <v>44482</v>
      </c>
      <c r="CQQ5" s="1">
        <v>44483</v>
      </c>
      <c r="CQR5" s="1">
        <v>44484</v>
      </c>
      <c r="CQS5" s="1">
        <v>44485</v>
      </c>
      <c r="CQT5" s="1">
        <v>44486</v>
      </c>
      <c r="CQU5" s="1">
        <v>44487</v>
      </c>
      <c r="CQV5" s="1">
        <v>44488</v>
      </c>
      <c r="CQW5" s="1">
        <v>44489</v>
      </c>
      <c r="CQX5" s="1">
        <v>44490</v>
      </c>
      <c r="CQY5" s="1">
        <v>44491</v>
      </c>
      <c r="CQZ5" s="1">
        <v>44492</v>
      </c>
      <c r="CRA5" s="1">
        <v>44493</v>
      </c>
      <c r="CRB5" s="1">
        <v>44494</v>
      </c>
      <c r="CRC5" s="1">
        <v>44495</v>
      </c>
      <c r="CRD5" s="1">
        <v>44496</v>
      </c>
      <c r="CRE5" s="1">
        <v>44497</v>
      </c>
      <c r="CRF5" s="1">
        <v>44498</v>
      </c>
      <c r="CRG5" s="1">
        <v>44499</v>
      </c>
      <c r="CRH5" s="1">
        <v>44500</v>
      </c>
      <c r="CRI5" s="1">
        <v>44501</v>
      </c>
      <c r="CRJ5" s="1">
        <v>44502</v>
      </c>
      <c r="CRK5" s="1">
        <v>44503</v>
      </c>
      <c r="CRL5" s="1">
        <v>44504</v>
      </c>
      <c r="CRM5" s="1">
        <v>44505</v>
      </c>
      <c r="CRN5" s="1">
        <v>44506</v>
      </c>
      <c r="CRO5" s="1">
        <v>44507</v>
      </c>
      <c r="CRP5" s="1">
        <v>44508</v>
      </c>
      <c r="CRQ5" s="1">
        <v>44509</v>
      </c>
      <c r="CRR5" s="1">
        <v>44510</v>
      </c>
      <c r="CRS5" s="1">
        <v>44511</v>
      </c>
      <c r="CRT5" s="1">
        <v>44512</v>
      </c>
      <c r="CRU5" s="1">
        <v>44513</v>
      </c>
      <c r="CRV5" s="1">
        <v>44514</v>
      </c>
      <c r="CRW5" s="1">
        <v>44515</v>
      </c>
      <c r="CRX5" s="1">
        <v>44516</v>
      </c>
      <c r="CRY5" s="1">
        <v>44517</v>
      </c>
      <c r="CRZ5" s="1">
        <v>44518</v>
      </c>
      <c r="CSA5" s="1">
        <v>44519</v>
      </c>
      <c r="CSB5" s="1">
        <v>44520</v>
      </c>
      <c r="CSC5" s="1">
        <v>44521</v>
      </c>
      <c r="CSD5" s="1">
        <v>44522</v>
      </c>
      <c r="CSE5" s="1">
        <v>44523</v>
      </c>
      <c r="CSF5" s="1">
        <v>44524</v>
      </c>
      <c r="CSG5" s="1">
        <v>44525</v>
      </c>
      <c r="CSH5" s="1">
        <v>44526</v>
      </c>
      <c r="CSI5" s="1">
        <v>44527</v>
      </c>
      <c r="CSJ5" s="1">
        <v>44528</v>
      </c>
      <c r="CSK5" s="1">
        <v>44529</v>
      </c>
      <c r="CSL5" s="1">
        <v>44530</v>
      </c>
      <c r="CSM5" s="1">
        <v>44531</v>
      </c>
      <c r="CSN5" s="1">
        <v>44532</v>
      </c>
      <c r="CSO5" s="1">
        <v>44533</v>
      </c>
      <c r="CSP5" s="1">
        <v>44534</v>
      </c>
      <c r="CSQ5" s="1">
        <v>44535</v>
      </c>
      <c r="CSR5" s="1">
        <v>44536</v>
      </c>
      <c r="CSS5" s="1">
        <v>44537</v>
      </c>
      <c r="CST5" s="1">
        <v>44538</v>
      </c>
      <c r="CSU5" s="1">
        <v>44539</v>
      </c>
      <c r="CSV5" s="1">
        <v>44540</v>
      </c>
      <c r="CSW5" s="1">
        <v>44541</v>
      </c>
      <c r="CSX5" s="1">
        <v>44542</v>
      </c>
      <c r="CSY5" s="1">
        <v>44543</v>
      </c>
      <c r="CSZ5" s="1">
        <v>44544</v>
      </c>
      <c r="CTA5" s="1">
        <v>44545</v>
      </c>
      <c r="CTB5" s="1">
        <v>44546</v>
      </c>
      <c r="CTC5" s="1">
        <v>44547</v>
      </c>
      <c r="CTD5" s="1">
        <v>44548</v>
      </c>
      <c r="CTE5" s="1">
        <v>44549</v>
      </c>
      <c r="CTF5" s="1">
        <v>44550</v>
      </c>
      <c r="CTG5" s="1">
        <v>44551</v>
      </c>
      <c r="CTH5" s="1">
        <v>44552</v>
      </c>
      <c r="CTI5" s="1">
        <v>44553</v>
      </c>
      <c r="CTJ5" s="1">
        <v>44554</v>
      </c>
      <c r="CTK5" s="1">
        <v>44555</v>
      </c>
      <c r="CTL5" s="1">
        <v>44556</v>
      </c>
      <c r="CTM5" s="1">
        <v>44557</v>
      </c>
      <c r="CTN5" s="1">
        <v>44558</v>
      </c>
      <c r="CTO5" s="1">
        <v>44559</v>
      </c>
      <c r="CTP5" s="1">
        <v>44560</v>
      </c>
      <c r="CTQ5" s="1">
        <v>44561</v>
      </c>
      <c r="CTR5" s="1">
        <v>44562</v>
      </c>
      <c r="CTS5" s="1">
        <v>44563</v>
      </c>
      <c r="CTT5" s="1">
        <v>44564</v>
      </c>
      <c r="CTU5" s="1">
        <v>44565</v>
      </c>
      <c r="CTV5" s="1">
        <v>44566</v>
      </c>
      <c r="CTW5" s="1">
        <v>44567</v>
      </c>
      <c r="CTX5" s="1">
        <v>44568</v>
      </c>
      <c r="CTY5" s="1">
        <v>44569</v>
      </c>
      <c r="CTZ5" s="1">
        <v>44570</v>
      </c>
      <c r="CUA5" s="1">
        <v>44571</v>
      </c>
      <c r="CUB5" s="1">
        <v>44572</v>
      </c>
      <c r="CUC5" s="1">
        <v>44573</v>
      </c>
      <c r="CUD5" s="1">
        <v>44574</v>
      </c>
      <c r="CUE5" s="1">
        <v>44575</v>
      </c>
      <c r="CUF5" s="1">
        <v>44576</v>
      </c>
      <c r="CUG5" s="1">
        <v>44577</v>
      </c>
      <c r="CUH5" s="1">
        <v>44578</v>
      </c>
      <c r="CUI5" s="1">
        <v>44579</v>
      </c>
      <c r="CUJ5" s="1">
        <v>44580</v>
      </c>
      <c r="CUK5" s="1">
        <v>44581</v>
      </c>
      <c r="CUL5" s="1">
        <v>44582</v>
      </c>
      <c r="CUM5" s="1">
        <v>44583</v>
      </c>
      <c r="CUN5" s="1">
        <v>44584</v>
      </c>
      <c r="CUO5" s="1">
        <v>44585</v>
      </c>
      <c r="CUP5" s="1">
        <v>44586</v>
      </c>
      <c r="CUQ5" s="1">
        <v>44587</v>
      </c>
      <c r="CUR5" s="1">
        <v>44588</v>
      </c>
      <c r="CUS5" s="1">
        <v>44589</v>
      </c>
      <c r="CUT5" s="1">
        <v>44590</v>
      </c>
      <c r="CUU5" s="1">
        <v>44591</v>
      </c>
      <c r="CUV5" s="1">
        <v>44592</v>
      </c>
      <c r="CUW5" s="1">
        <v>44593</v>
      </c>
      <c r="CUX5" s="1">
        <v>44594</v>
      </c>
      <c r="CUY5" s="1">
        <v>44595</v>
      </c>
      <c r="CUZ5" s="1">
        <v>44596</v>
      </c>
      <c r="CVA5" s="1">
        <v>44597</v>
      </c>
      <c r="CVB5" s="1">
        <v>44598</v>
      </c>
      <c r="CVC5" s="1">
        <v>44599</v>
      </c>
      <c r="CVD5" s="1">
        <v>44600</v>
      </c>
      <c r="CVE5" s="1">
        <v>44601</v>
      </c>
      <c r="CVF5" s="1">
        <v>44602</v>
      </c>
      <c r="CVG5" s="1">
        <v>44603</v>
      </c>
      <c r="CVH5" s="1">
        <v>44604</v>
      </c>
      <c r="CVI5" s="1">
        <v>44605</v>
      </c>
      <c r="CVJ5" s="1">
        <v>44606</v>
      </c>
      <c r="CVK5" s="1">
        <v>44607</v>
      </c>
      <c r="CVL5" s="1">
        <v>44608</v>
      </c>
      <c r="CVM5" s="1">
        <v>44609</v>
      </c>
      <c r="CVN5" s="1">
        <v>44610</v>
      </c>
      <c r="CVO5" s="1">
        <v>44611</v>
      </c>
      <c r="CVP5" s="1">
        <v>44612</v>
      </c>
      <c r="CVQ5" s="1">
        <v>44613</v>
      </c>
      <c r="CVR5" s="1">
        <v>44614</v>
      </c>
      <c r="CVS5" s="1">
        <v>44615</v>
      </c>
      <c r="CVT5" s="1">
        <v>44616</v>
      </c>
      <c r="CVU5" s="1">
        <v>44617</v>
      </c>
      <c r="CVV5" s="1">
        <v>44618</v>
      </c>
      <c r="CVW5" s="1">
        <v>44619</v>
      </c>
      <c r="CVX5" s="1">
        <v>44620</v>
      </c>
      <c r="CVY5" s="1">
        <v>44621</v>
      </c>
      <c r="CVZ5" s="1">
        <v>44622</v>
      </c>
      <c r="CWA5" s="1">
        <v>44623</v>
      </c>
      <c r="CWB5" s="1">
        <v>44624</v>
      </c>
      <c r="CWC5" s="1">
        <v>44625</v>
      </c>
      <c r="CWD5" s="1">
        <v>44626</v>
      </c>
      <c r="CWE5" s="1">
        <v>44627</v>
      </c>
      <c r="CWF5" s="1">
        <v>44628</v>
      </c>
      <c r="CWG5" s="1">
        <v>44629</v>
      </c>
      <c r="CWH5" s="1">
        <v>44630</v>
      </c>
      <c r="CWI5" s="1">
        <v>44631</v>
      </c>
      <c r="CWJ5" s="1">
        <v>44632</v>
      </c>
      <c r="CWK5" s="1">
        <v>44633</v>
      </c>
      <c r="CWL5" s="1">
        <v>44634</v>
      </c>
      <c r="CWM5" s="1">
        <v>44635</v>
      </c>
      <c r="CWN5" s="1">
        <v>44636</v>
      </c>
      <c r="CWO5" s="1">
        <v>44637</v>
      </c>
      <c r="CWP5" s="1">
        <v>44638</v>
      </c>
      <c r="CWQ5" s="1">
        <v>44639</v>
      </c>
      <c r="CWR5" s="1">
        <v>44640</v>
      </c>
      <c r="CWS5" s="1">
        <v>44641</v>
      </c>
      <c r="CWT5" s="1">
        <v>44642</v>
      </c>
      <c r="CWU5" s="1">
        <v>44643</v>
      </c>
      <c r="CWV5" s="1">
        <v>44644</v>
      </c>
      <c r="CWW5" s="1">
        <v>44645</v>
      </c>
      <c r="CWX5" s="1">
        <v>44646</v>
      </c>
      <c r="CWY5" s="1">
        <v>44647</v>
      </c>
      <c r="CWZ5" s="1">
        <v>44648</v>
      </c>
      <c r="CXA5" s="1">
        <v>44649</v>
      </c>
      <c r="CXB5" s="1">
        <v>44650</v>
      </c>
      <c r="CXC5" s="1">
        <v>44651</v>
      </c>
      <c r="CXD5" s="1">
        <v>44652</v>
      </c>
      <c r="CXE5" s="1">
        <v>44653</v>
      </c>
      <c r="CXF5" s="1">
        <v>44654</v>
      </c>
      <c r="CXG5" s="1">
        <v>44655</v>
      </c>
      <c r="CXH5" s="1">
        <v>44656</v>
      </c>
      <c r="CXI5" s="1">
        <v>44657</v>
      </c>
      <c r="CXJ5" s="1">
        <v>44658</v>
      </c>
      <c r="CXK5" s="1">
        <v>44659</v>
      </c>
      <c r="CXL5" s="1">
        <v>44660</v>
      </c>
      <c r="CXM5" s="1">
        <v>44661</v>
      </c>
      <c r="CXN5" s="1">
        <v>44662</v>
      </c>
      <c r="CXO5" s="1">
        <v>44663</v>
      </c>
      <c r="CXP5" s="1">
        <v>44664</v>
      </c>
      <c r="CXQ5" s="1">
        <v>44665</v>
      </c>
      <c r="CXR5" s="1">
        <v>44666</v>
      </c>
      <c r="CXS5" s="1">
        <v>44667</v>
      </c>
      <c r="CXT5" s="1">
        <v>44668</v>
      </c>
      <c r="CXU5" s="1">
        <v>44669</v>
      </c>
      <c r="CXV5" s="1">
        <v>44670</v>
      </c>
      <c r="CXW5" s="1">
        <v>44671</v>
      </c>
      <c r="CXX5" s="1">
        <v>44672</v>
      </c>
      <c r="CXY5" s="1">
        <v>44673</v>
      </c>
      <c r="CXZ5" s="1">
        <v>44674</v>
      </c>
      <c r="CYA5" s="1">
        <v>44675</v>
      </c>
      <c r="CYB5" s="1">
        <v>44676</v>
      </c>
      <c r="CYC5" s="1">
        <v>44677</v>
      </c>
      <c r="CYD5" s="1">
        <v>44678</v>
      </c>
      <c r="CYE5" s="1">
        <v>44679</v>
      </c>
      <c r="CYF5" s="1">
        <v>44680</v>
      </c>
      <c r="CYG5" s="1">
        <v>44681</v>
      </c>
      <c r="CYH5" s="1">
        <v>44682</v>
      </c>
      <c r="CYI5" s="1">
        <v>44683</v>
      </c>
      <c r="CYJ5" s="1">
        <v>44684</v>
      </c>
      <c r="CYK5" s="1">
        <v>44685</v>
      </c>
      <c r="CYL5" s="1">
        <v>44686</v>
      </c>
      <c r="CYM5" s="1">
        <v>44687</v>
      </c>
      <c r="CYN5" s="1">
        <v>44688</v>
      </c>
      <c r="CYO5" s="1">
        <v>44689</v>
      </c>
      <c r="CYP5" s="1">
        <v>44690</v>
      </c>
      <c r="CYQ5" s="1">
        <v>44691</v>
      </c>
      <c r="CYR5" s="1">
        <v>44692</v>
      </c>
      <c r="CYS5" s="1">
        <v>44693</v>
      </c>
      <c r="CYT5" s="1">
        <v>44694</v>
      </c>
      <c r="CYU5" s="1">
        <v>44695</v>
      </c>
      <c r="CYV5" s="1">
        <v>44696</v>
      </c>
      <c r="CYW5" s="1">
        <v>44697</v>
      </c>
      <c r="CYX5" s="1">
        <v>44698</v>
      </c>
      <c r="CYY5" s="1">
        <v>44699</v>
      </c>
      <c r="CYZ5" s="1">
        <v>44700</v>
      </c>
      <c r="CZA5" s="1">
        <v>44701</v>
      </c>
      <c r="CZB5" s="1">
        <v>44702</v>
      </c>
      <c r="CZC5" s="1">
        <v>44703</v>
      </c>
      <c r="CZD5" s="1">
        <v>44704</v>
      </c>
      <c r="CZE5" s="1">
        <v>44705</v>
      </c>
      <c r="CZF5" s="1">
        <v>44706</v>
      </c>
      <c r="CZG5" s="1">
        <v>44707</v>
      </c>
      <c r="CZH5" s="1">
        <v>44708</v>
      </c>
      <c r="CZI5" s="1">
        <v>44709</v>
      </c>
      <c r="CZJ5" s="1">
        <v>44710</v>
      </c>
      <c r="CZK5" s="1">
        <v>44711</v>
      </c>
      <c r="CZL5" s="1">
        <v>44712</v>
      </c>
      <c r="CZM5" s="1">
        <v>44713</v>
      </c>
      <c r="CZN5" s="1">
        <v>44714</v>
      </c>
      <c r="CZO5" s="1">
        <v>44715</v>
      </c>
      <c r="CZP5" s="1">
        <v>44716</v>
      </c>
      <c r="CZQ5" s="1">
        <v>44717</v>
      </c>
      <c r="CZR5" s="1">
        <v>44718</v>
      </c>
      <c r="CZS5" s="1">
        <v>44719</v>
      </c>
      <c r="CZT5" s="1">
        <v>44720</v>
      </c>
      <c r="CZU5" s="1">
        <v>44721</v>
      </c>
      <c r="CZV5" s="1">
        <v>44722</v>
      </c>
      <c r="CZW5" s="1">
        <v>44723</v>
      </c>
      <c r="CZX5" s="1">
        <v>44724</v>
      </c>
      <c r="CZY5" s="1">
        <v>44725</v>
      </c>
      <c r="CZZ5" s="1">
        <v>44726</v>
      </c>
      <c r="DAA5" s="1">
        <v>44727</v>
      </c>
      <c r="DAB5" s="1">
        <v>44728</v>
      </c>
      <c r="DAC5" s="1">
        <v>44729</v>
      </c>
      <c r="DAD5" s="1">
        <v>44730</v>
      </c>
      <c r="DAE5" s="1">
        <v>44731</v>
      </c>
      <c r="DAF5" s="1">
        <v>44732</v>
      </c>
      <c r="DAG5" s="1">
        <v>44733</v>
      </c>
      <c r="DAH5" s="1">
        <v>44734</v>
      </c>
      <c r="DAI5" s="1">
        <v>44735</v>
      </c>
      <c r="DAJ5" s="1">
        <v>44736</v>
      </c>
      <c r="DAK5" s="1">
        <v>44737</v>
      </c>
      <c r="DAL5" s="1">
        <v>44738</v>
      </c>
      <c r="DAM5" s="1">
        <v>44739</v>
      </c>
      <c r="DAN5" s="1">
        <v>44740</v>
      </c>
      <c r="DAO5" s="1">
        <v>44741</v>
      </c>
      <c r="DAP5" s="1">
        <v>44742</v>
      </c>
      <c r="DAQ5" s="1">
        <v>44743</v>
      </c>
      <c r="DAR5" s="1">
        <v>44744</v>
      </c>
      <c r="DAS5" s="1">
        <v>44745</v>
      </c>
      <c r="DAT5" s="1">
        <v>44746</v>
      </c>
      <c r="DAU5" s="1">
        <v>44747</v>
      </c>
      <c r="DAV5" s="1">
        <v>44748</v>
      </c>
      <c r="DAW5" s="1">
        <v>44749</v>
      </c>
      <c r="DAX5" s="1">
        <v>44750</v>
      </c>
      <c r="DAY5" s="1">
        <v>44751</v>
      </c>
      <c r="DAZ5" s="1">
        <v>44752</v>
      </c>
      <c r="DBA5" s="1">
        <v>44753</v>
      </c>
      <c r="DBB5" s="1">
        <v>44754</v>
      </c>
      <c r="DBC5" s="1">
        <v>44755</v>
      </c>
      <c r="DBD5" s="1">
        <v>44756</v>
      </c>
      <c r="DBE5" s="1">
        <v>44757</v>
      </c>
      <c r="DBF5" s="1">
        <v>44758</v>
      </c>
      <c r="DBG5" s="1">
        <v>44759</v>
      </c>
      <c r="DBH5" s="1">
        <v>44760</v>
      </c>
      <c r="DBI5" s="1">
        <v>44761</v>
      </c>
      <c r="DBJ5" s="1">
        <v>44762</v>
      </c>
      <c r="DBK5" s="1">
        <v>44763</v>
      </c>
      <c r="DBL5" s="1">
        <v>44764</v>
      </c>
      <c r="DBM5" s="1">
        <v>44765</v>
      </c>
      <c r="DBN5" s="1">
        <v>44766</v>
      </c>
      <c r="DBO5" s="1">
        <v>44767</v>
      </c>
      <c r="DBP5" s="1">
        <v>44768</v>
      </c>
      <c r="DBQ5" s="1">
        <v>44769</v>
      </c>
      <c r="DBR5" s="1">
        <v>44770</v>
      </c>
      <c r="DBS5" s="1">
        <v>44771</v>
      </c>
      <c r="DBT5" s="1">
        <v>44772</v>
      </c>
      <c r="DBU5" s="1">
        <v>44773</v>
      </c>
      <c r="DBV5" s="1">
        <v>44774</v>
      </c>
      <c r="DBW5" s="1">
        <v>44775</v>
      </c>
      <c r="DBX5" s="1">
        <v>44776</v>
      </c>
      <c r="DBY5" s="1">
        <v>44777</v>
      </c>
      <c r="DBZ5" s="1">
        <v>44778</v>
      </c>
      <c r="DCA5" s="1">
        <v>44779</v>
      </c>
      <c r="DCB5" s="1">
        <v>44780</v>
      </c>
      <c r="DCC5" s="1">
        <v>44781</v>
      </c>
      <c r="DCD5" s="1">
        <v>44782</v>
      </c>
      <c r="DCE5" s="1">
        <v>44783</v>
      </c>
      <c r="DCF5" s="1">
        <v>44784</v>
      </c>
      <c r="DCG5" s="1">
        <v>44785</v>
      </c>
      <c r="DCH5" s="1">
        <v>44786</v>
      </c>
      <c r="DCI5" s="1">
        <v>44787</v>
      </c>
      <c r="DCJ5" s="1">
        <v>44788</v>
      </c>
      <c r="DCK5" s="1">
        <v>44789</v>
      </c>
      <c r="DCL5" s="1">
        <v>44790</v>
      </c>
      <c r="DCM5" s="1">
        <v>44791</v>
      </c>
      <c r="DCN5" s="1">
        <v>44792</v>
      </c>
      <c r="DCO5" s="1">
        <v>44793</v>
      </c>
      <c r="DCP5" s="1">
        <v>44794</v>
      </c>
      <c r="DCQ5" s="1">
        <v>44795</v>
      </c>
      <c r="DCR5" s="1">
        <v>44796</v>
      </c>
      <c r="DCS5" s="1">
        <v>44797</v>
      </c>
      <c r="DCT5" s="1">
        <v>44798</v>
      </c>
      <c r="DCU5" s="1">
        <v>44799</v>
      </c>
      <c r="DCV5" s="1">
        <v>44800</v>
      </c>
      <c r="DCW5" s="1">
        <v>44801</v>
      </c>
      <c r="DCX5" s="1">
        <v>44802</v>
      </c>
      <c r="DCY5" s="1">
        <v>44803</v>
      </c>
      <c r="DCZ5" s="1">
        <v>44804</v>
      </c>
      <c r="DDA5" s="1">
        <v>44805</v>
      </c>
      <c r="DDB5" s="1">
        <v>44806</v>
      </c>
      <c r="DDC5" s="1">
        <v>44807</v>
      </c>
      <c r="DDD5" s="1">
        <v>44808</v>
      </c>
      <c r="DDE5" s="1">
        <v>44809</v>
      </c>
      <c r="DDF5" s="1">
        <v>44810</v>
      </c>
      <c r="DDG5" s="1">
        <v>44811</v>
      </c>
      <c r="DDH5" s="1">
        <v>44812</v>
      </c>
      <c r="DDI5" s="1">
        <v>44813</v>
      </c>
      <c r="DDJ5" s="1">
        <v>44814</v>
      </c>
      <c r="DDK5" s="1">
        <v>44815</v>
      </c>
      <c r="DDL5" s="1">
        <v>44816</v>
      </c>
      <c r="DDM5" s="1">
        <v>44817</v>
      </c>
      <c r="DDN5" s="1">
        <v>44818</v>
      </c>
      <c r="DDO5" s="1">
        <v>44819</v>
      </c>
      <c r="DDP5" s="1">
        <v>44820</v>
      </c>
      <c r="DDQ5" s="1">
        <v>44821</v>
      </c>
      <c r="DDR5" s="1">
        <v>44822</v>
      </c>
      <c r="DDS5" s="1">
        <v>44823</v>
      </c>
      <c r="DDT5" s="1">
        <v>44824</v>
      </c>
      <c r="DDU5" s="1">
        <v>44825</v>
      </c>
      <c r="DDV5" s="1">
        <v>44826</v>
      </c>
      <c r="DDW5" s="1">
        <v>44827</v>
      </c>
      <c r="DDX5" s="1">
        <v>44828</v>
      </c>
      <c r="DDY5" s="1">
        <v>44829</v>
      </c>
      <c r="DDZ5" s="1">
        <v>44830</v>
      </c>
      <c r="DEA5" s="1">
        <v>44831</v>
      </c>
      <c r="DEB5" s="1">
        <v>44832</v>
      </c>
      <c r="DEC5" s="1">
        <v>44833</v>
      </c>
      <c r="DED5" s="1">
        <v>44834</v>
      </c>
      <c r="DEE5" s="1">
        <v>44835</v>
      </c>
      <c r="DEF5" s="1">
        <v>44836</v>
      </c>
      <c r="DEG5" s="1">
        <v>44837</v>
      </c>
      <c r="DEH5" s="1">
        <v>44838</v>
      </c>
      <c r="DEI5" s="1">
        <v>44839</v>
      </c>
      <c r="DEJ5" s="1">
        <v>44840</v>
      </c>
      <c r="DEK5" s="1">
        <v>44841</v>
      </c>
      <c r="DEL5" s="1">
        <v>44842</v>
      </c>
      <c r="DEM5" s="1">
        <v>44843</v>
      </c>
      <c r="DEN5" s="1">
        <v>44844</v>
      </c>
      <c r="DEO5" s="1">
        <v>44845</v>
      </c>
      <c r="DEP5" s="1">
        <v>44846</v>
      </c>
      <c r="DEQ5" s="1">
        <v>44847</v>
      </c>
      <c r="DER5" s="1">
        <v>44848</v>
      </c>
      <c r="DES5" s="1">
        <v>44849</v>
      </c>
      <c r="DET5" s="1">
        <v>44850</v>
      </c>
      <c r="DEU5" s="1">
        <v>44851</v>
      </c>
      <c r="DEV5" s="1">
        <v>44852</v>
      </c>
      <c r="DEW5" s="1">
        <v>44853</v>
      </c>
      <c r="DEX5" s="1">
        <v>44854</v>
      </c>
      <c r="DEY5" s="1">
        <v>44855</v>
      </c>
      <c r="DEZ5" s="1">
        <v>44856</v>
      </c>
      <c r="DFA5" s="1">
        <v>44857</v>
      </c>
      <c r="DFB5" s="1">
        <v>44858</v>
      </c>
      <c r="DFC5" s="1">
        <v>44859</v>
      </c>
      <c r="DFD5" s="1">
        <v>44860</v>
      </c>
      <c r="DFE5" s="1">
        <v>44861</v>
      </c>
      <c r="DFF5" s="1">
        <v>44862</v>
      </c>
      <c r="DFG5" s="1">
        <v>44863</v>
      </c>
      <c r="DFH5" s="1">
        <v>44864</v>
      </c>
      <c r="DFI5" s="1">
        <v>44865</v>
      </c>
      <c r="DFJ5" s="1">
        <v>44866</v>
      </c>
      <c r="DFK5" s="1">
        <v>44867</v>
      </c>
      <c r="DFL5" s="1">
        <v>44868</v>
      </c>
      <c r="DFM5" s="1">
        <v>44869</v>
      </c>
      <c r="DFN5" s="1">
        <v>44870</v>
      </c>
      <c r="DFO5" s="1">
        <v>44871</v>
      </c>
      <c r="DFP5" s="1">
        <v>44872</v>
      </c>
      <c r="DFQ5" s="1">
        <v>44873</v>
      </c>
      <c r="DFR5" s="1">
        <v>44874</v>
      </c>
      <c r="DFS5" s="1">
        <v>44875</v>
      </c>
      <c r="DFT5" s="1">
        <v>44876</v>
      </c>
      <c r="DFU5" s="1">
        <v>44877</v>
      </c>
      <c r="DFV5" s="1">
        <v>44878</v>
      </c>
      <c r="DFW5" s="1">
        <v>44879</v>
      </c>
      <c r="DFX5" s="1">
        <v>44880</v>
      </c>
      <c r="DFY5" s="1">
        <v>44881</v>
      </c>
      <c r="DFZ5" s="1">
        <v>44882</v>
      </c>
      <c r="DGA5" s="1">
        <v>44883</v>
      </c>
      <c r="DGB5" s="1">
        <v>44884</v>
      </c>
      <c r="DGC5" s="1">
        <v>44885</v>
      </c>
      <c r="DGD5" s="1">
        <v>44886</v>
      </c>
      <c r="DGE5" s="1">
        <v>44887</v>
      </c>
      <c r="DGF5" s="1">
        <v>44888</v>
      </c>
      <c r="DGG5" s="1">
        <v>44889</v>
      </c>
      <c r="DGH5" s="1">
        <v>44890</v>
      </c>
      <c r="DGI5" s="1">
        <v>44891</v>
      </c>
      <c r="DGJ5" s="1">
        <v>44892</v>
      </c>
      <c r="DGK5" s="1">
        <v>44893</v>
      </c>
      <c r="DGL5" s="1">
        <v>44894</v>
      </c>
      <c r="DGM5" s="1">
        <v>44895</v>
      </c>
      <c r="DGN5" s="1">
        <v>44896</v>
      </c>
      <c r="DGO5" s="1">
        <v>44897</v>
      </c>
      <c r="DGP5" s="1">
        <v>44898</v>
      </c>
      <c r="DGQ5" s="1">
        <v>44899</v>
      </c>
      <c r="DGR5" s="1">
        <v>44900</v>
      </c>
      <c r="DGS5" s="1">
        <v>44901</v>
      </c>
      <c r="DGT5" s="1">
        <v>44902</v>
      </c>
      <c r="DGU5" s="1">
        <v>44903</v>
      </c>
      <c r="DGV5" s="1">
        <v>44904</v>
      </c>
      <c r="DGW5" s="1">
        <v>44905</v>
      </c>
      <c r="DGX5" s="1">
        <v>44906</v>
      </c>
      <c r="DGY5" s="1">
        <v>44907</v>
      </c>
      <c r="DGZ5" s="1">
        <v>44908</v>
      </c>
      <c r="DHA5" s="1">
        <v>44909</v>
      </c>
      <c r="DHB5" s="1">
        <v>44910</v>
      </c>
      <c r="DHC5" s="1">
        <v>44911</v>
      </c>
      <c r="DHD5" s="1">
        <v>44912</v>
      </c>
      <c r="DHE5" s="1">
        <v>44913</v>
      </c>
      <c r="DHF5" s="1">
        <v>44914</v>
      </c>
      <c r="DHG5" s="1">
        <v>44915</v>
      </c>
      <c r="DHH5" s="1">
        <v>44916</v>
      </c>
      <c r="DHI5" s="1">
        <v>44917</v>
      </c>
      <c r="DHJ5" s="1">
        <v>44918</v>
      </c>
      <c r="DHK5" s="1">
        <v>44919</v>
      </c>
      <c r="DHL5" s="1">
        <v>44920</v>
      </c>
      <c r="DHM5" s="1">
        <v>44921</v>
      </c>
      <c r="DHN5" s="1">
        <v>44922</v>
      </c>
      <c r="DHO5" s="1">
        <v>44923</v>
      </c>
      <c r="DHP5" s="1">
        <v>44924</v>
      </c>
      <c r="DHQ5" s="1">
        <v>44925</v>
      </c>
      <c r="DHR5" s="1">
        <v>44926</v>
      </c>
      <c r="DHS5" s="1">
        <v>44927</v>
      </c>
      <c r="DHT5" s="1">
        <v>44928</v>
      </c>
      <c r="DHU5" s="1">
        <v>44929</v>
      </c>
      <c r="DHV5" s="1">
        <v>44930</v>
      </c>
      <c r="DHW5" s="1">
        <v>44931</v>
      </c>
      <c r="DHX5" s="1">
        <v>44932</v>
      </c>
      <c r="DHY5" s="1">
        <v>44933</v>
      </c>
      <c r="DHZ5" s="1">
        <v>44934</v>
      </c>
      <c r="DIA5" s="1">
        <v>44935</v>
      </c>
      <c r="DIB5" s="1">
        <v>44936</v>
      </c>
      <c r="DIC5" s="1">
        <v>44937</v>
      </c>
      <c r="DID5" s="1">
        <v>44938</v>
      </c>
      <c r="DIE5" s="1">
        <v>44939</v>
      </c>
      <c r="DIF5" s="1">
        <v>44940</v>
      </c>
      <c r="DIG5" s="1">
        <v>44941</v>
      </c>
      <c r="DIH5" s="1">
        <v>44942</v>
      </c>
      <c r="DII5" s="1">
        <v>44943</v>
      </c>
      <c r="DIJ5" s="1">
        <v>44944</v>
      </c>
      <c r="DIK5" s="1">
        <v>44945</v>
      </c>
      <c r="DIL5" s="1">
        <v>44946</v>
      </c>
      <c r="DIM5" s="1">
        <v>44947</v>
      </c>
      <c r="DIN5" s="1">
        <v>44948</v>
      </c>
      <c r="DIO5" s="1">
        <v>44949</v>
      </c>
      <c r="DIP5" s="1">
        <v>44950</v>
      </c>
      <c r="DIQ5" s="1">
        <v>44951</v>
      </c>
      <c r="DIR5" s="1">
        <v>44952</v>
      </c>
      <c r="DIS5" s="1">
        <v>44953</v>
      </c>
      <c r="DIT5" s="1">
        <v>44954</v>
      </c>
      <c r="DIU5" s="1">
        <v>44955</v>
      </c>
      <c r="DIV5" s="1">
        <v>44956</v>
      </c>
      <c r="DIW5" s="1">
        <v>44957</v>
      </c>
      <c r="DIX5" s="1">
        <v>44958</v>
      </c>
      <c r="DIY5" s="1">
        <v>44959</v>
      </c>
      <c r="DIZ5" s="1">
        <v>44960</v>
      </c>
      <c r="DJA5" s="1">
        <v>44961</v>
      </c>
      <c r="DJB5" s="1">
        <v>44962</v>
      </c>
      <c r="DJC5" s="1">
        <v>44963</v>
      </c>
      <c r="DJD5" s="1">
        <v>44964</v>
      </c>
      <c r="DJE5" s="1">
        <v>44965</v>
      </c>
      <c r="DJF5" s="1">
        <v>44966</v>
      </c>
      <c r="DJG5" s="1">
        <v>44967</v>
      </c>
      <c r="DJH5" s="1">
        <v>44968</v>
      </c>
      <c r="DJI5" s="1">
        <v>44969</v>
      </c>
      <c r="DJJ5" s="1">
        <v>44970</v>
      </c>
      <c r="DJK5" s="1">
        <v>44971</v>
      </c>
      <c r="DJL5" s="1">
        <v>44972</v>
      </c>
      <c r="DJM5" s="1">
        <v>44973</v>
      </c>
      <c r="DJN5" s="1">
        <v>44974</v>
      </c>
      <c r="DJO5" s="1">
        <v>44975</v>
      </c>
      <c r="DJP5" s="1">
        <v>44976</v>
      </c>
      <c r="DJQ5" s="1">
        <v>44977</v>
      </c>
      <c r="DJR5" s="1">
        <v>44978</v>
      </c>
      <c r="DJS5" s="1">
        <v>44979</v>
      </c>
      <c r="DJT5" s="1">
        <v>44980</v>
      </c>
      <c r="DJU5" s="1">
        <v>44981</v>
      </c>
      <c r="DJV5" s="1">
        <v>44982</v>
      </c>
      <c r="DJW5" s="1">
        <v>44983</v>
      </c>
      <c r="DJX5" s="1">
        <v>44984</v>
      </c>
      <c r="DJY5" s="1">
        <v>44985</v>
      </c>
      <c r="DJZ5" s="1">
        <v>44986</v>
      </c>
      <c r="DKA5" s="1">
        <v>44987</v>
      </c>
      <c r="DKB5" s="1">
        <v>44988</v>
      </c>
      <c r="DKC5" s="1">
        <v>44989</v>
      </c>
      <c r="DKD5" s="1">
        <v>44990</v>
      </c>
      <c r="DKE5" s="1">
        <v>44991</v>
      </c>
      <c r="DKF5" s="1">
        <v>44992</v>
      </c>
      <c r="DKG5" s="1">
        <v>44993</v>
      </c>
      <c r="DKH5" s="1">
        <v>44994</v>
      </c>
      <c r="DKI5" s="1">
        <v>44995</v>
      </c>
      <c r="DKJ5" s="1">
        <v>44996</v>
      </c>
      <c r="DKK5" s="1">
        <v>44997</v>
      </c>
      <c r="DKL5" s="1">
        <v>44998</v>
      </c>
      <c r="DKM5" s="1">
        <v>44999</v>
      </c>
      <c r="DKN5" s="1">
        <v>45000</v>
      </c>
      <c r="DKO5" s="1">
        <v>45001</v>
      </c>
      <c r="DKP5" s="1">
        <v>45002</v>
      </c>
      <c r="DKQ5" s="1">
        <v>45003</v>
      </c>
      <c r="DKR5" s="1">
        <v>45004</v>
      </c>
      <c r="DKS5" s="1">
        <v>45005</v>
      </c>
      <c r="DKT5" s="1">
        <v>45006</v>
      </c>
      <c r="DKU5" s="1">
        <v>45007</v>
      </c>
      <c r="DKV5" s="1">
        <v>45008</v>
      </c>
      <c r="DKW5" s="1">
        <v>45009</v>
      </c>
      <c r="DKX5" s="1">
        <v>45010</v>
      </c>
      <c r="DKY5" s="1">
        <v>45011</v>
      </c>
      <c r="DKZ5" s="1">
        <v>45012</v>
      </c>
      <c r="DLA5" s="1">
        <v>45013</v>
      </c>
      <c r="DLB5" s="1">
        <v>45014</v>
      </c>
      <c r="DLC5" s="1">
        <v>45015</v>
      </c>
      <c r="DLD5" s="1">
        <v>45016</v>
      </c>
      <c r="DLE5" s="1">
        <v>45017</v>
      </c>
      <c r="DLF5" s="1">
        <v>45018</v>
      </c>
      <c r="DLG5" s="1">
        <v>45019</v>
      </c>
      <c r="DLH5" s="1">
        <v>45020</v>
      </c>
      <c r="DLI5" s="1">
        <v>45021</v>
      </c>
      <c r="DLJ5" s="1">
        <v>45022</v>
      </c>
      <c r="DLK5" s="1">
        <v>45023</v>
      </c>
      <c r="DLL5" s="1">
        <v>45024</v>
      </c>
      <c r="DLM5" s="1">
        <v>45025</v>
      </c>
      <c r="DLN5" s="1">
        <v>45026</v>
      </c>
      <c r="DLO5" s="1">
        <v>45027</v>
      </c>
      <c r="DLP5" s="1">
        <v>45028</v>
      </c>
      <c r="DLQ5" s="1">
        <v>45029</v>
      </c>
      <c r="DLR5" s="1">
        <v>45030</v>
      </c>
      <c r="DLS5" s="1">
        <v>45031</v>
      </c>
      <c r="DLT5" s="1">
        <v>45032</v>
      </c>
      <c r="DLU5" s="1">
        <v>45033</v>
      </c>
      <c r="DLV5" s="1">
        <v>45034</v>
      </c>
      <c r="DLW5" s="1">
        <v>45035</v>
      </c>
      <c r="DLX5" s="1">
        <v>45036</v>
      </c>
      <c r="DLY5" s="1">
        <v>45037</v>
      </c>
      <c r="DLZ5" s="1">
        <v>45038</v>
      </c>
      <c r="DMA5" s="1">
        <v>45039</v>
      </c>
      <c r="DMB5" s="1">
        <v>45040</v>
      </c>
      <c r="DMC5" s="1">
        <v>45041</v>
      </c>
      <c r="DMD5" s="1">
        <v>45042</v>
      </c>
      <c r="DME5" s="1">
        <v>45043</v>
      </c>
      <c r="DMF5" s="1">
        <v>45044</v>
      </c>
      <c r="DMG5" s="1">
        <v>45045</v>
      </c>
      <c r="DMH5" s="1">
        <v>45046</v>
      </c>
      <c r="DMI5" s="1">
        <v>45047</v>
      </c>
      <c r="DMJ5" s="1">
        <v>45048</v>
      </c>
      <c r="DMK5" s="1">
        <v>45049</v>
      </c>
      <c r="DML5" s="1">
        <v>45050</v>
      </c>
      <c r="DMM5" s="1">
        <v>45051</v>
      </c>
      <c r="DMN5" s="1">
        <v>45052</v>
      </c>
      <c r="DMO5" s="1">
        <v>45053</v>
      </c>
      <c r="DMP5" s="1">
        <v>45054</v>
      </c>
      <c r="DMQ5" s="1">
        <v>45055</v>
      </c>
      <c r="DMR5" s="1">
        <v>45056</v>
      </c>
      <c r="DMS5" s="1">
        <v>45057</v>
      </c>
      <c r="DMT5" s="1">
        <v>45058</v>
      </c>
      <c r="DMU5" s="1">
        <v>45059</v>
      </c>
      <c r="DMV5" s="1">
        <v>45060</v>
      </c>
      <c r="DMW5" s="1">
        <v>45061</v>
      </c>
      <c r="DMX5" s="1">
        <v>45062</v>
      </c>
      <c r="DMY5" s="1">
        <v>45063</v>
      </c>
      <c r="DMZ5" s="1">
        <v>45064</v>
      </c>
      <c r="DNA5" s="1">
        <v>45065</v>
      </c>
      <c r="DNB5" s="1">
        <v>45066</v>
      </c>
      <c r="DNC5" s="1">
        <v>45067</v>
      </c>
      <c r="DND5" s="1">
        <v>45068</v>
      </c>
      <c r="DNE5" s="1">
        <v>45069</v>
      </c>
      <c r="DNF5" s="1">
        <v>45070</v>
      </c>
      <c r="DNG5" s="1">
        <v>45071</v>
      </c>
      <c r="DNH5" s="1">
        <v>45072</v>
      </c>
      <c r="DNI5" s="1">
        <v>45073</v>
      </c>
      <c r="DNJ5" s="1">
        <v>45074</v>
      </c>
      <c r="DNK5" s="1">
        <v>45075</v>
      </c>
      <c r="DNL5" s="1">
        <v>45076</v>
      </c>
      <c r="DNM5" s="1">
        <v>45077</v>
      </c>
      <c r="DNN5" s="1">
        <v>45078</v>
      </c>
      <c r="DNO5" s="1">
        <v>45079</v>
      </c>
      <c r="DNP5" s="1">
        <v>45080</v>
      </c>
      <c r="DNQ5" s="1">
        <v>45081</v>
      </c>
      <c r="DNR5" s="1">
        <v>45082</v>
      </c>
      <c r="DNS5" s="1">
        <v>45083</v>
      </c>
      <c r="DNT5" s="1">
        <v>45084</v>
      </c>
      <c r="DNU5" s="1">
        <v>45085</v>
      </c>
      <c r="DNV5" s="1">
        <v>45086</v>
      </c>
      <c r="DNW5" s="1">
        <v>45087</v>
      </c>
      <c r="DNX5" s="1">
        <v>45088</v>
      </c>
      <c r="DNY5" s="1">
        <v>45089</v>
      </c>
      <c r="DNZ5" s="1">
        <v>45090</v>
      </c>
      <c r="DOA5" s="1">
        <v>45091</v>
      </c>
      <c r="DOB5" s="1">
        <v>45092</v>
      </c>
      <c r="DOC5" s="1">
        <v>45093</v>
      </c>
      <c r="DOD5" s="1">
        <v>45094</v>
      </c>
      <c r="DOE5" s="1">
        <v>45095</v>
      </c>
      <c r="DOF5" s="1">
        <v>45096</v>
      </c>
      <c r="DOG5" s="1">
        <v>45097</v>
      </c>
      <c r="DOH5" s="1">
        <v>45098</v>
      </c>
      <c r="DOI5" s="1">
        <v>45099</v>
      </c>
      <c r="DOJ5" s="1">
        <v>45100</v>
      </c>
      <c r="DOK5" s="1">
        <v>45101</v>
      </c>
      <c r="DOL5" s="1">
        <v>45102</v>
      </c>
      <c r="DOM5" s="1">
        <v>45103</v>
      </c>
      <c r="DON5" s="1">
        <v>45104</v>
      </c>
      <c r="DOO5" s="1">
        <v>45105</v>
      </c>
      <c r="DOP5" s="1">
        <v>45106</v>
      </c>
      <c r="DOQ5" s="1">
        <v>45107</v>
      </c>
      <c r="DOR5" s="1">
        <v>45108</v>
      </c>
      <c r="DOS5" s="1">
        <v>45109</v>
      </c>
      <c r="DOT5" s="1">
        <v>45110</v>
      </c>
      <c r="DOU5" s="1">
        <v>45111</v>
      </c>
      <c r="DOV5" s="1">
        <v>45112</v>
      </c>
      <c r="DOW5" s="1">
        <v>45113</v>
      </c>
      <c r="DOX5" s="1">
        <v>45114</v>
      </c>
      <c r="DOY5" s="1">
        <v>45115</v>
      </c>
      <c r="DOZ5" s="1">
        <v>45116</v>
      </c>
      <c r="DPA5" s="1">
        <v>45117</v>
      </c>
      <c r="DPB5" s="1">
        <v>45118</v>
      </c>
      <c r="DPC5" s="1">
        <v>45119</v>
      </c>
      <c r="DPD5" s="1">
        <v>45120</v>
      </c>
      <c r="DPE5" s="1">
        <v>45121</v>
      </c>
      <c r="DPF5" s="1">
        <v>45122</v>
      </c>
      <c r="DPG5" s="1">
        <v>45123</v>
      </c>
      <c r="DPH5" s="1">
        <v>45124</v>
      </c>
      <c r="DPI5" s="1">
        <v>45125</v>
      </c>
      <c r="DPJ5" s="1">
        <v>45126</v>
      </c>
      <c r="DPK5" s="1">
        <v>45127</v>
      </c>
      <c r="DPL5" s="1">
        <v>45128</v>
      </c>
      <c r="DPM5" s="1">
        <v>45129</v>
      </c>
      <c r="DPN5" s="1">
        <v>45130</v>
      </c>
      <c r="DPO5" s="1">
        <v>45131</v>
      </c>
      <c r="DPP5" s="1">
        <v>45132</v>
      </c>
      <c r="DPQ5" s="1">
        <v>45133</v>
      </c>
      <c r="DPR5" s="1">
        <v>45134</v>
      </c>
      <c r="DPS5" s="1">
        <v>45135</v>
      </c>
      <c r="DPT5" s="1">
        <v>45136</v>
      </c>
      <c r="DPU5" s="1">
        <v>45137</v>
      </c>
      <c r="DPV5" s="1">
        <v>45138</v>
      </c>
      <c r="DPW5" s="1">
        <v>45139</v>
      </c>
      <c r="DPX5" s="1">
        <v>45140</v>
      </c>
      <c r="DPY5" s="1">
        <v>45141</v>
      </c>
      <c r="DPZ5" s="1">
        <v>45142</v>
      </c>
      <c r="DQA5" s="1">
        <v>45143</v>
      </c>
      <c r="DQB5" s="1">
        <v>45144</v>
      </c>
      <c r="DQC5" s="1">
        <v>45145</v>
      </c>
      <c r="DQD5" s="1">
        <v>45146</v>
      </c>
      <c r="DQE5" s="1">
        <v>45147</v>
      </c>
      <c r="DQF5" s="1">
        <v>45148</v>
      </c>
      <c r="DQG5" s="1">
        <v>45149</v>
      </c>
      <c r="DQH5" s="1">
        <v>45150</v>
      </c>
      <c r="DQI5" s="1">
        <v>45151</v>
      </c>
      <c r="DQJ5" s="1">
        <v>45152</v>
      </c>
      <c r="DQK5" s="1">
        <v>45153</v>
      </c>
      <c r="DQL5" s="1">
        <v>45154</v>
      </c>
      <c r="DQM5" s="1">
        <v>45155</v>
      </c>
      <c r="DQN5" s="1">
        <v>45156</v>
      </c>
      <c r="DQO5" s="1">
        <v>45157</v>
      </c>
      <c r="DQP5" s="1">
        <v>45158</v>
      </c>
      <c r="DQQ5" s="1">
        <v>45159</v>
      </c>
      <c r="DQR5" s="1">
        <v>45160</v>
      </c>
      <c r="DQS5" s="1">
        <v>45161</v>
      </c>
      <c r="DQT5" s="1">
        <v>45162</v>
      </c>
      <c r="DQU5" s="1">
        <v>45163</v>
      </c>
      <c r="DQV5" s="1">
        <v>45164</v>
      </c>
      <c r="DQW5" s="1">
        <v>45165</v>
      </c>
      <c r="DQX5" s="1">
        <v>45166</v>
      </c>
      <c r="DQY5" s="1">
        <v>45167</v>
      </c>
      <c r="DQZ5" s="1">
        <v>45168</v>
      </c>
      <c r="DRA5" s="1">
        <v>45169</v>
      </c>
      <c r="DRB5" s="1">
        <v>45170</v>
      </c>
      <c r="DRC5" s="1">
        <v>45171</v>
      </c>
      <c r="DRD5" s="1">
        <v>45172</v>
      </c>
      <c r="DRE5" s="1">
        <v>45173</v>
      </c>
      <c r="DRF5" s="1">
        <v>45174</v>
      </c>
      <c r="DRG5" s="1">
        <v>45175</v>
      </c>
      <c r="DRH5" s="1">
        <v>45176</v>
      </c>
      <c r="DRI5" s="1">
        <v>45177</v>
      </c>
      <c r="DRJ5" s="1">
        <v>45178</v>
      </c>
      <c r="DRK5" s="1">
        <v>45179</v>
      </c>
      <c r="DRL5" s="1">
        <v>45180</v>
      </c>
      <c r="DRM5" s="1">
        <v>45181</v>
      </c>
      <c r="DRN5" s="1">
        <v>45182</v>
      </c>
      <c r="DRO5" s="1">
        <v>45183</v>
      </c>
      <c r="DRP5" s="1">
        <v>45184</v>
      </c>
      <c r="DRQ5" s="1">
        <v>45185</v>
      </c>
      <c r="DRR5" s="1">
        <v>45186</v>
      </c>
      <c r="DRS5" s="1">
        <v>45187</v>
      </c>
      <c r="DRT5" s="1">
        <v>45188</v>
      </c>
      <c r="DRU5" s="1">
        <v>45189</v>
      </c>
      <c r="DRV5" s="1">
        <v>45190</v>
      </c>
      <c r="DRW5" s="1">
        <v>45191</v>
      </c>
      <c r="DRX5" s="1">
        <v>45192</v>
      </c>
      <c r="DRY5" s="1">
        <v>45193</v>
      </c>
      <c r="DRZ5" s="1">
        <v>45194</v>
      </c>
      <c r="DSA5" s="1">
        <v>45195</v>
      </c>
      <c r="DSB5" s="1">
        <v>45196</v>
      </c>
      <c r="DSC5" s="1">
        <v>45197</v>
      </c>
      <c r="DSD5" s="1">
        <v>45198</v>
      </c>
      <c r="DSE5" s="1">
        <v>45199</v>
      </c>
      <c r="DSF5" s="1">
        <v>45200</v>
      </c>
      <c r="DSG5" s="1">
        <v>45201</v>
      </c>
      <c r="DSH5" s="1">
        <v>45202</v>
      </c>
      <c r="DSI5" s="1">
        <v>45203</v>
      </c>
      <c r="DSJ5" s="1">
        <v>45204</v>
      </c>
      <c r="DSK5" s="1">
        <v>45205</v>
      </c>
      <c r="DSL5" s="1">
        <v>45206</v>
      </c>
      <c r="DSM5" s="1">
        <v>45207</v>
      </c>
      <c r="DSN5" s="1">
        <v>45208</v>
      </c>
      <c r="DSO5" s="1">
        <v>45209</v>
      </c>
      <c r="DSP5" s="1">
        <v>45210</v>
      </c>
      <c r="DSQ5" s="1">
        <v>45211</v>
      </c>
      <c r="DSR5" s="1">
        <v>45212</v>
      </c>
      <c r="DSS5" s="1">
        <v>45213</v>
      </c>
      <c r="DST5" s="1">
        <v>45214</v>
      </c>
      <c r="DSU5" s="1">
        <v>45215</v>
      </c>
      <c r="DSV5" s="1">
        <v>45216</v>
      </c>
      <c r="DSW5" s="1">
        <v>45217</v>
      </c>
      <c r="DSX5" s="1">
        <v>45218</v>
      </c>
      <c r="DSY5" s="1">
        <v>45219</v>
      </c>
      <c r="DSZ5" s="1">
        <v>45220</v>
      </c>
      <c r="DTA5" s="1">
        <v>45221</v>
      </c>
      <c r="DTB5" s="1">
        <v>45222</v>
      </c>
      <c r="DTC5" s="1">
        <v>45223</v>
      </c>
      <c r="DTD5" s="1">
        <v>45224</v>
      </c>
      <c r="DTE5" s="1">
        <v>45225</v>
      </c>
      <c r="DTF5" s="1">
        <v>45226</v>
      </c>
      <c r="DTG5" s="1">
        <v>45227</v>
      </c>
      <c r="DTH5" s="1">
        <v>45228</v>
      </c>
      <c r="DTI5" s="1">
        <v>45229</v>
      </c>
      <c r="DTJ5" s="1">
        <v>45230</v>
      </c>
      <c r="DTK5" s="1">
        <v>45231</v>
      </c>
      <c r="DTL5" s="1">
        <v>45232</v>
      </c>
      <c r="DTM5" s="1">
        <v>45233</v>
      </c>
      <c r="DTN5" s="1">
        <v>45234</v>
      </c>
      <c r="DTO5" s="1">
        <v>45235</v>
      </c>
      <c r="DTP5" s="1">
        <v>45236</v>
      </c>
      <c r="DTQ5" s="1">
        <v>45237</v>
      </c>
      <c r="DTR5" s="1">
        <v>45238</v>
      </c>
      <c r="DTS5" s="1">
        <v>45239</v>
      </c>
      <c r="DTT5" s="1">
        <v>45240</v>
      </c>
      <c r="DTU5" s="1">
        <v>45241</v>
      </c>
      <c r="DTV5" s="1">
        <v>45242</v>
      </c>
      <c r="DTW5" s="1">
        <v>45243</v>
      </c>
      <c r="DTX5" s="1">
        <v>45244</v>
      </c>
      <c r="DTY5" s="1">
        <v>45245</v>
      </c>
      <c r="DTZ5" s="1">
        <v>45246</v>
      </c>
      <c r="DUA5" s="1">
        <v>45247</v>
      </c>
      <c r="DUB5" s="1">
        <v>45248</v>
      </c>
      <c r="DUC5" s="1">
        <v>45249</v>
      </c>
      <c r="DUD5" s="1">
        <v>45250</v>
      </c>
      <c r="DUE5" s="1">
        <v>45251</v>
      </c>
      <c r="DUF5" s="1">
        <v>45252</v>
      </c>
      <c r="DUG5" s="1">
        <v>45253</v>
      </c>
      <c r="DUH5" s="1">
        <v>45254</v>
      </c>
      <c r="DUI5" s="1">
        <v>45255</v>
      </c>
      <c r="DUJ5" s="1">
        <v>45256</v>
      </c>
      <c r="DUK5" s="1">
        <v>45257</v>
      </c>
      <c r="DUL5" s="1">
        <v>45258</v>
      </c>
      <c r="DUM5" s="1">
        <v>45259</v>
      </c>
      <c r="DUN5" s="1">
        <v>45260</v>
      </c>
      <c r="DUO5" s="1">
        <v>45261</v>
      </c>
      <c r="DUP5" s="1">
        <v>45262</v>
      </c>
      <c r="DUQ5" s="1">
        <v>45263</v>
      </c>
      <c r="DUR5" s="1">
        <v>45264</v>
      </c>
      <c r="DUS5" s="1">
        <v>45265</v>
      </c>
      <c r="DUT5" s="1">
        <v>45266</v>
      </c>
      <c r="DUU5" s="1">
        <v>45267</v>
      </c>
      <c r="DUV5" s="1">
        <v>45268</v>
      </c>
      <c r="DUW5" s="1">
        <v>45269</v>
      </c>
      <c r="DUX5" s="1">
        <v>45270</v>
      </c>
      <c r="DUY5" s="1">
        <v>45271</v>
      </c>
      <c r="DUZ5" s="1">
        <v>45272</v>
      </c>
      <c r="DVA5" s="1">
        <v>45273</v>
      </c>
      <c r="DVB5" s="1">
        <v>45274</v>
      </c>
      <c r="DVC5" s="1">
        <v>45275</v>
      </c>
      <c r="DVD5" s="1">
        <v>45276</v>
      </c>
      <c r="DVE5" s="1">
        <v>45277</v>
      </c>
      <c r="DVF5" s="1">
        <v>45278</v>
      </c>
      <c r="DVG5" s="1">
        <v>45279</v>
      </c>
      <c r="DVH5" s="1">
        <v>45280</v>
      </c>
      <c r="DVI5" s="1">
        <v>45281</v>
      </c>
      <c r="DVJ5" s="1">
        <v>45282</v>
      </c>
      <c r="DVK5" s="1">
        <v>45283</v>
      </c>
      <c r="DVL5" s="1">
        <v>45284</v>
      </c>
      <c r="DVM5" s="1">
        <v>45285</v>
      </c>
      <c r="DVN5" s="1">
        <v>45286</v>
      </c>
      <c r="DVO5" s="1">
        <v>45287</v>
      </c>
      <c r="DVP5" s="1">
        <v>45288</v>
      </c>
      <c r="DVQ5" s="1">
        <v>45289</v>
      </c>
      <c r="DVR5" s="1">
        <v>45290</v>
      </c>
      <c r="DVS5" s="1">
        <v>45291</v>
      </c>
      <c r="DVT5" s="1">
        <v>45292</v>
      </c>
      <c r="DVU5" s="1">
        <v>45293</v>
      </c>
      <c r="DVV5" s="1">
        <v>45294</v>
      </c>
      <c r="DVW5" s="1">
        <v>45295</v>
      </c>
      <c r="DVX5" s="1">
        <v>45296</v>
      </c>
      <c r="DVY5" s="1">
        <v>45297</v>
      </c>
      <c r="DVZ5" s="1">
        <v>45298</v>
      </c>
      <c r="DWA5" s="1">
        <v>45299</v>
      </c>
      <c r="DWB5" s="1">
        <v>45300</v>
      </c>
      <c r="DWC5" s="1">
        <v>45301</v>
      </c>
      <c r="DWD5" s="1">
        <v>45302</v>
      </c>
      <c r="DWE5" s="1">
        <v>45303</v>
      </c>
      <c r="DWF5" s="1">
        <v>45304</v>
      </c>
      <c r="DWG5" s="1">
        <v>45305</v>
      </c>
      <c r="DWH5" s="1">
        <v>45306</v>
      </c>
      <c r="DWI5" s="1">
        <v>45307</v>
      </c>
      <c r="DWJ5" s="1">
        <v>45308</v>
      </c>
      <c r="DWK5" s="1">
        <v>45309</v>
      </c>
      <c r="DWL5" s="1">
        <v>45310</v>
      </c>
      <c r="DWM5" s="1">
        <v>45311</v>
      </c>
      <c r="DWN5" s="1">
        <v>45312</v>
      </c>
      <c r="DWO5" s="1">
        <v>45313</v>
      </c>
      <c r="DWP5" s="1">
        <v>45314</v>
      </c>
      <c r="DWQ5" s="1">
        <v>45315</v>
      </c>
      <c r="DWR5" s="1">
        <v>45316</v>
      </c>
      <c r="DWS5" s="1">
        <v>45317</v>
      </c>
      <c r="DWT5" s="1">
        <v>45318</v>
      </c>
      <c r="DWU5" s="1">
        <v>45319</v>
      </c>
      <c r="DWV5" s="1">
        <v>45320</v>
      </c>
      <c r="DWW5" s="1">
        <v>45321</v>
      </c>
      <c r="DWX5" s="1">
        <v>45322</v>
      </c>
      <c r="DWY5" s="1">
        <v>45323</v>
      </c>
      <c r="DWZ5" s="1">
        <v>45324</v>
      </c>
      <c r="DXA5" s="1">
        <v>45325</v>
      </c>
      <c r="DXB5" s="1">
        <v>45326</v>
      </c>
      <c r="DXC5" s="1">
        <v>45327</v>
      </c>
      <c r="DXD5" s="1">
        <v>45328</v>
      </c>
      <c r="DXE5" s="1">
        <v>45329</v>
      </c>
      <c r="DXF5" s="1">
        <v>45330</v>
      </c>
      <c r="DXG5" s="1">
        <v>45331</v>
      </c>
      <c r="DXH5" s="1">
        <v>45332</v>
      </c>
      <c r="DXI5" s="1">
        <v>45333</v>
      </c>
      <c r="DXJ5" s="1">
        <v>45334</v>
      </c>
      <c r="DXK5" s="1">
        <v>45335</v>
      </c>
      <c r="DXL5" s="1">
        <v>45336</v>
      </c>
      <c r="DXM5" s="1">
        <v>45337</v>
      </c>
      <c r="DXN5" s="1">
        <v>45338</v>
      </c>
      <c r="DXO5" s="1">
        <v>45339</v>
      </c>
      <c r="DXP5" s="1">
        <v>45340</v>
      </c>
      <c r="DXQ5" s="1">
        <v>45341</v>
      </c>
      <c r="DXR5" s="1">
        <v>45342</v>
      </c>
      <c r="DXS5" s="1">
        <v>45343</v>
      </c>
      <c r="DXT5" s="1">
        <v>45344</v>
      </c>
      <c r="DXU5" s="1">
        <v>45345</v>
      </c>
      <c r="DXV5" s="1">
        <v>45346</v>
      </c>
      <c r="DXW5" s="1">
        <v>45347</v>
      </c>
      <c r="DXX5" s="1">
        <v>45348</v>
      </c>
      <c r="DXY5" s="1">
        <v>45349</v>
      </c>
      <c r="DXZ5" s="1">
        <v>45350</v>
      </c>
      <c r="DYA5" s="1">
        <v>45351</v>
      </c>
      <c r="DYB5" s="1">
        <v>45352</v>
      </c>
      <c r="DYC5" s="1">
        <v>45353</v>
      </c>
      <c r="DYD5" s="1">
        <v>45354</v>
      </c>
      <c r="DYE5" s="1">
        <v>45355</v>
      </c>
      <c r="DYF5" s="1">
        <v>45356</v>
      </c>
      <c r="DYG5" s="1">
        <v>45357</v>
      </c>
      <c r="DYH5" s="1">
        <v>45358</v>
      </c>
      <c r="DYI5" s="1">
        <v>45359</v>
      </c>
      <c r="DYJ5" s="1">
        <v>45360</v>
      </c>
      <c r="DYK5" s="1">
        <v>45361</v>
      </c>
      <c r="DYL5" s="1">
        <v>45362</v>
      </c>
      <c r="DYM5" s="1">
        <v>45363</v>
      </c>
      <c r="DYN5" s="1">
        <v>45364</v>
      </c>
      <c r="DYO5" s="1">
        <v>45365</v>
      </c>
      <c r="DYP5" s="1">
        <v>45366</v>
      </c>
      <c r="DYQ5" s="1">
        <v>45367</v>
      </c>
      <c r="DYR5" s="1">
        <v>45368</v>
      </c>
      <c r="DYS5" s="1">
        <v>45369</v>
      </c>
      <c r="DYT5" s="1">
        <v>45370</v>
      </c>
      <c r="DYU5" s="1">
        <v>45371</v>
      </c>
      <c r="DYV5" s="1">
        <v>45372</v>
      </c>
      <c r="DYW5" s="1">
        <v>45373</v>
      </c>
      <c r="DYX5" s="1">
        <v>45374</v>
      </c>
      <c r="DYY5" s="1">
        <v>45375</v>
      </c>
      <c r="DYZ5" s="1">
        <v>45376</v>
      </c>
      <c r="DZA5" s="1">
        <v>45377</v>
      </c>
      <c r="DZB5" s="1">
        <v>45378</v>
      </c>
      <c r="DZC5" s="1">
        <v>45379</v>
      </c>
      <c r="DZD5" s="1">
        <v>45380</v>
      </c>
      <c r="DZE5" s="1">
        <v>45381</v>
      </c>
      <c r="DZF5" s="1">
        <v>45382</v>
      </c>
      <c r="DZG5" s="1">
        <v>45383</v>
      </c>
      <c r="DZH5" s="1">
        <v>45384</v>
      </c>
      <c r="DZI5" s="1">
        <v>45385</v>
      </c>
      <c r="DZJ5" s="1">
        <v>45386</v>
      </c>
      <c r="DZK5" s="1">
        <v>45387</v>
      </c>
      <c r="DZL5" s="1">
        <v>45388</v>
      </c>
      <c r="DZM5" s="1">
        <v>45389</v>
      </c>
      <c r="DZN5" s="1">
        <v>45390</v>
      </c>
      <c r="DZO5" s="1">
        <v>45391</v>
      </c>
      <c r="DZP5" s="1">
        <v>45392</v>
      </c>
      <c r="DZQ5" s="1">
        <v>45393</v>
      </c>
      <c r="DZR5" s="1">
        <v>45394</v>
      </c>
      <c r="DZS5" s="1">
        <v>45395</v>
      </c>
      <c r="DZT5" s="1">
        <v>45396</v>
      </c>
      <c r="DZU5" s="1">
        <v>45397</v>
      </c>
      <c r="DZV5" s="1">
        <v>45398</v>
      </c>
      <c r="DZW5" s="1">
        <v>45399</v>
      </c>
      <c r="DZX5" s="1">
        <v>45400</v>
      </c>
      <c r="DZY5" s="1">
        <v>45401</v>
      </c>
      <c r="DZZ5" s="1">
        <v>45402</v>
      </c>
      <c r="EAA5" s="1">
        <v>45403</v>
      </c>
      <c r="EAB5" s="1">
        <v>45404</v>
      </c>
      <c r="EAC5" s="1">
        <v>45405</v>
      </c>
      <c r="EAD5" s="1">
        <v>45406</v>
      </c>
      <c r="EAE5" s="1">
        <v>45407</v>
      </c>
      <c r="EAF5" s="1">
        <v>45408</v>
      </c>
      <c r="EAG5" s="1">
        <v>45409</v>
      </c>
      <c r="EAH5" s="1">
        <v>45410</v>
      </c>
      <c r="EAI5" s="1">
        <v>45411</v>
      </c>
      <c r="EAJ5" s="1">
        <v>45412</v>
      </c>
      <c r="EAK5" s="1">
        <v>45413</v>
      </c>
      <c r="EAL5" s="1">
        <v>45414</v>
      </c>
      <c r="EAM5" s="1">
        <v>45415</v>
      </c>
      <c r="EAN5" s="1">
        <v>45416</v>
      </c>
      <c r="EAO5" s="1">
        <v>45417</v>
      </c>
      <c r="EAP5" s="1">
        <v>45418</v>
      </c>
      <c r="EAQ5" s="1">
        <v>45419</v>
      </c>
      <c r="EAR5" s="1">
        <v>45420</v>
      </c>
      <c r="EAS5" s="1">
        <v>45421</v>
      </c>
      <c r="EAT5" s="1">
        <v>45422</v>
      </c>
      <c r="EAU5" s="1">
        <v>45423</v>
      </c>
      <c r="EAV5" s="1">
        <v>45424</v>
      </c>
      <c r="EAW5" s="1">
        <v>45425</v>
      </c>
      <c r="EAX5" s="1">
        <v>45426</v>
      </c>
      <c r="EAY5" s="1">
        <v>45427</v>
      </c>
      <c r="EAZ5" s="1">
        <v>45428</v>
      </c>
      <c r="EBA5" s="1">
        <v>45429</v>
      </c>
      <c r="EBB5" s="1">
        <v>45430</v>
      </c>
      <c r="EBC5" s="1">
        <v>45431</v>
      </c>
      <c r="EBD5" s="1">
        <v>45432</v>
      </c>
      <c r="EBE5" s="1">
        <v>45433</v>
      </c>
      <c r="EBF5" s="1">
        <v>45434</v>
      </c>
      <c r="EBG5" s="1">
        <v>45435</v>
      </c>
      <c r="EBH5" s="1">
        <v>45436</v>
      </c>
      <c r="EBI5" s="1">
        <v>45437</v>
      </c>
      <c r="EBJ5" s="1">
        <v>45438</v>
      </c>
      <c r="EBK5" s="1">
        <v>45439</v>
      </c>
      <c r="EBL5" s="1">
        <v>45440</v>
      </c>
      <c r="EBM5" s="1">
        <v>45441</v>
      </c>
      <c r="EBN5" s="1">
        <v>45442</v>
      </c>
      <c r="EBO5" s="1">
        <v>45443</v>
      </c>
      <c r="EBP5" s="1">
        <v>45444</v>
      </c>
      <c r="EBQ5" s="1">
        <v>45445</v>
      </c>
      <c r="EBR5" s="1">
        <v>45446</v>
      </c>
      <c r="EBS5" s="1">
        <v>45447</v>
      </c>
      <c r="EBT5" s="1">
        <v>45448</v>
      </c>
      <c r="EBU5" s="1">
        <v>45449</v>
      </c>
      <c r="EBV5" s="1">
        <v>45450</v>
      </c>
      <c r="EBW5" s="1">
        <v>45451</v>
      </c>
      <c r="EBX5" s="1">
        <v>45452</v>
      </c>
      <c r="EBY5" s="1">
        <v>45453</v>
      </c>
      <c r="EBZ5" s="1">
        <v>45454</v>
      </c>
      <c r="ECA5" s="1">
        <v>45455</v>
      </c>
      <c r="ECB5" s="1">
        <v>45456</v>
      </c>
      <c r="ECC5" s="1">
        <v>45457</v>
      </c>
      <c r="ECD5" s="1">
        <v>45458</v>
      </c>
      <c r="ECE5" s="1">
        <v>45459</v>
      </c>
      <c r="ECF5" s="1">
        <v>45460</v>
      </c>
      <c r="ECG5" s="1">
        <v>45461</v>
      </c>
      <c r="ECH5" s="1">
        <v>45462</v>
      </c>
      <c r="ECI5" s="1">
        <v>45463</v>
      </c>
      <c r="ECJ5" s="1">
        <v>45464</v>
      </c>
      <c r="ECK5" s="1">
        <v>45465</v>
      </c>
      <c r="ECL5" s="1">
        <v>45466</v>
      </c>
      <c r="ECM5" s="1">
        <v>45467</v>
      </c>
      <c r="ECN5" s="1">
        <v>45468</v>
      </c>
      <c r="ECO5" s="1">
        <v>45469</v>
      </c>
      <c r="ECP5" s="1">
        <v>45470</v>
      </c>
      <c r="ECQ5" s="1">
        <v>45471</v>
      </c>
      <c r="ECR5" s="1">
        <v>45472</v>
      </c>
      <c r="ECS5" s="1">
        <v>45473</v>
      </c>
      <c r="ECT5" s="1">
        <v>45474</v>
      </c>
      <c r="ECU5" s="1">
        <v>45475</v>
      </c>
      <c r="ECV5" s="1">
        <v>45476</v>
      </c>
      <c r="ECW5" s="1">
        <v>45477</v>
      </c>
      <c r="ECX5" s="1">
        <v>45478</v>
      </c>
      <c r="ECY5" s="1">
        <v>45479</v>
      </c>
      <c r="ECZ5" s="1">
        <v>45480</v>
      </c>
      <c r="EDA5" s="1">
        <v>45481</v>
      </c>
      <c r="EDB5" s="1">
        <v>45482</v>
      </c>
      <c r="EDC5" s="1">
        <v>45483</v>
      </c>
      <c r="EDD5" s="1">
        <v>45484</v>
      </c>
      <c r="EDE5" s="1">
        <v>45485</v>
      </c>
      <c r="EDF5" s="1">
        <v>45486</v>
      </c>
      <c r="EDG5" s="1">
        <v>45487</v>
      </c>
      <c r="EDH5" s="1">
        <v>45488</v>
      </c>
      <c r="EDI5" s="1">
        <v>45489</v>
      </c>
      <c r="EDJ5" s="1">
        <v>45490</v>
      </c>
      <c r="EDK5" s="1">
        <v>45491</v>
      </c>
      <c r="EDL5" s="1">
        <v>45492</v>
      </c>
      <c r="EDM5" s="1">
        <v>45493</v>
      </c>
      <c r="EDN5" s="1">
        <v>45494</v>
      </c>
      <c r="EDO5" s="1">
        <v>45495</v>
      </c>
      <c r="EDP5" s="1">
        <v>45496</v>
      </c>
      <c r="EDQ5" s="1">
        <v>45497</v>
      </c>
      <c r="EDR5" s="1">
        <v>45498</v>
      </c>
      <c r="EDS5" s="1">
        <v>45499</v>
      </c>
      <c r="EDT5" s="1">
        <v>45500</v>
      </c>
      <c r="EDU5" s="1">
        <v>45501</v>
      </c>
      <c r="EDV5" s="1">
        <v>45502</v>
      </c>
      <c r="EDW5" s="1">
        <v>45503</v>
      </c>
      <c r="EDX5" s="1">
        <v>45504</v>
      </c>
      <c r="EDY5" s="1">
        <v>45505</v>
      </c>
      <c r="EDZ5" s="1">
        <v>45506</v>
      </c>
      <c r="EEA5" s="1">
        <v>45507</v>
      </c>
      <c r="EEB5" s="1">
        <v>45508</v>
      </c>
      <c r="EEC5" s="1">
        <v>45509</v>
      </c>
      <c r="EED5" s="1">
        <v>45510</v>
      </c>
      <c r="EEE5" s="1">
        <v>45511</v>
      </c>
      <c r="EEF5" s="1">
        <v>45512</v>
      </c>
      <c r="EEG5" s="1">
        <v>45513</v>
      </c>
      <c r="EEH5" s="1">
        <v>45514</v>
      </c>
      <c r="EEI5" s="1">
        <v>45515</v>
      </c>
      <c r="EEJ5" s="1">
        <v>45516</v>
      </c>
      <c r="EEK5" s="1">
        <v>45517</v>
      </c>
      <c r="EEL5" s="1">
        <v>45518</v>
      </c>
      <c r="EEM5" s="1">
        <v>45519</v>
      </c>
      <c r="EEN5" s="1">
        <v>45520</v>
      </c>
      <c r="EEO5" s="1">
        <v>45521</v>
      </c>
      <c r="EEP5" s="1">
        <v>45522</v>
      </c>
      <c r="EEQ5" s="1">
        <v>45523</v>
      </c>
      <c r="EER5" s="1">
        <v>45524</v>
      </c>
      <c r="EES5" s="1">
        <v>45525</v>
      </c>
      <c r="EET5" s="1">
        <v>45526</v>
      </c>
      <c r="EEU5" s="1">
        <v>45527</v>
      </c>
      <c r="EEV5" s="1">
        <v>45528</v>
      </c>
      <c r="EEW5" s="1">
        <v>45529</v>
      </c>
      <c r="EEX5" s="1">
        <v>45530</v>
      </c>
      <c r="EEY5" s="1">
        <v>45531</v>
      </c>
      <c r="EEZ5" s="1">
        <v>45532</v>
      </c>
      <c r="EFA5" s="1">
        <v>45533</v>
      </c>
      <c r="EFB5" s="1">
        <v>45534</v>
      </c>
      <c r="EFC5" s="1">
        <v>45535</v>
      </c>
      <c r="EFD5" s="1">
        <v>45536</v>
      </c>
      <c r="EFE5" s="1">
        <v>45537</v>
      </c>
      <c r="EFF5" s="1">
        <v>45538</v>
      </c>
      <c r="EFG5" s="1">
        <v>45539</v>
      </c>
      <c r="EFH5" s="1">
        <v>45540</v>
      </c>
      <c r="EFI5" s="1">
        <v>45541</v>
      </c>
      <c r="EFJ5" s="1">
        <v>45542</v>
      </c>
      <c r="EFK5" s="1">
        <v>45543</v>
      </c>
      <c r="EFL5" s="1">
        <v>45544</v>
      </c>
      <c r="EFM5" s="1">
        <v>45545</v>
      </c>
      <c r="EFN5" s="1">
        <v>45546</v>
      </c>
      <c r="EFO5" s="1">
        <v>45547</v>
      </c>
      <c r="EFP5" s="1">
        <v>45548</v>
      </c>
      <c r="EFQ5" s="1">
        <v>45549</v>
      </c>
      <c r="EFR5" s="1">
        <v>45550</v>
      </c>
      <c r="EFS5" s="1">
        <v>45551</v>
      </c>
      <c r="EFT5" s="1">
        <v>45552</v>
      </c>
      <c r="EFU5" s="1">
        <v>45553</v>
      </c>
      <c r="EFV5" s="1">
        <v>45554</v>
      </c>
      <c r="EFW5" s="1">
        <v>45555</v>
      </c>
      <c r="EFX5" s="1">
        <v>45556</v>
      </c>
      <c r="EFY5" s="1">
        <v>45557</v>
      </c>
      <c r="EFZ5" s="1">
        <v>45558</v>
      </c>
      <c r="EGA5" s="1">
        <v>45559</v>
      </c>
      <c r="EGB5" s="1">
        <v>45560</v>
      </c>
      <c r="EGC5" s="1">
        <v>45561</v>
      </c>
      <c r="EGD5" s="1">
        <v>45562</v>
      </c>
      <c r="EGE5" s="1">
        <v>45563</v>
      </c>
      <c r="EGF5" s="1">
        <v>45564</v>
      </c>
      <c r="EGG5" s="1">
        <v>45565</v>
      </c>
      <c r="EGH5" s="1">
        <v>45566</v>
      </c>
      <c r="EGI5" s="1">
        <v>45567</v>
      </c>
      <c r="EGJ5" s="1">
        <v>45568</v>
      </c>
      <c r="EGK5" s="1">
        <v>45569</v>
      </c>
      <c r="EGL5" s="1">
        <v>45570</v>
      </c>
      <c r="EGM5" s="1">
        <v>45571</v>
      </c>
      <c r="EGN5" s="1">
        <v>45572</v>
      </c>
      <c r="EGO5" s="1">
        <v>45573</v>
      </c>
      <c r="EGP5" s="1">
        <v>45574</v>
      </c>
      <c r="EGQ5" s="1">
        <v>45575</v>
      </c>
      <c r="EGR5" s="1">
        <v>45576</v>
      </c>
      <c r="EGS5" s="1">
        <v>45577</v>
      </c>
      <c r="EGT5" s="1">
        <v>45578</v>
      </c>
      <c r="EGU5" s="1">
        <v>45579</v>
      </c>
      <c r="EGV5" s="1">
        <v>45580</v>
      </c>
      <c r="EGW5" s="1">
        <v>45581</v>
      </c>
      <c r="EGX5" s="1">
        <v>45582</v>
      </c>
      <c r="EGY5" s="1">
        <v>45583</v>
      </c>
      <c r="EGZ5" s="1">
        <v>45584</v>
      </c>
      <c r="EHA5" s="1">
        <v>45585</v>
      </c>
      <c r="EHB5" s="1">
        <v>45586</v>
      </c>
      <c r="EHC5" s="1">
        <v>45587</v>
      </c>
      <c r="EHD5" s="1">
        <v>45588</v>
      </c>
      <c r="EHE5" s="1">
        <v>45589</v>
      </c>
      <c r="EHF5" s="1">
        <v>45590</v>
      </c>
      <c r="EHG5" s="1">
        <v>45591</v>
      </c>
      <c r="EHH5" s="1">
        <v>45592</v>
      </c>
      <c r="EHI5" s="1">
        <v>45593</v>
      </c>
      <c r="EHJ5" s="1">
        <v>45594</v>
      </c>
      <c r="EHK5" s="1">
        <v>45595</v>
      </c>
      <c r="EHL5" s="1">
        <v>45596</v>
      </c>
      <c r="EHM5" s="1">
        <v>45597</v>
      </c>
      <c r="EHN5" s="1">
        <v>45598</v>
      </c>
      <c r="EHO5" s="1">
        <v>45599</v>
      </c>
      <c r="EHP5" s="1">
        <v>45600</v>
      </c>
      <c r="EHQ5" s="1">
        <v>45601</v>
      </c>
      <c r="EHR5" s="1">
        <v>45602</v>
      </c>
      <c r="EHS5" s="1">
        <v>45603</v>
      </c>
      <c r="EHT5" s="1">
        <v>45604</v>
      </c>
      <c r="EHU5" s="1">
        <v>45605</v>
      </c>
      <c r="EHV5" s="1">
        <v>45606</v>
      </c>
      <c r="EHW5" s="1">
        <v>45607</v>
      </c>
      <c r="EHX5" s="1">
        <v>45608</v>
      </c>
      <c r="EHY5" s="1">
        <v>45609</v>
      </c>
      <c r="EHZ5" s="1">
        <v>45610</v>
      </c>
      <c r="EIA5" s="1">
        <v>45611</v>
      </c>
      <c r="EIB5" s="1">
        <v>45612</v>
      </c>
      <c r="EIC5" s="1">
        <v>45613</v>
      </c>
      <c r="EID5" s="1">
        <v>45614</v>
      </c>
      <c r="EIE5" s="1">
        <v>45615</v>
      </c>
      <c r="EIF5" s="1">
        <v>45616</v>
      </c>
      <c r="EIG5" s="1">
        <v>45617</v>
      </c>
      <c r="EIH5" s="1">
        <v>45618</v>
      </c>
      <c r="EII5" s="1">
        <v>45619</v>
      </c>
      <c r="EIJ5" s="1">
        <v>45620</v>
      </c>
      <c r="EIK5" s="1">
        <v>45621</v>
      </c>
      <c r="EIL5" s="1">
        <v>45622</v>
      </c>
      <c r="EIM5" s="1">
        <v>45623</v>
      </c>
      <c r="EIN5" s="1">
        <v>45624</v>
      </c>
      <c r="EIO5" s="1">
        <v>45625</v>
      </c>
      <c r="EIP5" s="1">
        <v>45626</v>
      </c>
      <c r="EIQ5" s="1">
        <v>45627</v>
      </c>
      <c r="EIR5" s="1">
        <v>45628</v>
      </c>
      <c r="EIS5" s="1">
        <v>45629</v>
      </c>
      <c r="EIT5" s="1">
        <v>45630</v>
      </c>
      <c r="EIU5" s="1">
        <v>45631</v>
      </c>
      <c r="EIV5" s="1">
        <v>45632</v>
      </c>
      <c r="EIW5" s="1">
        <v>45633</v>
      </c>
      <c r="EIX5" s="1">
        <v>45634</v>
      </c>
      <c r="EIY5" s="1">
        <v>45635</v>
      </c>
      <c r="EIZ5" s="1">
        <v>45636</v>
      </c>
      <c r="EJA5" s="1">
        <v>45637</v>
      </c>
      <c r="EJB5" s="1">
        <v>45638</v>
      </c>
      <c r="EJC5" s="1">
        <v>45639</v>
      </c>
      <c r="EJD5" s="1">
        <v>45640</v>
      </c>
      <c r="EJE5" s="1">
        <v>45641</v>
      </c>
      <c r="EJF5" s="1">
        <v>45642</v>
      </c>
      <c r="EJG5" s="1">
        <v>45643</v>
      </c>
      <c r="EJH5" s="1">
        <v>45644</v>
      </c>
      <c r="EJI5" s="1">
        <v>45645</v>
      </c>
      <c r="EJJ5" s="1">
        <v>45646</v>
      </c>
      <c r="EJK5" s="1">
        <v>45647</v>
      </c>
      <c r="EJL5" s="1">
        <v>45648</v>
      </c>
      <c r="EJM5" s="1">
        <v>45649</v>
      </c>
      <c r="EJN5" s="1">
        <v>45650</v>
      </c>
      <c r="EJO5" s="1">
        <v>45651</v>
      </c>
      <c r="EJP5" s="1">
        <v>45652</v>
      </c>
      <c r="EJQ5" s="1">
        <v>45653</v>
      </c>
      <c r="EJR5" s="1">
        <v>45654</v>
      </c>
      <c r="EJS5" s="1">
        <v>45655</v>
      </c>
      <c r="EJT5" s="1">
        <v>45656</v>
      </c>
    </row>
    <row r="6" spans="1:3660" s="386" customFormat="1" ht="15" hidden="1" customHeight="1" x14ac:dyDescent="0.35">
      <c r="A6" s="386">
        <v>1</v>
      </c>
      <c r="B6" s="498" t="str">
        <f ca="1">IF(NOW()-'2007-06.2'!B$15&gt;30,"Red",IF(NOW()-'2007-06.2'!B$15&gt;15,"Yellow","Green"))</f>
        <v>Red</v>
      </c>
      <c r="C6" s="499" t="str">
        <f>CONCATENATE('2007-06.2'!$B$1, " - ",'2007-06.2'!$B$2)</f>
        <v>2007-06.2 - Phase 2 System Protection Coordination</v>
      </c>
      <c r="D6" s="499"/>
      <c r="E6" s="500" t="str">
        <f>'2007-06.2'!$B$5</f>
        <v>PRC-001-1.1.(Ret), PER-006-1 (New), and revision to definitions of Operational Planning Analysis and Real-time Assessment.</v>
      </c>
      <c r="F6" s="501">
        <f>+'2007-06.2'!$F$31</f>
        <v>69</v>
      </c>
      <c r="G6" s="386" t="s">
        <v>31</v>
      </c>
    </row>
    <row r="7" spans="1:3660" s="413" customFormat="1" ht="15" hidden="1" customHeight="1" x14ac:dyDescent="0.35">
      <c r="A7" s="386">
        <v>2</v>
      </c>
      <c r="B7" s="504" t="str">
        <f ca="1">IF(NOW()-'2007-06.2'!B$15&gt;30,"Red",IF(NOW()-'2007-06.2'!B$15&gt;15,"Yellow","Green"))</f>
        <v>Red</v>
      </c>
      <c r="C7" s="505" t="str">
        <f>CONCATENATE('2007-06.2'!$B$1, " - ",'2007-06.2'!$B$2)</f>
        <v>2007-06.2 - Phase 2 System Protection Coordination</v>
      </c>
      <c r="D7" s="505"/>
      <c r="E7" s="506" t="str">
        <f>'2007-06.2'!$B$5</f>
        <v>PRC-001-1.1.(Ret), PER-006-1 (New), and revision to definitions of Operational Planning Analysis and Real-time Assessment.</v>
      </c>
      <c r="F7" s="507">
        <f>+'2007-06.2'!$F$31</f>
        <v>69</v>
      </c>
      <c r="G7" s="413" t="s">
        <v>32</v>
      </c>
      <c r="H7" s="386"/>
    </row>
    <row r="8" spans="1:3660" s="386" customFormat="1" ht="15" hidden="1" customHeight="1" x14ac:dyDescent="0.35">
      <c r="A8" s="386">
        <v>3</v>
      </c>
      <c r="B8" s="498" t="str">
        <f ca="1">IF(NOW()-'2009-02'!B$15&gt;30,"Red",IF(NOW()-'2009-02'!B$15&gt;15,"Yellow","Green"))</f>
        <v>Red</v>
      </c>
      <c r="C8" s="499" t="str">
        <f>CONCATENATE('2009-02'!$B$1, " - ",'2009-02'!$B$2)</f>
        <v>2009-02 - Real-time Reliability Monitoring and Analysis Capabilities</v>
      </c>
      <c r="D8" s="499"/>
      <c r="E8" s="500" t="str">
        <f>'2009-02'!$B$5</f>
        <v>New IRO-018-1 and TOP-010-1</v>
      </c>
      <c r="F8" s="501">
        <f>+'2009-02'!$F$31</f>
        <v>-47</v>
      </c>
      <c r="G8" s="386" t="s">
        <v>31</v>
      </c>
    </row>
    <row r="9" spans="1:3660" s="413" customFormat="1" ht="15" hidden="1" customHeight="1" x14ac:dyDescent="0.35">
      <c r="A9" s="386">
        <v>4</v>
      </c>
      <c r="B9" s="504" t="str">
        <f ca="1">IF(NOW()-'2009-02'!B$15&gt;30,"Red",IF(NOW()-'2009-02'!B$15&gt;15,"Yellow","Green"))</f>
        <v>Red</v>
      </c>
      <c r="C9" s="505" t="str">
        <f>CONCATENATE('2009-02'!$B$1, " - ",'2009-02'!$B$2)</f>
        <v>2009-02 - Real-time Reliability Monitoring and Analysis Capabilities</v>
      </c>
      <c r="D9" s="505"/>
      <c r="E9" s="506" t="str">
        <f>'2009-02'!$B$5</f>
        <v>New IRO-018-1 and TOP-010-1</v>
      </c>
      <c r="F9" s="507">
        <f>+'2009-02'!$F$31</f>
        <v>-47</v>
      </c>
      <c r="G9" s="413" t="s">
        <v>32</v>
      </c>
      <c r="H9" s="386"/>
    </row>
    <row r="10" spans="1:3660" s="386" customFormat="1" ht="15" hidden="1" customHeight="1" x14ac:dyDescent="0.35">
      <c r="A10" s="386">
        <v>5</v>
      </c>
      <c r="B10" s="498" t="str">
        <f ca="1">IF(NOW()-'2010-14.2.1a'!B$15&gt;30,"Red",IF(NOW()-'2010-14.2.1a'!B$15&gt;15,"Yellow","Green"))</f>
        <v>Red</v>
      </c>
      <c r="C10" s="499" t="str">
        <f>CONCATENATE('2010-14.2.1a'!$B$1, " - ",'2010-14.2.1a'!$B$2)</f>
        <v>2010-14.2.1a - Phase 2 of Balancing Authority Reliability-based Controls – BAL-005, BAL-006, FAC-001</v>
      </c>
      <c r="D10" s="499"/>
      <c r="E10" s="500" t="str">
        <f>'2010-14.2.1a'!$B$5</f>
        <v>BAL-005</v>
      </c>
      <c r="F10" s="501">
        <f>'2010-14.2.1a'!$F$31</f>
        <v>-4</v>
      </c>
      <c r="G10" s="386" t="s">
        <v>31</v>
      </c>
    </row>
    <row r="11" spans="1:3660" s="413" customFormat="1" ht="15" hidden="1" customHeight="1" x14ac:dyDescent="0.35">
      <c r="A11" s="386">
        <v>6</v>
      </c>
      <c r="B11" s="504" t="str">
        <f ca="1">IF(NOW()-'2010-14.2.1a'!B$15&gt;30,"Red",IF(NOW()-'2010-14.2.1a'!B$15&gt;15,"Yellow","Green"))</f>
        <v>Red</v>
      </c>
      <c r="C11" s="505" t="str">
        <f>CONCATENATE('2010-14.2.1a'!$B$1, " - ",'2010-14.2.1a'!$B$2)</f>
        <v>2010-14.2.1a - Phase 2 of Balancing Authority Reliability-based Controls – BAL-005, BAL-006, FAC-001</v>
      </c>
      <c r="D11" s="505"/>
      <c r="E11" s="506" t="str">
        <f>'2010-14.2.1a'!$B$5</f>
        <v>BAL-005</v>
      </c>
      <c r="F11" s="508">
        <f>'2010-14.2.1a'!$F$31</f>
        <v>-4</v>
      </c>
      <c r="G11" s="413" t="s">
        <v>32</v>
      </c>
      <c r="H11" s="386"/>
    </row>
    <row r="12" spans="1:3660" s="386" customFormat="1" ht="15" hidden="1" customHeight="1" x14ac:dyDescent="0.35">
      <c r="A12" s="386">
        <v>7</v>
      </c>
      <c r="B12" s="498" t="str">
        <f ca="1">IF(NOW()-'2010-14.2.1b'!B$15&gt;30,"Red",IF(NOW()-'2010-14.2.1b'!B$15&gt;15,"Yellow","Green"))</f>
        <v>Red</v>
      </c>
      <c r="C12" s="499" t="str">
        <f>CONCATENATE('2010-14.2.1b'!$B$1, " - ",'2010-14.2.1b'!$B$2)</f>
        <v>2010-14.2.1b - Phase 2 of Balancing Authority Reliability-based Controls – BAL-005, BAL-006, FAC-001</v>
      </c>
      <c r="D12" s="499"/>
      <c r="E12" s="500" t="str">
        <f>'2010-14.2.1b'!$B$5</f>
        <v>FAC-001</v>
      </c>
      <c r="F12" s="501">
        <f>'2010-14.2.1b'!$F$31</f>
        <v>-4</v>
      </c>
      <c r="G12" s="386" t="s">
        <v>31</v>
      </c>
    </row>
    <row r="13" spans="1:3660" s="413" customFormat="1" ht="15" hidden="1" customHeight="1" x14ac:dyDescent="0.35">
      <c r="A13" s="386">
        <v>8</v>
      </c>
      <c r="B13" s="504" t="str">
        <f ca="1">IF(NOW()-'2010-14.2.1b'!B$15&gt;30,"Red",IF(NOW()-'2010-14.2.1b'!B$15&gt;15,"Yellow","Green"))</f>
        <v>Red</v>
      </c>
      <c r="C13" s="505" t="str">
        <f>CONCATENATE('2010-14.2.1b'!$B$1, " - ",'2010-14.2.1b'!$B$2)</f>
        <v>2010-14.2.1b - Phase 2 of Balancing Authority Reliability-based Controls – BAL-005, BAL-006, FAC-001</v>
      </c>
      <c r="D13" s="505"/>
      <c r="E13" s="506" t="str">
        <f>'2010-14.2.1b'!$B$5</f>
        <v>FAC-001</v>
      </c>
      <c r="F13" s="508">
        <f>'2010-14.2.1b'!$F$31</f>
        <v>-4</v>
      </c>
      <c r="G13" s="413" t="s">
        <v>32</v>
      </c>
      <c r="H13" s="386"/>
    </row>
    <row r="14" spans="1:3660" s="386" customFormat="1" ht="15" hidden="1" customHeight="1" x14ac:dyDescent="0.35">
      <c r="A14" s="386">
        <v>9</v>
      </c>
      <c r="B14" s="498" t="str">
        <f ca="1">IF(NOW()-'2010-14.2.1c'!B$15&gt;30,"Red",IF(NOW()-'2010-14.2.1c'!B$15&gt;15,"Yellow","Green"))</f>
        <v>Red</v>
      </c>
      <c r="C14" s="499" t="str">
        <f>CONCATENATE('2010-14.2.1c'!$B$1, " - ",'2010-14.2.1c'!$B$2)</f>
        <v>2010-14.2.1c - Phase 2 of Balancing Authority Reliability-based Controls – BAL-005, BAL-006, FAC-001</v>
      </c>
      <c r="D14" s="499"/>
      <c r="E14" s="500" t="str">
        <f>'2010-14.2.1c'!$B$5</f>
        <v>BAL-006</v>
      </c>
      <c r="F14" s="501">
        <f>'2010-14.2.1c'!$F$31</f>
        <v>-4</v>
      </c>
      <c r="G14" s="386" t="s">
        <v>31</v>
      </c>
    </row>
    <row r="15" spans="1:3660" s="511" customFormat="1" ht="15" hidden="1" customHeight="1" x14ac:dyDescent="0.35">
      <c r="A15" s="386">
        <v>10</v>
      </c>
      <c r="B15" s="504" t="str">
        <f ca="1">IF(NOW()-'2010-14.2.1c'!B$15&gt;30,"Red",IF(NOW()-'2010-14.2.1c'!B$15&gt;15,"Yellow","Green"))</f>
        <v>Red</v>
      </c>
      <c r="C15" s="509" t="str">
        <f>CONCATENATE('2010-14.2.1c'!$B$1, " - ",'2010-14.2.1c'!$B$2)</f>
        <v>2010-14.2.1c - Phase 2 of Balancing Authority Reliability-based Controls – BAL-005, BAL-006, FAC-001</v>
      </c>
      <c r="D15" s="509"/>
      <c r="E15" s="506" t="str">
        <f>'2010-14.2.1c'!$B$5</f>
        <v>BAL-006</v>
      </c>
      <c r="F15" s="510">
        <f>'2010-14.2.1c'!$F$31</f>
        <v>-4</v>
      </c>
      <c r="G15" s="413" t="s">
        <v>32</v>
      </c>
      <c r="H15" s="386"/>
    </row>
    <row r="16" spans="1:3660" s="386" customFormat="1" ht="15" hidden="1" customHeight="1" x14ac:dyDescent="0.35">
      <c r="A16" s="386">
        <v>11</v>
      </c>
      <c r="B16" s="498" t="str">
        <f ca="1">IF(NOW()-'2010-14.2.2'!B$15&gt;30,"Red",IF(NOW()-'2010-14.2.2'!B$15&gt;15,"Yellow","Green"))</f>
        <v>Red</v>
      </c>
      <c r="C16" s="499" t="str">
        <f>CONCATENATE('2010-14.2.2'!$B$1, " - ",'2010-14.2.2'!$B$2)</f>
        <v>2010-14.2.2 - Phase 2 of Balancing Authority Reliability-based Controls - BAL-004-2</v>
      </c>
      <c r="D16" s="499"/>
      <c r="E16" s="500" t="str">
        <f>'2010-14.2.2'!$B$5</f>
        <v>BAL-004</v>
      </c>
      <c r="F16" s="501">
        <f>'2010-14.2.2'!$F$31</f>
        <v>-7</v>
      </c>
      <c r="G16" s="386" t="s">
        <v>31</v>
      </c>
    </row>
    <row r="17" spans="1:2930" s="497" customFormat="1" ht="15" hidden="1" customHeight="1" x14ac:dyDescent="0.35">
      <c r="A17" s="386">
        <v>12</v>
      </c>
      <c r="B17" s="504" t="str">
        <f ca="1">IF(NOW()-'2010-14.2.2'!B$15&gt;30,"Red",IF(NOW()-'2010-14.2.2'!B$15&gt;15,"Yellow","Green"))</f>
        <v>Red</v>
      </c>
      <c r="C17" s="502" t="str">
        <f>CONCATENATE('2010-14.2.2'!$B$1, " - ",'2010-14.2.2'!$B$2)</f>
        <v>2010-14.2.2 - Phase 2 of Balancing Authority Reliability-based Controls - BAL-004-2</v>
      </c>
      <c r="D17" s="502"/>
      <c r="E17" s="503" t="str">
        <f>'2010-14.2.2'!$B$5</f>
        <v>BAL-004</v>
      </c>
      <c r="F17" s="390">
        <f>'2010-14.2.2'!$F$31</f>
        <v>-7</v>
      </c>
      <c r="G17" s="413" t="s">
        <v>32</v>
      </c>
      <c r="H17" s="386"/>
    </row>
    <row r="18" spans="1:2930" s="386" customFormat="1" ht="15" hidden="1" customHeight="1" x14ac:dyDescent="0.35">
      <c r="A18" s="386">
        <v>13</v>
      </c>
      <c r="B18" s="498" t="str">
        <f ca="1">IF(NOW()-'2013-03'!B$15&gt;30,"Red",IF(NOW()-'2013-03'!B$15&gt;15,"Yellow","Green"))</f>
        <v>Red</v>
      </c>
      <c r="C18" s="499" t="str">
        <f>CONCATENATE('2013-03'!$B$1, " - ",'2013-03'!$B$2)</f>
        <v>2013-03 - Geomagnetic Disturbance Mitigation</v>
      </c>
      <c r="D18" s="499"/>
      <c r="E18" s="500" t="str">
        <f>'2013-03'!$B$5</f>
        <v>TPL-007-2</v>
      </c>
      <c r="F18" s="501">
        <f>'2013-03'!$F$31</f>
        <v>123</v>
      </c>
      <c r="G18" s="386" t="s">
        <v>31</v>
      </c>
    </row>
    <row r="19" spans="1:2930" s="386" customFormat="1" ht="15" hidden="1" customHeight="1" x14ac:dyDescent="0.35">
      <c r="A19" s="386">
        <v>14</v>
      </c>
      <c r="B19" s="504" t="str">
        <f ca="1">IF(NOW()-'2013-03'!B$15&gt;30,"Red",IF(NOW()-'2013-03'!B$15&gt;15,"Yellow","Green"))</f>
        <v>Red</v>
      </c>
      <c r="C19" s="502" t="str">
        <f>CONCATENATE('2013-03'!$B$1, " - ",'2013-03'!$B$2)</f>
        <v>2013-03 - Geomagnetic Disturbance Mitigation</v>
      </c>
      <c r="D19" s="502"/>
      <c r="E19" s="503" t="str">
        <f>'2013-03'!$B$5</f>
        <v>TPL-007-2</v>
      </c>
      <c r="F19" s="390">
        <f>'2013-03'!$F$31</f>
        <v>123</v>
      </c>
      <c r="G19" s="413" t="s">
        <v>32</v>
      </c>
      <c r="I19" s="497"/>
      <c r="J19" s="497"/>
      <c r="K19" s="497"/>
      <c r="L19" s="497"/>
      <c r="M19" s="497"/>
      <c r="N19" s="497"/>
      <c r="O19" s="497"/>
      <c r="P19" s="497"/>
      <c r="Q19" s="497"/>
      <c r="R19" s="497"/>
      <c r="S19" s="497"/>
      <c r="T19" s="497"/>
      <c r="U19" s="497"/>
      <c r="V19" s="497"/>
      <c r="W19" s="497"/>
      <c r="X19" s="497"/>
      <c r="Y19" s="497"/>
      <c r="Z19" s="497"/>
      <c r="AA19" s="497"/>
      <c r="AB19" s="497"/>
      <c r="AC19" s="497"/>
      <c r="AD19" s="497"/>
      <c r="AE19" s="497"/>
      <c r="AF19" s="497"/>
      <c r="AG19" s="497"/>
      <c r="AH19" s="497"/>
      <c r="AI19" s="497"/>
      <c r="AJ19" s="497"/>
      <c r="AK19" s="497"/>
      <c r="AL19" s="497"/>
      <c r="AM19" s="497"/>
      <c r="AN19" s="497"/>
      <c r="AO19" s="497"/>
      <c r="AP19" s="497"/>
      <c r="AQ19" s="497"/>
      <c r="AR19" s="497"/>
      <c r="AS19" s="497"/>
      <c r="AT19" s="497"/>
      <c r="AU19" s="497"/>
      <c r="AV19" s="497"/>
      <c r="AW19" s="497"/>
      <c r="AX19" s="497"/>
      <c r="AY19" s="497"/>
      <c r="AZ19" s="497"/>
      <c r="BA19" s="497"/>
      <c r="BB19" s="497"/>
      <c r="BC19" s="497"/>
      <c r="BD19" s="497"/>
      <c r="BE19" s="497"/>
      <c r="BF19" s="497"/>
      <c r="BG19" s="497"/>
      <c r="BH19" s="497"/>
      <c r="BI19" s="497"/>
      <c r="BJ19" s="497"/>
      <c r="BK19" s="497"/>
      <c r="BL19" s="497"/>
      <c r="BM19" s="497"/>
      <c r="BN19" s="497"/>
      <c r="BO19" s="497"/>
      <c r="BP19" s="497"/>
      <c r="BQ19" s="497"/>
      <c r="BR19" s="497"/>
      <c r="BS19" s="497"/>
      <c r="BT19" s="497"/>
      <c r="BU19" s="497"/>
      <c r="BV19" s="497"/>
      <c r="BW19" s="497"/>
      <c r="BX19" s="497"/>
      <c r="BY19" s="497"/>
      <c r="BZ19" s="497"/>
      <c r="CA19" s="497"/>
      <c r="CB19" s="497"/>
      <c r="CC19" s="497"/>
      <c r="CD19" s="497"/>
      <c r="CE19" s="497"/>
      <c r="CF19" s="497"/>
      <c r="CG19" s="497"/>
      <c r="CH19" s="497"/>
      <c r="CI19" s="497"/>
      <c r="CJ19" s="497"/>
      <c r="CK19" s="497"/>
      <c r="CL19" s="497"/>
      <c r="CM19" s="497"/>
      <c r="CN19" s="497"/>
      <c r="CO19" s="497"/>
      <c r="CP19" s="497"/>
      <c r="CQ19" s="497"/>
      <c r="CR19" s="497"/>
      <c r="CS19" s="497"/>
      <c r="CT19" s="497"/>
      <c r="CU19" s="497"/>
      <c r="CV19" s="497"/>
      <c r="CW19" s="497"/>
      <c r="CX19" s="497"/>
      <c r="CY19" s="497"/>
      <c r="CZ19" s="497"/>
      <c r="DA19" s="497"/>
      <c r="DB19" s="497"/>
      <c r="DC19" s="497"/>
      <c r="DD19" s="497"/>
      <c r="DE19" s="497"/>
      <c r="DF19" s="497"/>
      <c r="DG19" s="497"/>
      <c r="DH19" s="497"/>
      <c r="DI19" s="497"/>
      <c r="DJ19" s="497"/>
      <c r="DK19" s="497"/>
      <c r="DL19" s="497"/>
      <c r="DM19" s="497"/>
      <c r="DN19" s="497"/>
      <c r="DO19" s="497"/>
      <c r="DP19" s="497"/>
      <c r="DQ19" s="497"/>
      <c r="DR19" s="497"/>
      <c r="DS19" s="497"/>
      <c r="DT19" s="497"/>
      <c r="DU19" s="497"/>
      <c r="DV19" s="497"/>
      <c r="DW19" s="497"/>
      <c r="DX19" s="497"/>
      <c r="DY19" s="497"/>
      <c r="DZ19" s="497"/>
      <c r="EA19" s="497"/>
      <c r="EB19" s="497"/>
      <c r="EC19" s="497"/>
      <c r="ED19" s="497"/>
      <c r="EE19" s="497"/>
      <c r="EF19" s="497"/>
      <c r="EG19" s="497"/>
      <c r="EH19" s="497"/>
      <c r="EI19" s="497"/>
      <c r="EJ19" s="497"/>
      <c r="EK19" s="497"/>
      <c r="EL19" s="497"/>
      <c r="EM19" s="497"/>
      <c r="EN19" s="497"/>
      <c r="EO19" s="497"/>
      <c r="EP19" s="497"/>
      <c r="EQ19" s="497"/>
      <c r="ER19" s="497"/>
      <c r="ES19" s="497"/>
      <c r="ET19" s="497"/>
      <c r="EU19" s="497"/>
      <c r="EV19" s="497"/>
      <c r="EW19" s="497"/>
      <c r="EX19" s="497"/>
      <c r="EY19" s="497"/>
      <c r="EZ19" s="497"/>
      <c r="FA19" s="497"/>
      <c r="FB19" s="497"/>
      <c r="FC19" s="497"/>
      <c r="FD19" s="497"/>
      <c r="FE19" s="497"/>
      <c r="FF19" s="497"/>
      <c r="FG19" s="497"/>
      <c r="FH19" s="497"/>
      <c r="FI19" s="497"/>
      <c r="FJ19" s="497"/>
      <c r="FK19" s="497"/>
      <c r="FL19" s="497"/>
      <c r="FM19" s="497"/>
      <c r="FN19" s="497"/>
      <c r="FO19" s="497"/>
      <c r="FP19" s="497"/>
      <c r="FQ19" s="497"/>
      <c r="FR19" s="497"/>
      <c r="FS19" s="497"/>
      <c r="FT19" s="497"/>
      <c r="FU19" s="497"/>
      <c r="FV19" s="497"/>
      <c r="FW19" s="497"/>
      <c r="FX19" s="497"/>
      <c r="FY19" s="497"/>
      <c r="FZ19" s="497"/>
      <c r="GA19" s="497"/>
      <c r="GB19" s="497"/>
      <c r="GC19" s="497"/>
      <c r="GD19" s="497"/>
      <c r="GE19" s="497"/>
      <c r="GF19" s="497"/>
      <c r="GG19" s="497"/>
      <c r="GH19" s="497"/>
      <c r="GI19" s="497"/>
      <c r="GJ19" s="497"/>
      <c r="GK19" s="497"/>
      <c r="GL19" s="497"/>
      <c r="GM19" s="497"/>
      <c r="GN19" s="497"/>
      <c r="GO19" s="497"/>
      <c r="GP19" s="497"/>
      <c r="GQ19" s="497"/>
      <c r="GR19" s="497"/>
      <c r="GS19" s="497"/>
      <c r="GT19" s="497"/>
      <c r="GU19" s="497"/>
      <c r="GV19" s="497"/>
      <c r="GW19" s="497"/>
      <c r="GX19" s="497"/>
      <c r="GY19" s="497"/>
      <c r="GZ19" s="497"/>
      <c r="HA19" s="497"/>
      <c r="HB19" s="497"/>
      <c r="HC19" s="497"/>
      <c r="HD19" s="497"/>
      <c r="HE19" s="497"/>
      <c r="HF19" s="497"/>
      <c r="HG19" s="497"/>
      <c r="HH19" s="497"/>
      <c r="HI19" s="497"/>
      <c r="HJ19" s="497"/>
      <c r="HK19" s="497"/>
      <c r="HL19" s="497"/>
      <c r="HM19" s="497"/>
      <c r="HN19" s="497"/>
      <c r="HO19" s="497"/>
      <c r="HP19" s="497"/>
      <c r="HQ19" s="497"/>
      <c r="HR19" s="497"/>
      <c r="HS19" s="497"/>
      <c r="HT19" s="497"/>
      <c r="HU19" s="497"/>
      <c r="HV19" s="497"/>
      <c r="HW19" s="497"/>
      <c r="HX19" s="497"/>
      <c r="HY19" s="497"/>
      <c r="HZ19" s="497"/>
      <c r="IA19" s="497"/>
      <c r="IB19" s="497"/>
      <c r="IC19" s="497"/>
      <c r="ID19" s="497"/>
      <c r="IE19" s="497"/>
      <c r="IF19" s="497"/>
      <c r="IG19" s="497"/>
      <c r="IH19" s="497"/>
      <c r="II19" s="497"/>
      <c r="IJ19" s="497"/>
      <c r="IK19" s="497"/>
      <c r="IL19" s="497"/>
      <c r="IM19" s="497"/>
      <c r="IN19" s="497"/>
      <c r="IO19" s="497"/>
      <c r="IP19" s="497"/>
      <c r="IQ19" s="497"/>
      <c r="IR19" s="497"/>
      <c r="IS19" s="497"/>
      <c r="IT19" s="497"/>
      <c r="IU19" s="497"/>
      <c r="IV19" s="497"/>
      <c r="IW19" s="497"/>
      <c r="IX19" s="497"/>
      <c r="IY19" s="497"/>
      <c r="IZ19" s="497"/>
      <c r="JA19" s="497"/>
      <c r="JB19" s="497"/>
      <c r="JC19" s="497"/>
      <c r="JD19" s="497"/>
      <c r="JE19" s="497"/>
      <c r="JF19" s="497"/>
      <c r="JG19" s="497"/>
      <c r="JH19" s="497"/>
      <c r="JI19" s="497"/>
      <c r="JJ19" s="497"/>
      <c r="JK19" s="497"/>
      <c r="JL19" s="497"/>
      <c r="JM19" s="497"/>
      <c r="JN19" s="497"/>
      <c r="JO19" s="497"/>
      <c r="JP19" s="497"/>
      <c r="JQ19" s="497"/>
      <c r="JR19" s="497"/>
      <c r="JS19" s="497"/>
      <c r="JT19" s="497"/>
      <c r="JU19" s="497"/>
      <c r="JV19" s="497"/>
      <c r="JW19" s="497"/>
      <c r="JX19" s="497"/>
      <c r="JY19" s="497"/>
      <c r="JZ19" s="497"/>
      <c r="KA19" s="497"/>
      <c r="KB19" s="497"/>
      <c r="KC19" s="497"/>
      <c r="KD19" s="497"/>
      <c r="KE19" s="497"/>
      <c r="KF19" s="497"/>
      <c r="KG19" s="497"/>
      <c r="KH19" s="497"/>
      <c r="KI19" s="497"/>
      <c r="KJ19" s="497"/>
      <c r="KK19" s="497"/>
      <c r="KL19" s="497"/>
      <c r="KM19" s="497"/>
      <c r="KN19" s="497"/>
      <c r="KO19" s="497"/>
      <c r="KP19" s="497"/>
      <c r="KQ19" s="497"/>
      <c r="KR19" s="497"/>
      <c r="KS19" s="497"/>
      <c r="KT19" s="497"/>
      <c r="KU19" s="497"/>
      <c r="KV19" s="497"/>
      <c r="KW19" s="497"/>
      <c r="KX19" s="497"/>
      <c r="KY19" s="497"/>
      <c r="KZ19" s="497"/>
      <c r="LA19" s="497"/>
      <c r="LB19" s="497"/>
      <c r="LC19" s="497"/>
      <c r="LD19" s="497"/>
      <c r="LE19" s="497"/>
      <c r="LF19" s="497"/>
      <c r="LG19" s="497"/>
      <c r="LH19" s="497"/>
      <c r="LI19" s="497"/>
      <c r="LJ19" s="497"/>
      <c r="LK19" s="497"/>
      <c r="LL19" s="497"/>
      <c r="LM19" s="497"/>
      <c r="LN19" s="497"/>
      <c r="LO19" s="497"/>
      <c r="LP19" s="497"/>
      <c r="LQ19" s="497"/>
      <c r="LR19" s="497"/>
      <c r="LS19" s="497"/>
      <c r="LT19" s="497"/>
      <c r="LU19" s="497"/>
      <c r="LV19" s="497"/>
      <c r="LW19" s="497"/>
      <c r="LX19" s="497"/>
      <c r="LY19" s="497"/>
      <c r="LZ19" s="497"/>
      <c r="MA19" s="497"/>
      <c r="MB19" s="497"/>
      <c r="MC19" s="497"/>
      <c r="MD19" s="497"/>
      <c r="ME19" s="497"/>
      <c r="MF19" s="497"/>
      <c r="MG19" s="497"/>
      <c r="MH19" s="497"/>
      <c r="MI19" s="497"/>
      <c r="MJ19" s="497"/>
      <c r="MK19" s="497"/>
      <c r="ML19" s="497"/>
      <c r="MM19" s="497"/>
      <c r="MN19" s="497"/>
      <c r="MO19" s="497"/>
      <c r="MP19" s="497"/>
      <c r="MQ19" s="497"/>
      <c r="MR19" s="497"/>
      <c r="MS19" s="497"/>
      <c r="MT19" s="497"/>
      <c r="MU19" s="497"/>
      <c r="MV19" s="497"/>
      <c r="MW19" s="497"/>
      <c r="MX19" s="497"/>
      <c r="MY19" s="497"/>
      <c r="MZ19" s="497"/>
      <c r="NA19" s="497"/>
      <c r="NB19" s="497"/>
      <c r="NC19" s="497"/>
      <c r="ND19" s="497"/>
      <c r="NE19" s="497"/>
      <c r="NF19" s="497"/>
      <c r="NG19" s="497"/>
      <c r="NH19" s="497"/>
      <c r="NI19" s="497"/>
      <c r="NJ19" s="497"/>
      <c r="NK19" s="497"/>
      <c r="NL19" s="497"/>
      <c r="NM19" s="497"/>
      <c r="NN19" s="497"/>
      <c r="NO19" s="497"/>
      <c r="NP19" s="497"/>
      <c r="NQ19" s="497"/>
      <c r="NR19" s="497"/>
      <c r="NS19" s="497"/>
      <c r="NT19" s="497"/>
      <c r="NU19" s="497"/>
      <c r="NV19" s="497"/>
      <c r="NW19" s="497"/>
      <c r="NX19" s="497"/>
      <c r="NY19" s="497"/>
      <c r="NZ19" s="497"/>
      <c r="OA19" s="497"/>
      <c r="OB19" s="497"/>
      <c r="OC19" s="497"/>
      <c r="OD19" s="497"/>
      <c r="OE19" s="497"/>
      <c r="OF19" s="497"/>
      <c r="OG19" s="497"/>
      <c r="OH19" s="497"/>
      <c r="OI19" s="497"/>
      <c r="OJ19" s="497"/>
      <c r="OK19" s="497"/>
      <c r="OL19" s="497"/>
      <c r="OM19" s="497"/>
      <c r="ON19" s="497"/>
      <c r="OO19" s="497"/>
      <c r="OP19" s="497"/>
      <c r="OQ19" s="497"/>
      <c r="OR19" s="497"/>
      <c r="OS19" s="497"/>
      <c r="OT19" s="497"/>
      <c r="OU19" s="497"/>
      <c r="OV19" s="497"/>
      <c r="OW19" s="497"/>
      <c r="OX19" s="497"/>
      <c r="OY19" s="497"/>
      <c r="OZ19" s="497"/>
      <c r="PA19" s="497"/>
      <c r="PB19" s="497"/>
      <c r="PC19" s="497"/>
      <c r="PD19" s="497"/>
      <c r="PE19" s="497"/>
      <c r="PF19" s="497"/>
      <c r="PG19" s="497"/>
      <c r="PH19" s="497"/>
      <c r="PI19" s="497"/>
      <c r="PJ19" s="497"/>
      <c r="PK19" s="497"/>
      <c r="PL19" s="497"/>
      <c r="PM19" s="497"/>
      <c r="PN19" s="497"/>
      <c r="PO19" s="497"/>
      <c r="PP19" s="497"/>
      <c r="PQ19" s="497"/>
      <c r="PR19" s="497"/>
      <c r="PS19" s="497"/>
      <c r="PT19" s="497"/>
      <c r="PU19" s="497"/>
      <c r="PV19" s="497"/>
      <c r="PW19" s="497"/>
      <c r="PX19" s="497"/>
      <c r="PY19" s="497"/>
      <c r="PZ19" s="497"/>
      <c r="QA19" s="497"/>
      <c r="QB19" s="497"/>
      <c r="QC19" s="497"/>
      <c r="QD19" s="497"/>
      <c r="QE19" s="497"/>
      <c r="QF19" s="497"/>
      <c r="QG19" s="497"/>
      <c r="QH19" s="497"/>
      <c r="QI19" s="497"/>
      <c r="QJ19" s="497"/>
      <c r="QK19" s="497"/>
      <c r="QL19" s="497"/>
      <c r="QM19" s="497"/>
      <c r="QN19" s="497"/>
      <c r="QO19" s="497"/>
      <c r="QP19" s="497"/>
      <c r="QQ19" s="497"/>
      <c r="QR19" s="497"/>
      <c r="QS19" s="497"/>
      <c r="QT19" s="497"/>
      <c r="QU19" s="497"/>
      <c r="QV19" s="497"/>
      <c r="QW19" s="497"/>
      <c r="QX19" s="497"/>
      <c r="QY19" s="497"/>
      <c r="QZ19" s="497"/>
      <c r="RA19" s="497"/>
      <c r="RB19" s="497"/>
      <c r="RC19" s="497"/>
      <c r="RD19" s="497"/>
      <c r="RE19" s="497"/>
      <c r="RF19" s="497"/>
      <c r="RG19" s="497"/>
      <c r="RH19" s="497"/>
      <c r="RI19" s="497"/>
      <c r="RJ19" s="497"/>
      <c r="RK19" s="497"/>
      <c r="RL19" s="497"/>
      <c r="RM19" s="497"/>
      <c r="RN19" s="497"/>
      <c r="RO19" s="497"/>
      <c r="RP19" s="497"/>
      <c r="RQ19" s="497"/>
      <c r="RR19" s="497"/>
      <c r="RS19" s="497"/>
      <c r="RT19" s="497"/>
      <c r="RU19" s="497"/>
      <c r="RV19" s="497"/>
      <c r="RW19" s="497"/>
      <c r="RX19" s="497"/>
      <c r="RY19" s="497"/>
      <c r="RZ19" s="497"/>
      <c r="SA19" s="497"/>
      <c r="SB19" s="497"/>
      <c r="SC19" s="497"/>
      <c r="SD19" s="497"/>
      <c r="SE19" s="497"/>
      <c r="SF19" s="497"/>
      <c r="SG19" s="497"/>
      <c r="SH19" s="497"/>
      <c r="SI19" s="497"/>
      <c r="SJ19" s="497"/>
      <c r="SK19" s="497"/>
      <c r="SL19" s="497"/>
      <c r="SM19" s="497"/>
      <c r="SN19" s="497"/>
      <c r="SO19" s="497"/>
      <c r="SP19" s="497"/>
      <c r="SQ19" s="497"/>
      <c r="SR19" s="497"/>
      <c r="SS19" s="497"/>
      <c r="ST19" s="497"/>
      <c r="SU19" s="497"/>
      <c r="SV19" s="497"/>
      <c r="SW19" s="497"/>
      <c r="SX19" s="497"/>
      <c r="SY19" s="497"/>
      <c r="SZ19" s="497"/>
      <c r="TA19" s="497"/>
      <c r="TB19" s="497"/>
      <c r="TC19" s="497"/>
      <c r="TD19" s="497"/>
      <c r="TE19" s="497"/>
      <c r="TF19" s="497"/>
      <c r="TG19" s="497"/>
      <c r="TH19" s="497"/>
      <c r="TI19" s="497"/>
      <c r="TJ19" s="497"/>
      <c r="TK19" s="497"/>
      <c r="TL19" s="497"/>
      <c r="TM19" s="497"/>
      <c r="TN19" s="497"/>
      <c r="TO19" s="497"/>
      <c r="TP19" s="497"/>
      <c r="TQ19" s="497"/>
      <c r="TR19" s="497"/>
      <c r="TS19" s="497"/>
      <c r="TT19" s="497"/>
      <c r="TU19" s="497"/>
      <c r="TV19" s="497"/>
      <c r="TW19" s="497"/>
      <c r="TX19" s="497"/>
      <c r="TY19" s="497"/>
      <c r="TZ19" s="497"/>
      <c r="UA19" s="497"/>
      <c r="UB19" s="497"/>
      <c r="UC19" s="497"/>
      <c r="UD19" s="497"/>
      <c r="UE19" s="497"/>
      <c r="UF19" s="497"/>
      <c r="UG19" s="497"/>
      <c r="UH19" s="497"/>
      <c r="UI19" s="497"/>
      <c r="UJ19" s="497"/>
      <c r="UK19" s="497"/>
      <c r="UL19" s="497"/>
      <c r="UM19" s="497"/>
      <c r="UN19" s="497"/>
      <c r="UO19" s="497"/>
      <c r="UP19" s="497"/>
      <c r="UQ19" s="497"/>
      <c r="UR19" s="497"/>
      <c r="US19" s="497"/>
      <c r="UT19" s="497"/>
      <c r="UU19" s="497"/>
      <c r="UV19" s="497"/>
      <c r="UW19" s="497"/>
      <c r="UX19" s="497"/>
      <c r="UY19" s="497"/>
      <c r="UZ19" s="497"/>
      <c r="VA19" s="497"/>
      <c r="VB19" s="497"/>
      <c r="VC19" s="497"/>
      <c r="VD19" s="497"/>
      <c r="VE19" s="497"/>
      <c r="VF19" s="497"/>
      <c r="VG19" s="497"/>
      <c r="VH19" s="497"/>
      <c r="VI19" s="497"/>
      <c r="VJ19" s="497"/>
      <c r="VK19" s="497"/>
      <c r="VL19" s="497"/>
      <c r="VM19" s="497"/>
      <c r="VN19" s="497"/>
      <c r="VO19" s="497"/>
      <c r="VP19" s="497"/>
      <c r="VQ19" s="497"/>
      <c r="VR19" s="497"/>
      <c r="VS19" s="497"/>
      <c r="VT19" s="497"/>
      <c r="VU19" s="497"/>
      <c r="VV19" s="497"/>
      <c r="VW19" s="497"/>
      <c r="VX19" s="497"/>
      <c r="VY19" s="497"/>
      <c r="VZ19" s="497"/>
      <c r="WA19" s="497"/>
      <c r="WB19" s="497"/>
      <c r="WC19" s="497"/>
      <c r="WD19" s="497"/>
      <c r="WE19" s="497"/>
      <c r="WF19" s="497"/>
      <c r="WG19" s="497"/>
      <c r="WH19" s="497"/>
      <c r="WI19" s="497"/>
      <c r="WJ19" s="497"/>
      <c r="WK19" s="497"/>
      <c r="WL19" s="497"/>
      <c r="WM19" s="497"/>
      <c r="WN19" s="497"/>
      <c r="WO19" s="497"/>
      <c r="WP19" s="497"/>
      <c r="WQ19" s="497"/>
      <c r="WR19" s="497"/>
      <c r="WS19" s="497"/>
      <c r="WT19" s="497"/>
      <c r="WU19" s="497"/>
      <c r="WV19" s="497"/>
      <c r="WW19" s="497"/>
      <c r="WX19" s="497"/>
      <c r="WY19" s="497"/>
      <c r="WZ19" s="497"/>
      <c r="XA19" s="497"/>
      <c r="XB19" s="497"/>
      <c r="XC19" s="497"/>
      <c r="XD19" s="497"/>
      <c r="XE19" s="497"/>
      <c r="XF19" s="497"/>
      <c r="XG19" s="497"/>
      <c r="XH19" s="497"/>
      <c r="XI19" s="497"/>
      <c r="XJ19" s="497"/>
      <c r="XK19" s="497"/>
      <c r="XL19" s="497"/>
      <c r="XM19" s="497"/>
      <c r="XN19" s="497"/>
      <c r="XO19" s="497"/>
      <c r="XP19" s="497"/>
      <c r="XQ19" s="497"/>
      <c r="XR19" s="497"/>
      <c r="XS19" s="497"/>
      <c r="XT19" s="497"/>
      <c r="XU19" s="497"/>
      <c r="XV19" s="497"/>
      <c r="XW19" s="497"/>
      <c r="XX19" s="497"/>
      <c r="XY19" s="497"/>
      <c r="XZ19" s="497"/>
      <c r="YA19" s="497"/>
      <c r="YB19" s="497"/>
      <c r="YC19" s="497"/>
      <c r="YD19" s="497"/>
      <c r="YE19" s="497"/>
      <c r="YF19" s="497"/>
      <c r="YG19" s="497"/>
      <c r="YH19" s="497"/>
      <c r="YI19" s="497"/>
      <c r="YJ19" s="497"/>
      <c r="YK19" s="497"/>
      <c r="YL19" s="497"/>
      <c r="YM19" s="497"/>
      <c r="YN19" s="497"/>
      <c r="YO19" s="497"/>
      <c r="YP19" s="497"/>
      <c r="YQ19" s="497"/>
      <c r="YR19" s="497"/>
      <c r="YS19" s="497"/>
      <c r="YT19" s="497"/>
      <c r="YU19" s="497"/>
      <c r="YV19" s="497"/>
      <c r="YW19" s="497"/>
      <c r="YX19" s="497"/>
      <c r="YY19" s="497"/>
      <c r="YZ19" s="497"/>
      <c r="ZA19" s="497"/>
      <c r="ZB19" s="497"/>
      <c r="ZC19" s="497"/>
      <c r="ZD19" s="497"/>
      <c r="ZE19" s="497"/>
      <c r="ZF19" s="497"/>
      <c r="ZG19" s="497"/>
      <c r="ZH19" s="497"/>
      <c r="ZI19" s="497"/>
      <c r="ZJ19" s="497"/>
      <c r="ZK19" s="497"/>
      <c r="ZL19" s="497"/>
      <c r="ZM19" s="497"/>
      <c r="ZN19" s="497"/>
      <c r="ZO19" s="497"/>
      <c r="ZP19" s="497"/>
      <c r="ZQ19" s="497"/>
      <c r="ZR19" s="497"/>
      <c r="ZS19" s="497"/>
      <c r="ZT19" s="497"/>
      <c r="ZU19" s="497"/>
      <c r="ZV19" s="497"/>
      <c r="ZW19" s="497"/>
      <c r="ZX19" s="497"/>
      <c r="ZY19" s="497"/>
      <c r="ZZ19" s="497"/>
      <c r="AAA19" s="497"/>
      <c r="AAB19" s="497"/>
      <c r="AAC19" s="497"/>
      <c r="AAD19" s="497"/>
      <c r="AAE19" s="497"/>
      <c r="AAF19" s="497"/>
      <c r="AAG19" s="497"/>
      <c r="AAH19" s="497"/>
      <c r="AAI19" s="497"/>
      <c r="AAJ19" s="497"/>
      <c r="AAK19" s="497"/>
      <c r="AAL19" s="497"/>
      <c r="AAM19" s="497"/>
      <c r="AAN19" s="497"/>
      <c r="AAO19" s="497"/>
      <c r="AAP19" s="497"/>
      <c r="AAQ19" s="497"/>
      <c r="AAR19" s="497"/>
      <c r="AAS19" s="497"/>
      <c r="AAT19" s="497"/>
      <c r="AAU19" s="497"/>
      <c r="AAV19" s="497"/>
      <c r="AAW19" s="497"/>
      <c r="AAX19" s="497"/>
      <c r="AAY19" s="497"/>
      <c r="AAZ19" s="497"/>
      <c r="ABA19" s="497"/>
      <c r="ABB19" s="497"/>
      <c r="ABC19" s="497"/>
      <c r="ABD19" s="497"/>
      <c r="ABE19" s="497"/>
      <c r="ABF19" s="497"/>
      <c r="ABG19" s="497"/>
      <c r="ABH19" s="497"/>
      <c r="ABI19" s="497"/>
      <c r="ABJ19" s="497"/>
      <c r="ABK19" s="497"/>
      <c r="ABL19" s="497"/>
      <c r="ABM19" s="497"/>
      <c r="ABN19" s="497"/>
      <c r="ABO19" s="497"/>
      <c r="ABP19" s="497"/>
      <c r="ABQ19" s="497"/>
      <c r="ABR19" s="497"/>
      <c r="ABS19" s="497"/>
      <c r="ABT19" s="497"/>
      <c r="ABU19" s="497"/>
      <c r="ABV19" s="497"/>
      <c r="ABW19" s="497"/>
      <c r="ABX19" s="497"/>
      <c r="ABY19" s="497"/>
      <c r="ABZ19" s="497"/>
      <c r="ACA19" s="497"/>
      <c r="ACB19" s="497"/>
      <c r="ACC19" s="497"/>
      <c r="ACD19" s="497"/>
      <c r="ACE19" s="497"/>
      <c r="ACF19" s="497"/>
      <c r="ACG19" s="497"/>
      <c r="ACH19" s="497"/>
      <c r="ACI19" s="497"/>
      <c r="ACJ19" s="497"/>
      <c r="ACK19" s="497"/>
      <c r="ACL19" s="497"/>
      <c r="ACM19" s="497"/>
      <c r="ACN19" s="497"/>
      <c r="ACO19" s="497"/>
      <c r="ACP19" s="497"/>
      <c r="ACQ19" s="497"/>
      <c r="ACR19" s="497"/>
      <c r="ACS19" s="497"/>
      <c r="ACT19" s="497"/>
      <c r="ACU19" s="497"/>
      <c r="ACV19" s="497"/>
      <c r="ACW19" s="497"/>
      <c r="ACX19" s="497"/>
      <c r="ACY19" s="497"/>
      <c r="ACZ19" s="497"/>
      <c r="ADA19" s="497"/>
      <c r="ADB19" s="497"/>
      <c r="ADC19" s="497"/>
      <c r="ADD19" s="497"/>
      <c r="ADE19" s="497"/>
      <c r="ADF19" s="497"/>
      <c r="ADG19" s="497"/>
      <c r="ADH19" s="497"/>
      <c r="ADI19" s="497"/>
      <c r="ADJ19" s="497"/>
      <c r="ADK19" s="497"/>
      <c r="ADL19" s="497"/>
      <c r="ADM19" s="497"/>
      <c r="ADN19" s="497"/>
      <c r="ADO19" s="497"/>
      <c r="ADP19" s="497"/>
      <c r="ADQ19" s="497"/>
      <c r="ADR19" s="497"/>
      <c r="ADS19" s="497"/>
      <c r="ADT19" s="497"/>
      <c r="ADU19" s="497"/>
      <c r="ADV19" s="497"/>
      <c r="ADW19" s="497"/>
      <c r="ADX19" s="497"/>
      <c r="ADY19" s="497"/>
      <c r="ADZ19" s="497"/>
      <c r="AEA19" s="497"/>
      <c r="AEB19" s="497"/>
      <c r="AEC19" s="497"/>
      <c r="AED19" s="497"/>
      <c r="AEE19" s="497"/>
      <c r="AEF19" s="497"/>
      <c r="AEG19" s="497"/>
      <c r="AEH19" s="497"/>
      <c r="AEI19" s="497"/>
      <c r="AEJ19" s="497"/>
      <c r="AEK19" s="497"/>
      <c r="AEL19" s="497"/>
      <c r="AEM19" s="497"/>
      <c r="AEN19" s="497"/>
      <c r="AEO19" s="497"/>
      <c r="AEP19" s="497"/>
      <c r="AEQ19" s="497"/>
      <c r="AER19" s="497"/>
      <c r="AES19" s="497"/>
      <c r="AET19" s="497"/>
      <c r="AEU19" s="497"/>
      <c r="AEV19" s="497"/>
      <c r="AEW19" s="497"/>
      <c r="AEX19" s="497"/>
      <c r="AEY19" s="497"/>
      <c r="AEZ19" s="497"/>
      <c r="AFA19" s="497"/>
      <c r="AFB19" s="497"/>
      <c r="AFC19" s="497"/>
      <c r="AFD19" s="497"/>
      <c r="AFE19" s="497"/>
      <c r="AFF19" s="497"/>
      <c r="AFG19" s="497"/>
      <c r="AFH19" s="497"/>
      <c r="AFI19" s="497"/>
      <c r="AFJ19" s="497"/>
      <c r="AFK19" s="497"/>
      <c r="AFL19" s="497"/>
      <c r="AFM19" s="497"/>
      <c r="AFN19" s="497"/>
      <c r="AFO19" s="497"/>
      <c r="AFP19" s="497"/>
      <c r="AFQ19" s="497"/>
      <c r="AFR19" s="497"/>
      <c r="AFS19" s="497"/>
      <c r="AFT19" s="497"/>
      <c r="AFU19" s="497"/>
      <c r="AFV19" s="497"/>
      <c r="AFW19" s="497"/>
      <c r="AFX19" s="497"/>
      <c r="AFY19" s="497"/>
      <c r="AFZ19" s="497"/>
      <c r="AGA19" s="497"/>
      <c r="AGB19" s="497"/>
      <c r="AGC19" s="497"/>
      <c r="AGD19" s="497"/>
      <c r="AGE19" s="497"/>
      <c r="AGF19" s="497"/>
      <c r="AGG19" s="497"/>
      <c r="AGH19" s="497"/>
      <c r="AGI19" s="497"/>
      <c r="AGJ19" s="497"/>
      <c r="AGK19" s="497"/>
      <c r="AGL19" s="497"/>
      <c r="AGM19" s="497"/>
      <c r="AGN19" s="497"/>
      <c r="AGO19" s="497"/>
      <c r="AGP19" s="497"/>
      <c r="AGQ19" s="497"/>
      <c r="AGR19" s="497"/>
      <c r="AGS19" s="497"/>
      <c r="AGT19" s="497"/>
      <c r="AGU19" s="497"/>
      <c r="AGV19" s="497"/>
      <c r="AGW19" s="497"/>
      <c r="AGX19" s="497"/>
      <c r="AGY19" s="497"/>
      <c r="AGZ19" s="497"/>
      <c r="AHA19" s="497"/>
      <c r="AHB19" s="497"/>
      <c r="AHC19" s="497"/>
      <c r="AHD19" s="497"/>
      <c r="AHE19" s="497"/>
      <c r="AHF19" s="497"/>
      <c r="AHG19" s="497"/>
      <c r="AHH19" s="497"/>
      <c r="AHI19" s="497"/>
      <c r="AHJ19" s="497"/>
      <c r="AHK19" s="497"/>
      <c r="AHL19" s="497"/>
      <c r="AHM19" s="497"/>
      <c r="AHN19" s="497"/>
      <c r="AHO19" s="497"/>
      <c r="AHP19" s="497"/>
      <c r="AHQ19" s="497"/>
      <c r="AHR19" s="497"/>
      <c r="AHS19" s="497"/>
      <c r="AHT19" s="497"/>
      <c r="AHU19" s="497"/>
      <c r="AHV19" s="497"/>
      <c r="AHW19" s="497"/>
      <c r="AHX19" s="497"/>
      <c r="AHY19" s="497"/>
      <c r="AHZ19" s="497"/>
      <c r="AIA19" s="497"/>
      <c r="AIB19" s="497"/>
      <c r="AIC19" s="497"/>
      <c r="AID19" s="497"/>
      <c r="AIE19" s="497"/>
      <c r="AIF19" s="497"/>
      <c r="AIG19" s="497"/>
      <c r="AIH19" s="497"/>
      <c r="AII19" s="497"/>
      <c r="AIJ19" s="497"/>
      <c r="AIK19" s="497"/>
      <c r="AIL19" s="497"/>
      <c r="AIM19" s="497"/>
      <c r="AIN19" s="497"/>
      <c r="AIO19" s="497"/>
      <c r="AIP19" s="497"/>
      <c r="AIQ19" s="497"/>
      <c r="AIR19" s="497"/>
      <c r="AIS19" s="497"/>
      <c r="AIT19" s="497"/>
      <c r="AIU19" s="497"/>
      <c r="AIV19" s="497"/>
      <c r="AIW19" s="497"/>
      <c r="AIX19" s="497"/>
      <c r="AIY19" s="497"/>
      <c r="AIZ19" s="497"/>
      <c r="AJA19" s="497"/>
      <c r="AJB19" s="497"/>
      <c r="AJC19" s="497"/>
      <c r="AJD19" s="497"/>
      <c r="AJE19" s="497"/>
      <c r="AJF19" s="497"/>
      <c r="AJG19" s="497"/>
      <c r="AJH19" s="497"/>
      <c r="AJI19" s="497"/>
      <c r="AJJ19" s="497"/>
      <c r="AJK19" s="497"/>
      <c r="AJL19" s="497"/>
      <c r="AJM19" s="497"/>
      <c r="AJN19" s="497"/>
      <c r="AJO19" s="497"/>
      <c r="AJP19" s="497"/>
      <c r="AJQ19" s="497"/>
      <c r="AJR19" s="497"/>
      <c r="AJS19" s="497"/>
      <c r="AJT19" s="497"/>
      <c r="AJU19" s="497"/>
      <c r="AJV19" s="497"/>
      <c r="AJW19" s="497"/>
      <c r="AJX19" s="497"/>
      <c r="AJY19" s="497"/>
      <c r="AJZ19" s="497"/>
      <c r="AKA19" s="497"/>
      <c r="AKB19" s="497"/>
      <c r="AKC19" s="497"/>
      <c r="AKD19" s="497"/>
      <c r="AKE19" s="497"/>
      <c r="AKF19" s="497"/>
      <c r="AKG19" s="497"/>
      <c r="AKH19" s="497"/>
      <c r="AKI19" s="497"/>
      <c r="AKJ19" s="497"/>
      <c r="AKK19" s="497"/>
      <c r="AKL19" s="497"/>
      <c r="AKM19" s="497"/>
      <c r="AKN19" s="497"/>
      <c r="AKO19" s="497"/>
      <c r="AKP19" s="497"/>
      <c r="AKQ19" s="497"/>
      <c r="AKR19" s="497"/>
      <c r="AKS19" s="497"/>
      <c r="AKT19" s="497"/>
      <c r="AKU19" s="497"/>
      <c r="AKV19" s="497"/>
      <c r="AKW19" s="497"/>
      <c r="AKX19" s="497"/>
      <c r="AKY19" s="497"/>
      <c r="AKZ19" s="497"/>
      <c r="ALA19" s="497"/>
      <c r="ALB19" s="497"/>
      <c r="ALC19" s="497"/>
      <c r="ALD19" s="497"/>
      <c r="ALE19" s="497"/>
      <c r="ALF19" s="497"/>
      <c r="ALG19" s="497"/>
      <c r="ALH19" s="497"/>
      <c r="ALI19" s="497"/>
      <c r="ALJ19" s="497"/>
      <c r="ALK19" s="497"/>
      <c r="ALL19" s="497"/>
      <c r="ALM19" s="497"/>
      <c r="ALN19" s="497"/>
      <c r="ALO19" s="497"/>
      <c r="ALP19" s="497"/>
      <c r="ALQ19" s="497"/>
      <c r="ALR19" s="497"/>
      <c r="ALS19" s="497"/>
      <c r="ALT19" s="497"/>
      <c r="ALU19" s="497"/>
      <c r="ALV19" s="497"/>
      <c r="ALW19" s="497"/>
      <c r="ALX19" s="497"/>
      <c r="ALY19" s="497"/>
      <c r="ALZ19" s="497"/>
      <c r="AMA19" s="497"/>
      <c r="AMB19" s="497"/>
      <c r="AMC19" s="497"/>
      <c r="AMD19" s="497"/>
      <c r="AME19" s="497"/>
      <c r="AMF19" s="497"/>
      <c r="AMG19" s="497"/>
      <c r="AMH19" s="497"/>
      <c r="AMI19" s="497"/>
      <c r="AMJ19" s="497"/>
      <c r="AMK19" s="497"/>
      <c r="AML19" s="497"/>
      <c r="AMM19" s="497"/>
      <c r="AMN19" s="497"/>
      <c r="AMO19" s="497"/>
      <c r="AMP19" s="497"/>
      <c r="AMQ19" s="497"/>
      <c r="AMR19" s="497"/>
      <c r="AMS19" s="497"/>
      <c r="AMT19" s="497"/>
      <c r="AMU19" s="497"/>
      <c r="AMV19" s="497"/>
      <c r="AMW19" s="497"/>
      <c r="AMX19" s="497"/>
      <c r="AMY19" s="497"/>
      <c r="AMZ19" s="497"/>
      <c r="ANA19" s="497"/>
      <c r="ANB19" s="497"/>
      <c r="ANC19" s="497"/>
      <c r="AND19" s="497"/>
      <c r="ANE19" s="497"/>
      <c r="ANF19" s="497"/>
      <c r="ANG19" s="497"/>
      <c r="ANH19" s="497"/>
      <c r="ANI19" s="497"/>
      <c r="ANJ19" s="497"/>
      <c r="ANK19" s="497"/>
      <c r="ANL19" s="497"/>
      <c r="ANM19" s="497"/>
      <c r="ANN19" s="497"/>
      <c r="ANO19" s="497"/>
      <c r="ANP19" s="497"/>
      <c r="ANQ19" s="497"/>
      <c r="ANR19" s="497"/>
      <c r="ANS19" s="497"/>
      <c r="ANT19" s="497"/>
      <c r="ANU19" s="497"/>
      <c r="ANV19" s="497"/>
      <c r="ANW19" s="497"/>
      <c r="ANX19" s="497"/>
      <c r="ANY19" s="497"/>
      <c r="ANZ19" s="497"/>
      <c r="AOA19" s="497"/>
      <c r="AOB19" s="497"/>
      <c r="AOC19" s="497"/>
      <c r="AOD19" s="497"/>
      <c r="AOE19" s="497"/>
      <c r="AOF19" s="497"/>
      <c r="AOG19" s="497"/>
      <c r="AOH19" s="497"/>
      <c r="AOI19" s="497"/>
      <c r="AOJ19" s="497"/>
      <c r="AOK19" s="497"/>
      <c r="AOL19" s="497"/>
      <c r="AOM19" s="497"/>
      <c r="AON19" s="497"/>
      <c r="AOO19" s="497"/>
      <c r="AOP19" s="497"/>
      <c r="AOQ19" s="497"/>
      <c r="AOR19" s="497"/>
      <c r="AOS19" s="497"/>
      <c r="AOT19" s="497"/>
      <c r="AOU19" s="497"/>
      <c r="AOV19" s="497"/>
      <c r="AOW19" s="497"/>
      <c r="AOX19" s="497"/>
      <c r="AOY19" s="497"/>
      <c r="AOZ19" s="497"/>
      <c r="APA19" s="497"/>
      <c r="APB19" s="497"/>
      <c r="APC19" s="497"/>
      <c r="APD19" s="497"/>
      <c r="APE19" s="497"/>
      <c r="APF19" s="497"/>
      <c r="APG19" s="497"/>
      <c r="APH19" s="497"/>
      <c r="API19" s="497"/>
      <c r="APJ19" s="497"/>
      <c r="APK19" s="497"/>
      <c r="APL19" s="497"/>
      <c r="APM19" s="497"/>
      <c r="APN19" s="497"/>
      <c r="APO19" s="497"/>
      <c r="APP19" s="497"/>
      <c r="APQ19" s="497"/>
      <c r="APR19" s="497"/>
      <c r="APS19" s="497"/>
      <c r="APT19" s="497"/>
      <c r="APU19" s="497"/>
      <c r="APV19" s="497"/>
      <c r="APW19" s="497"/>
      <c r="APX19" s="497"/>
      <c r="APY19" s="497"/>
      <c r="APZ19" s="497"/>
      <c r="AQA19" s="497"/>
      <c r="AQB19" s="497"/>
      <c r="AQC19" s="497"/>
      <c r="AQD19" s="497"/>
      <c r="AQE19" s="497"/>
      <c r="AQF19" s="497"/>
      <c r="AQG19" s="497"/>
      <c r="AQH19" s="497"/>
      <c r="AQI19" s="497"/>
      <c r="AQJ19" s="497"/>
      <c r="AQK19" s="497"/>
      <c r="AQL19" s="497"/>
      <c r="AQM19" s="497"/>
      <c r="AQN19" s="497"/>
      <c r="AQO19" s="497"/>
      <c r="AQP19" s="497"/>
      <c r="AQQ19" s="497"/>
      <c r="AQR19" s="497"/>
      <c r="AQS19" s="497"/>
      <c r="AQT19" s="497"/>
      <c r="AQU19" s="497"/>
      <c r="AQV19" s="497"/>
      <c r="AQW19" s="497"/>
      <c r="AQX19" s="497"/>
      <c r="AQY19" s="497"/>
      <c r="AQZ19" s="497"/>
      <c r="ARA19" s="497"/>
      <c r="ARB19" s="497"/>
      <c r="ARC19" s="497"/>
      <c r="ARD19" s="497"/>
      <c r="ARE19" s="497"/>
      <c r="ARF19" s="497"/>
      <c r="ARG19" s="497"/>
      <c r="ARH19" s="497"/>
      <c r="ARI19" s="497"/>
      <c r="ARJ19" s="497"/>
      <c r="ARK19" s="497"/>
      <c r="ARL19" s="497"/>
      <c r="ARM19" s="497"/>
      <c r="ARN19" s="497"/>
      <c r="ARO19" s="497"/>
      <c r="ARP19" s="497"/>
      <c r="ARQ19" s="497"/>
      <c r="ARR19" s="497"/>
      <c r="ARS19" s="497"/>
      <c r="ART19" s="497"/>
      <c r="ARU19" s="497"/>
      <c r="ARV19" s="497"/>
      <c r="ARW19" s="497"/>
      <c r="ARX19" s="497"/>
      <c r="ARY19" s="497"/>
      <c r="ARZ19" s="497"/>
      <c r="ASA19" s="497"/>
      <c r="ASB19" s="497"/>
      <c r="ASC19" s="497"/>
      <c r="ASD19" s="497"/>
      <c r="ASE19" s="497"/>
      <c r="ASF19" s="497"/>
      <c r="ASG19" s="497"/>
      <c r="ASH19" s="497"/>
      <c r="ASI19" s="497"/>
      <c r="ASJ19" s="497"/>
      <c r="ASK19" s="497"/>
      <c r="ASL19" s="497"/>
      <c r="ASM19" s="497"/>
      <c r="ASN19" s="497"/>
      <c r="ASO19" s="497"/>
      <c r="ASP19" s="497"/>
      <c r="ASQ19" s="497"/>
      <c r="ASR19" s="497"/>
      <c r="ASS19" s="497"/>
      <c r="AST19" s="497"/>
      <c r="ASU19" s="497"/>
      <c r="ASV19" s="497"/>
      <c r="ASW19" s="497"/>
      <c r="ASX19" s="497"/>
      <c r="ASY19" s="497"/>
      <c r="ASZ19" s="497"/>
      <c r="ATA19" s="497"/>
      <c r="ATB19" s="497"/>
      <c r="ATC19" s="497"/>
      <c r="ATD19" s="497"/>
      <c r="ATE19" s="497"/>
      <c r="ATF19" s="497"/>
      <c r="ATG19" s="497"/>
      <c r="ATH19" s="497"/>
      <c r="ATI19" s="497"/>
      <c r="ATJ19" s="497"/>
      <c r="ATK19" s="497"/>
      <c r="ATL19" s="497"/>
      <c r="ATM19" s="497"/>
      <c r="ATN19" s="497"/>
      <c r="ATO19" s="497"/>
      <c r="ATP19" s="497"/>
      <c r="ATQ19" s="497"/>
      <c r="ATR19" s="497"/>
      <c r="ATS19" s="497"/>
      <c r="ATT19" s="497"/>
      <c r="ATU19" s="497"/>
      <c r="ATV19" s="497"/>
      <c r="ATW19" s="497"/>
      <c r="ATX19" s="497"/>
      <c r="ATY19" s="497"/>
      <c r="ATZ19" s="497"/>
      <c r="AUA19" s="497"/>
      <c r="AUB19" s="497"/>
      <c r="AUC19" s="497"/>
      <c r="AUD19" s="497"/>
      <c r="AUE19" s="497"/>
      <c r="AUF19" s="497"/>
      <c r="AUG19" s="497"/>
      <c r="AUH19" s="497"/>
      <c r="AUI19" s="497"/>
      <c r="AUJ19" s="497"/>
      <c r="AUK19" s="497"/>
      <c r="AUL19" s="497"/>
      <c r="AUM19" s="497"/>
      <c r="AUN19" s="497"/>
      <c r="AUO19" s="497"/>
      <c r="AUP19" s="497"/>
      <c r="AUQ19" s="497"/>
      <c r="AUR19" s="497"/>
      <c r="AUS19" s="497"/>
      <c r="AUT19" s="497"/>
      <c r="AUU19" s="497"/>
      <c r="AUV19" s="497"/>
      <c r="AUW19" s="497"/>
      <c r="AUX19" s="497"/>
      <c r="AUY19" s="497"/>
      <c r="AUZ19" s="497"/>
      <c r="AVA19" s="497"/>
      <c r="AVB19" s="497"/>
      <c r="AVC19" s="497"/>
      <c r="AVD19" s="497"/>
      <c r="AVE19" s="497"/>
      <c r="AVF19" s="497"/>
      <c r="AVG19" s="497"/>
      <c r="AVH19" s="497"/>
      <c r="AVI19" s="497"/>
      <c r="AVJ19" s="497"/>
      <c r="AVK19" s="497"/>
      <c r="AVL19" s="497"/>
      <c r="AVM19" s="497"/>
      <c r="AVN19" s="497"/>
      <c r="AVO19" s="497"/>
      <c r="AVP19" s="497"/>
      <c r="AVQ19" s="497"/>
      <c r="AVR19" s="497"/>
      <c r="AVS19" s="497"/>
      <c r="AVT19" s="497"/>
      <c r="AVU19" s="497"/>
      <c r="AVV19" s="497"/>
      <c r="AVW19" s="497"/>
      <c r="AVX19" s="497"/>
      <c r="AVY19" s="497"/>
      <c r="AVZ19" s="497"/>
      <c r="AWA19" s="497"/>
      <c r="AWB19" s="497"/>
      <c r="AWC19" s="497"/>
      <c r="AWD19" s="497"/>
      <c r="AWE19" s="497"/>
      <c r="AWF19" s="497"/>
      <c r="AWG19" s="497"/>
      <c r="AWH19" s="497"/>
      <c r="AWI19" s="497"/>
      <c r="AWJ19" s="497"/>
      <c r="AWK19" s="497"/>
      <c r="AWL19" s="497"/>
      <c r="AWM19" s="497"/>
      <c r="AWN19" s="497"/>
      <c r="AWO19" s="497"/>
      <c r="AWP19" s="497"/>
      <c r="AWQ19" s="497"/>
      <c r="AWR19" s="497"/>
      <c r="AWS19" s="497"/>
      <c r="AWT19" s="497"/>
      <c r="AWU19" s="497"/>
      <c r="AWV19" s="497"/>
      <c r="AWW19" s="497"/>
      <c r="AWX19" s="497"/>
      <c r="AWY19" s="497"/>
      <c r="AWZ19" s="497"/>
      <c r="AXA19" s="497"/>
      <c r="AXB19" s="497"/>
      <c r="AXC19" s="497"/>
      <c r="AXD19" s="497"/>
      <c r="AXE19" s="497"/>
      <c r="AXF19" s="497"/>
      <c r="AXG19" s="497"/>
      <c r="AXH19" s="497"/>
      <c r="AXI19" s="497"/>
      <c r="AXJ19" s="497"/>
      <c r="AXK19" s="497"/>
      <c r="AXL19" s="497"/>
      <c r="AXM19" s="497"/>
      <c r="AXN19" s="497"/>
      <c r="AXO19" s="497"/>
      <c r="AXP19" s="497"/>
      <c r="AXQ19" s="497"/>
      <c r="AXR19" s="497"/>
      <c r="AXS19" s="497"/>
      <c r="AXT19" s="497"/>
      <c r="AXU19" s="497"/>
      <c r="AXV19" s="497"/>
      <c r="AXW19" s="497"/>
      <c r="AXX19" s="497"/>
      <c r="AXY19" s="497"/>
      <c r="AXZ19" s="497"/>
      <c r="AYA19" s="497"/>
      <c r="AYB19" s="497"/>
      <c r="AYC19" s="497"/>
      <c r="AYD19" s="497"/>
      <c r="AYE19" s="497"/>
      <c r="AYF19" s="497"/>
      <c r="AYG19" s="497"/>
      <c r="AYH19" s="497"/>
      <c r="AYI19" s="497"/>
      <c r="AYJ19" s="497"/>
      <c r="AYK19" s="497"/>
      <c r="AYL19" s="497"/>
      <c r="AYM19" s="497"/>
      <c r="AYN19" s="497"/>
      <c r="AYO19" s="497"/>
      <c r="AYP19" s="497"/>
      <c r="AYQ19" s="497"/>
      <c r="AYR19" s="497"/>
      <c r="AYS19" s="497"/>
      <c r="AYT19" s="497"/>
      <c r="AYU19" s="497"/>
      <c r="AYV19" s="497"/>
      <c r="AYW19" s="497"/>
      <c r="AYX19" s="497"/>
      <c r="AYY19" s="497"/>
      <c r="AYZ19" s="497"/>
      <c r="AZA19" s="497"/>
      <c r="AZB19" s="497"/>
      <c r="AZC19" s="497"/>
      <c r="AZD19" s="497"/>
      <c r="AZE19" s="497"/>
      <c r="AZF19" s="497"/>
      <c r="AZG19" s="497"/>
      <c r="AZH19" s="497"/>
      <c r="AZI19" s="497"/>
      <c r="AZJ19" s="497"/>
      <c r="AZK19" s="497"/>
      <c r="AZL19" s="497"/>
      <c r="AZM19" s="497"/>
      <c r="AZN19" s="497"/>
      <c r="AZO19" s="497"/>
      <c r="AZP19" s="497"/>
      <c r="AZQ19" s="497"/>
      <c r="AZR19" s="497"/>
      <c r="AZS19" s="497"/>
      <c r="AZT19" s="497"/>
      <c r="AZU19" s="497"/>
      <c r="AZV19" s="497"/>
      <c r="AZW19" s="497"/>
      <c r="AZX19" s="497"/>
      <c r="AZY19" s="497"/>
      <c r="AZZ19" s="497"/>
      <c r="BAA19" s="497"/>
      <c r="BAB19" s="497"/>
      <c r="BAC19" s="497"/>
      <c r="BAD19" s="497"/>
      <c r="BAE19" s="497"/>
      <c r="BAF19" s="497"/>
      <c r="BAG19" s="497"/>
      <c r="BAH19" s="497"/>
      <c r="BAI19" s="497"/>
      <c r="BAJ19" s="497"/>
      <c r="BAK19" s="497"/>
      <c r="BAL19" s="497"/>
      <c r="BAM19" s="497"/>
      <c r="BAN19" s="497"/>
      <c r="BAO19" s="497"/>
      <c r="BAP19" s="497"/>
      <c r="BAQ19" s="497"/>
      <c r="BAR19" s="497"/>
      <c r="BAS19" s="497"/>
      <c r="BAT19" s="497"/>
      <c r="BAU19" s="497"/>
      <c r="BAV19" s="497"/>
      <c r="BAW19" s="497"/>
      <c r="BAX19" s="497"/>
      <c r="BAY19" s="497"/>
      <c r="BAZ19" s="497"/>
      <c r="BBA19" s="497"/>
      <c r="BBB19" s="497"/>
      <c r="BBC19" s="497"/>
      <c r="BBD19" s="497"/>
      <c r="BBE19" s="497"/>
      <c r="BBF19" s="497"/>
      <c r="BBG19" s="497"/>
      <c r="BBH19" s="497"/>
      <c r="BBI19" s="497"/>
      <c r="BBJ19" s="497"/>
      <c r="BBK19" s="497"/>
      <c r="BBL19" s="497"/>
      <c r="BBM19" s="497"/>
      <c r="BBN19" s="497"/>
      <c r="BBO19" s="497"/>
      <c r="BBP19" s="497"/>
      <c r="BBQ19" s="497"/>
      <c r="BBR19" s="497"/>
      <c r="BBS19" s="497"/>
      <c r="BBT19" s="497"/>
      <c r="BBU19" s="497"/>
      <c r="BBV19" s="497"/>
      <c r="BBW19" s="497"/>
      <c r="BBX19" s="497"/>
      <c r="BBY19" s="497"/>
      <c r="BBZ19" s="497"/>
      <c r="BCA19" s="497"/>
      <c r="BCB19" s="497"/>
      <c r="BCC19" s="497"/>
      <c r="BCD19" s="497"/>
      <c r="BCE19" s="497"/>
      <c r="BCF19" s="497"/>
      <c r="BCG19" s="497"/>
      <c r="BCH19" s="497"/>
      <c r="BCI19" s="497"/>
      <c r="BCJ19" s="497"/>
      <c r="BCK19" s="497"/>
      <c r="BCL19" s="497"/>
      <c r="BCM19" s="497"/>
      <c r="BCN19" s="497"/>
      <c r="BCO19" s="497"/>
      <c r="BCP19" s="497"/>
      <c r="BCQ19" s="497"/>
      <c r="BCR19" s="497"/>
      <c r="BCS19" s="497"/>
      <c r="BCT19" s="497"/>
      <c r="BCU19" s="497"/>
      <c r="BCV19" s="497"/>
      <c r="BCW19" s="497"/>
      <c r="BCX19" s="497"/>
      <c r="BCY19" s="497"/>
      <c r="BCZ19" s="497"/>
      <c r="BDA19" s="497"/>
      <c r="BDB19" s="497"/>
      <c r="BDC19" s="497"/>
      <c r="BDD19" s="497"/>
      <c r="BDE19" s="497"/>
      <c r="BDF19" s="497"/>
      <c r="BDG19" s="497"/>
      <c r="BDH19" s="497"/>
      <c r="BDI19" s="497"/>
      <c r="BDJ19" s="497"/>
      <c r="BDK19" s="497"/>
      <c r="BDL19" s="497"/>
      <c r="BDM19" s="497"/>
      <c r="BDN19" s="497"/>
      <c r="BDO19" s="497"/>
      <c r="BDP19" s="497"/>
      <c r="BDQ19" s="497"/>
      <c r="BDR19" s="497"/>
      <c r="BDS19" s="497"/>
      <c r="BDT19" s="497"/>
      <c r="BDU19" s="497"/>
      <c r="BDV19" s="497"/>
      <c r="BDW19" s="497"/>
      <c r="BDX19" s="497"/>
      <c r="BDY19" s="497"/>
      <c r="BDZ19" s="497"/>
      <c r="BEA19" s="497"/>
      <c r="BEB19" s="497"/>
      <c r="BEC19" s="497"/>
      <c r="BED19" s="497"/>
      <c r="BEE19" s="497"/>
      <c r="BEF19" s="497"/>
      <c r="BEG19" s="497"/>
      <c r="BEH19" s="497"/>
      <c r="BEI19" s="497"/>
      <c r="BEJ19" s="497"/>
      <c r="BEK19" s="497"/>
      <c r="BEL19" s="497"/>
      <c r="BEM19" s="497"/>
      <c r="BEN19" s="497"/>
      <c r="BEO19" s="497"/>
      <c r="BEP19" s="497"/>
      <c r="BEQ19" s="497"/>
      <c r="BER19" s="497"/>
      <c r="BES19" s="497"/>
      <c r="BET19" s="497"/>
      <c r="BEU19" s="497"/>
      <c r="BEV19" s="497"/>
      <c r="BEW19" s="497"/>
      <c r="BEX19" s="497"/>
      <c r="BEY19" s="497"/>
      <c r="BEZ19" s="497"/>
      <c r="BFA19" s="497"/>
      <c r="BFB19" s="497"/>
      <c r="BFC19" s="497"/>
      <c r="BFD19" s="497"/>
      <c r="BFE19" s="497"/>
      <c r="BFF19" s="497"/>
      <c r="BFG19" s="497"/>
      <c r="BFH19" s="497"/>
      <c r="BFI19" s="497"/>
      <c r="BFJ19" s="497"/>
      <c r="BFK19" s="497"/>
      <c r="BFL19" s="497"/>
      <c r="BFM19" s="497"/>
      <c r="BFN19" s="497"/>
      <c r="BFO19" s="497"/>
      <c r="BFP19" s="497"/>
      <c r="BFQ19" s="497"/>
      <c r="BFR19" s="497"/>
      <c r="BFS19" s="497"/>
      <c r="BFT19" s="497"/>
      <c r="BFU19" s="497"/>
      <c r="BFV19" s="497"/>
      <c r="BFW19" s="497"/>
      <c r="BFX19" s="497"/>
      <c r="BFY19" s="497"/>
      <c r="BFZ19" s="497"/>
      <c r="BGA19" s="497"/>
      <c r="BGB19" s="497"/>
      <c r="BGC19" s="497"/>
      <c r="BGD19" s="497"/>
      <c r="BGE19" s="497"/>
      <c r="BGF19" s="497"/>
      <c r="BGG19" s="497"/>
      <c r="BGH19" s="497"/>
      <c r="BGI19" s="497"/>
      <c r="BGJ19" s="497"/>
      <c r="BGK19" s="497"/>
      <c r="BGL19" s="497"/>
      <c r="BGM19" s="497"/>
      <c r="BGN19" s="497"/>
      <c r="BGO19" s="497"/>
      <c r="BGP19" s="497"/>
      <c r="BGQ19" s="497"/>
      <c r="BGR19" s="497"/>
      <c r="BGS19" s="497"/>
      <c r="BGT19" s="497"/>
      <c r="BGU19" s="497"/>
      <c r="BGV19" s="497"/>
      <c r="BGW19" s="497"/>
      <c r="BGX19" s="497"/>
      <c r="BGY19" s="497"/>
      <c r="BGZ19" s="497"/>
      <c r="BHA19" s="497"/>
      <c r="BHB19" s="497"/>
      <c r="BHC19" s="497"/>
      <c r="BHD19" s="497"/>
      <c r="BHE19" s="497"/>
      <c r="BHF19" s="497"/>
      <c r="BHG19" s="497"/>
      <c r="BHH19" s="497"/>
      <c r="BHI19" s="497"/>
      <c r="BHJ19" s="497"/>
      <c r="BHK19" s="497"/>
      <c r="BHL19" s="497"/>
      <c r="BHM19" s="497"/>
      <c r="BHN19" s="497"/>
      <c r="BHO19" s="497"/>
      <c r="BHP19" s="497"/>
      <c r="BHQ19" s="497"/>
      <c r="BHR19" s="497"/>
      <c r="BHS19" s="497"/>
      <c r="BHT19" s="497"/>
      <c r="BHU19" s="497"/>
      <c r="BHV19" s="497"/>
      <c r="BHW19" s="497"/>
      <c r="BHX19" s="497"/>
      <c r="BHY19" s="497"/>
      <c r="BHZ19" s="497"/>
      <c r="BIA19" s="497"/>
      <c r="BIB19" s="497"/>
      <c r="BIC19" s="497"/>
      <c r="BID19" s="497"/>
      <c r="BIE19" s="497"/>
      <c r="BIF19" s="497"/>
      <c r="BIG19" s="497"/>
      <c r="BIH19" s="497"/>
      <c r="BII19" s="497"/>
      <c r="BIJ19" s="497"/>
      <c r="BIK19" s="497"/>
      <c r="BIL19" s="497"/>
      <c r="BIM19" s="497"/>
      <c r="BIN19" s="497"/>
      <c r="BIO19" s="497"/>
      <c r="BIP19" s="497"/>
      <c r="BIQ19" s="497"/>
      <c r="BIR19" s="497"/>
      <c r="BIS19" s="497"/>
      <c r="BIT19" s="497"/>
      <c r="BIU19" s="497"/>
      <c r="BIV19" s="497"/>
      <c r="BIW19" s="497"/>
      <c r="BIX19" s="497"/>
      <c r="BIY19" s="497"/>
      <c r="BIZ19" s="497"/>
      <c r="BJA19" s="497"/>
      <c r="BJB19" s="497"/>
      <c r="BJC19" s="497"/>
      <c r="BJD19" s="497"/>
      <c r="BJE19" s="497"/>
      <c r="BJF19" s="497"/>
      <c r="BJG19" s="497"/>
      <c r="BJH19" s="497"/>
      <c r="BJI19" s="497"/>
      <c r="BJJ19" s="497"/>
      <c r="BJK19" s="497"/>
      <c r="BJL19" s="497"/>
      <c r="BJM19" s="497"/>
      <c r="BJN19" s="497"/>
      <c r="BJO19" s="497"/>
      <c r="BJP19" s="497"/>
      <c r="BJQ19" s="497"/>
      <c r="BJR19" s="497"/>
      <c r="BJS19" s="497"/>
      <c r="BJT19" s="497"/>
      <c r="BJU19" s="497"/>
      <c r="BJV19" s="497"/>
      <c r="BJW19" s="497"/>
      <c r="BJX19" s="497"/>
      <c r="BJY19" s="497"/>
      <c r="BJZ19" s="497"/>
      <c r="BKA19" s="497"/>
      <c r="BKB19" s="497"/>
      <c r="BKC19" s="497"/>
      <c r="BKD19" s="497"/>
      <c r="BKE19" s="497"/>
      <c r="BKF19" s="497"/>
      <c r="BKG19" s="497"/>
      <c r="BKH19" s="497"/>
      <c r="BKI19" s="497"/>
      <c r="BKJ19" s="497"/>
      <c r="BKK19" s="497"/>
      <c r="BKL19" s="497"/>
      <c r="BKM19" s="497"/>
      <c r="BKN19" s="497"/>
      <c r="BKO19" s="497"/>
      <c r="BKP19" s="497"/>
      <c r="BKQ19" s="497"/>
      <c r="BKR19" s="497"/>
      <c r="BKS19" s="497"/>
      <c r="BKT19" s="497"/>
      <c r="BKU19" s="497"/>
      <c r="BKV19" s="497"/>
      <c r="BKW19" s="497"/>
      <c r="BKX19" s="497"/>
      <c r="BKY19" s="497"/>
      <c r="BKZ19" s="497"/>
      <c r="BLA19" s="497"/>
      <c r="BLB19" s="497"/>
      <c r="BLC19" s="497"/>
      <c r="BLD19" s="497"/>
      <c r="BLE19" s="497"/>
      <c r="BLF19" s="497"/>
      <c r="BLG19" s="497"/>
      <c r="BLH19" s="497"/>
      <c r="BLI19" s="497"/>
      <c r="BLJ19" s="497"/>
      <c r="BLK19" s="497"/>
      <c r="BLL19" s="497"/>
      <c r="BLM19" s="497"/>
      <c r="BLN19" s="497"/>
      <c r="BLO19" s="497"/>
      <c r="BLP19" s="497"/>
      <c r="BLQ19" s="497"/>
      <c r="BLR19" s="497"/>
      <c r="BLS19" s="497"/>
      <c r="BLT19" s="497"/>
      <c r="BLU19" s="497"/>
      <c r="BLV19" s="497"/>
      <c r="BLW19" s="497"/>
      <c r="BLX19" s="497"/>
      <c r="BLY19" s="497"/>
      <c r="BLZ19" s="497"/>
      <c r="BMA19" s="497"/>
      <c r="BMB19" s="497"/>
      <c r="BMC19" s="497"/>
      <c r="BMD19" s="497"/>
      <c r="BME19" s="497"/>
      <c r="BMF19" s="497"/>
      <c r="BMG19" s="497"/>
      <c r="BMH19" s="497"/>
      <c r="BMI19" s="497"/>
      <c r="BMJ19" s="497"/>
      <c r="BMK19" s="497"/>
      <c r="BML19" s="497"/>
      <c r="BMM19" s="497"/>
      <c r="BMN19" s="497"/>
      <c r="BMO19" s="497"/>
      <c r="BMP19" s="497"/>
      <c r="BMQ19" s="497"/>
      <c r="BMR19" s="497"/>
      <c r="BMS19" s="497"/>
      <c r="BMT19" s="497"/>
      <c r="BMU19" s="497"/>
      <c r="BMV19" s="497"/>
      <c r="BMW19" s="497"/>
      <c r="BMX19" s="497"/>
      <c r="BMY19" s="497"/>
      <c r="BMZ19" s="497"/>
      <c r="BNA19" s="497"/>
      <c r="BNB19" s="497"/>
      <c r="BNC19" s="497"/>
      <c r="BND19" s="497"/>
      <c r="BNE19" s="497"/>
      <c r="BNF19" s="497"/>
      <c r="BNG19" s="497"/>
      <c r="BNH19" s="497"/>
      <c r="BNI19" s="497"/>
      <c r="BNJ19" s="497"/>
      <c r="BNK19" s="497"/>
      <c r="BNL19" s="497"/>
      <c r="BNM19" s="497"/>
      <c r="BNN19" s="497"/>
      <c r="BNO19" s="497"/>
      <c r="BNP19" s="497"/>
      <c r="BNQ19" s="497"/>
      <c r="BNR19" s="497"/>
      <c r="BNS19" s="497"/>
      <c r="BNT19" s="497"/>
      <c r="BNU19" s="497"/>
      <c r="BNV19" s="497"/>
      <c r="BNW19" s="497"/>
      <c r="BNX19" s="497"/>
      <c r="BNY19" s="497"/>
      <c r="BNZ19" s="497"/>
      <c r="BOA19" s="497"/>
      <c r="BOB19" s="497"/>
      <c r="BOC19" s="497"/>
      <c r="BOD19" s="497"/>
      <c r="BOE19" s="497"/>
      <c r="BOF19" s="497"/>
      <c r="BOG19" s="497"/>
      <c r="BOH19" s="497"/>
      <c r="BOI19" s="497"/>
      <c r="BOJ19" s="497"/>
      <c r="BOK19" s="497"/>
      <c r="BOL19" s="497"/>
      <c r="BOM19" s="497"/>
      <c r="BON19" s="497"/>
      <c r="BOO19" s="497"/>
      <c r="BOP19" s="497"/>
      <c r="BOQ19" s="497"/>
      <c r="BOR19" s="497"/>
      <c r="BOS19" s="497"/>
      <c r="BOT19" s="497"/>
      <c r="BOU19" s="497"/>
      <c r="BOV19" s="497"/>
      <c r="BOW19" s="497"/>
      <c r="BOX19" s="497"/>
      <c r="BOY19" s="497"/>
      <c r="BOZ19" s="497"/>
      <c r="BPA19" s="497"/>
      <c r="BPB19" s="497"/>
      <c r="BPC19" s="497"/>
      <c r="BPD19" s="497"/>
      <c r="BPE19" s="497"/>
      <c r="BPF19" s="497"/>
      <c r="BPG19" s="497"/>
      <c r="BPH19" s="497"/>
      <c r="BPI19" s="497"/>
      <c r="BPJ19" s="497"/>
      <c r="BPK19" s="497"/>
      <c r="BPL19" s="497"/>
      <c r="BPM19" s="497"/>
      <c r="BPN19" s="497"/>
      <c r="BPO19" s="497"/>
      <c r="BPP19" s="497"/>
      <c r="BPQ19" s="497"/>
      <c r="BPR19" s="497"/>
      <c r="BPS19" s="497"/>
      <c r="BPT19" s="497"/>
      <c r="BPU19" s="497"/>
      <c r="BPV19" s="497"/>
      <c r="BPW19" s="497"/>
      <c r="BPX19" s="497"/>
      <c r="BPY19" s="497"/>
      <c r="BPZ19" s="497"/>
      <c r="BQA19" s="497"/>
      <c r="BQB19" s="497"/>
      <c r="BQC19" s="497"/>
      <c r="BQD19" s="497"/>
      <c r="BQE19" s="497"/>
      <c r="BQF19" s="497"/>
      <c r="BQG19" s="497"/>
      <c r="BQH19" s="497"/>
      <c r="BQI19" s="497"/>
      <c r="BQJ19" s="497"/>
      <c r="BQK19" s="497"/>
      <c r="BQL19" s="497"/>
      <c r="BQM19" s="497"/>
      <c r="BQN19" s="497"/>
      <c r="BQO19" s="497"/>
      <c r="BQP19" s="497"/>
      <c r="BQQ19" s="497"/>
      <c r="BQR19" s="497"/>
      <c r="BQS19" s="497"/>
      <c r="BQT19" s="497"/>
      <c r="BQU19" s="497"/>
      <c r="BQV19" s="497"/>
      <c r="BQW19" s="497"/>
      <c r="BQX19" s="497"/>
      <c r="BQY19" s="497"/>
      <c r="BQZ19" s="497"/>
      <c r="BRA19" s="497"/>
      <c r="BRB19" s="497"/>
      <c r="BRC19" s="497"/>
      <c r="BRD19" s="497"/>
      <c r="BRE19" s="497"/>
      <c r="BRF19" s="497"/>
      <c r="BRG19" s="497"/>
      <c r="BRH19" s="497"/>
      <c r="BRI19" s="497"/>
      <c r="BRJ19" s="497"/>
      <c r="BRK19" s="497"/>
      <c r="BRL19" s="497"/>
      <c r="BRM19" s="497"/>
      <c r="BRN19" s="497"/>
      <c r="BRO19" s="497"/>
      <c r="BRP19" s="497"/>
      <c r="BRQ19" s="497"/>
      <c r="BRR19" s="497"/>
      <c r="BRS19" s="497"/>
      <c r="BRT19" s="497"/>
      <c r="BRU19" s="497"/>
      <c r="BRV19" s="497"/>
      <c r="BRW19" s="497"/>
      <c r="BRX19" s="497"/>
      <c r="BRY19" s="497"/>
      <c r="BRZ19" s="497"/>
      <c r="BSA19" s="497"/>
      <c r="BSB19" s="497"/>
      <c r="BSC19" s="497"/>
      <c r="BSD19" s="497"/>
      <c r="BSE19" s="497"/>
      <c r="BSF19" s="497"/>
      <c r="BSG19" s="497"/>
      <c r="BSH19" s="497"/>
      <c r="BSI19" s="497"/>
      <c r="BSJ19" s="497"/>
      <c r="BSK19" s="497"/>
      <c r="BSL19" s="497"/>
      <c r="BSM19" s="497"/>
      <c r="BSN19" s="497"/>
      <c r="BSO19" s="497"/>
      <c r="BSP19" s="497"/>
      <c r="BSQ19" s="497"/>
      <c r="BSR19" s="497"/>
      <c r="BSS19" s="497"/>
      <c r="BST19" s="497"/>
      <c r="BSU19" s="497"/>
      <c r="BSV19" s="497"/>
      <c r="BSW19" s="497"/>
      <c r="BSX19" s="497"/>
      <c r="BSY19" s="497"/>
      <c r="BSZ19" s="497"/>
      <c r="BTA19" s="497"/>
      <c r="BTB19" s="497"/>
      <c r="BTC19" s="497"/>
      <c r="BTD19" s="497"/>
      <c r="BTE19" s="497"/>
      <c r="BTF19" s="497"/>
      <c r="BTG19" s="497"/>
      <c r="BTH19" s="497"/>
      <c r="BTI19" s="497"/>
      <c r="BTJ19" s="497"/>
      <c r="BTK19" s="497"/>
      <c r="BTL19" s="497"/>
      <c r="BTM19" s="497"/>
      <c r="BTN19" s="497"/>
      <c r="BTO19" s="497"/>
      <c r="BTP19" s="497"/>
      <c r="BTQ19" s="497"/>
      <c r="BTR19" s="497"/>
      <c r="BTS19" s="497"/>
      <c r="BTT19" s="497"/>
      <c r="BTU19" s="497"/>
      <c r="BTV19" s="497"/>
      <c r="BTW19" s="497"/>
      <c r="BTX19" s="497"/>
      <c r="BTY19" s="497"/>
      <c r="BTZ19" s="497"/>
      <c r="BUA19" s="497"/>
      <c r="BUB19" s="497"/>
      <c r="BUC19" s="497"/>
      <c r="BUD19" s="497"/>
      <c r="BUE19" s="497"/>
      <c r="BUF19" s="497"/>
      <c r="BUG19" s="497"/>
      <c r="BUH19" s="497"/>
      <c r="BUI19" s="497"/>
      <c r="BUJ19" s="497"/>
      <c r="BUK19" s="497"/>
      <c r="BUL19" s="497"/>
      <c r="BUM19" s="497"/>
      <c r="BUN19" s="497"/>
      <c r="BUO19" s="497"/>
      <c r="BUP19" s="497"/>
      <c r="BUQ19" s="497"/>
      <c r="BUR19" s="497"/>
      <c r="BUS19" s="497"/>
      <c r="BUT19" s="497"/>
      <c r="BUU19" s="497"/>
      <c r="BUV19" s="497"/>
      <c r="BUW19" s="497"/>
      <c r="BUX19" s="497"/>
      <c r="BUY19" s="497"/>
      <c r="BUZ19" s="497"/>
      <c r="BVA19" s="497"/>
      <c r="BVB19" s="497"/>
      <c r="BVC19" s="497"/>
      <c r="BVD19" s="497"/>
      <c r="BVE19" s="497"/>
      <c r="BVF19" s="497"/>
      <c r="BVG19" s="497"/>
      <c r="BVH19" s="497"/>
      <c r="BVI19" s="497"/>
      <c r="BVJ19" s="497"/>
      <c r="BVK19" s="497"/>
      <c r="BVL19" s="497"/>
      <c r="BVM19" s="497"/>
      <c r="BVN19" s="497"/>
      <c r="BVO19" s="497"/>
      <c r="BVP19" s="497"/>
      <c r="BVQ19" s="497"/>
      <c r="BVR19" s="497"/>
      <c r="BVS19" s="497"/>
      <c r="BVT19" s="497"/>
      <c r="BVU19" s="497"/>
      <c r="BVV19" s="497"/>
      <c r="BVW19" s="497"/>
      <c r="BVX19" s="497"/>
      <c r="BVY19" s="497"/>
      <c r="BVZ19" s="497"/>
      <c r="BWA19" s="497"/>
      <c r="BWB19" s="497"/>
      <c r="BWC19" s="497"/>
      <c r="BWD19" s="497"/>
      <c r="BWE19" s="497"/>
      <c r="BWF19" s="497"/>
      <c r="BWG19" s="497"/>
      <c r="BWH19" s="497"/>
      <c r="BWI19" s="497"/>
      <c r="BWJ19" s="497"/>
      <c r="BWK19" s="497"/>
      <c r="BWL19" s="497"/>
      <c r="BWM19" s="497"/>
      <c r="BWN19" s="497"/>
      <c r="BWO19" s="497"/>
      <c r="BWP19" s="497"/>
      <c r="BWQ19" s="497"/>
      <c r="BWR19" s="497"/>
      <c r="BWS19" s="497"/>
      <c r="BWT19" s="497"/>
      <c r="BWU19" s="497"/>
      <c r="BWV19" s="497"/>
      <c r="BWW19" s="497"/>
      <c r="BWX19" s="497"/>
      <c r="BWY19" s="497"/>
      <c r="BWZ19" s="497"/>
      <c r="BXA19" s="497"/>
      <c r="BXB19" s="497"/>
      <c r="BXC19" s="497"/>
      <c r="BXD19" s="497"/>
      <c r="BXE19" s="497"/>
      <c r="BXF19" s="497"/>
      <c r="BXG19" s="497"/>
      <c r="BXH19" s="497"/>
      <c r="BXI19" s="497"/>
      <c r="BXJ19" s="497"/>
      <c r="BXK19" s="497"/>
      <c r="BXL19" s="497"/>
      <c r="BXM19" s="497"/>
      <c r="BXN19" s="497"/>
      <c r="BXO19" s="497"/>
      <c r="BXP19" s="497"/>
      <c r="BXQ19" s="497"/>
      <c r="BXR19" s="497"/>
      <c r="BXS19" s="497"/>
      <c r="BXT19" s="497"/>
      <c r="BXU19" s="497"/>
      <c r="BXV19" s="497"/>
      <c r="BXW19" s="497"/>
      <c r="BXX19" s="497"/>
      <c r="BXY19" s="497"/>
      <c r="BXZ19" s="497"/>
      <c r="BYA19" s="497"/>
      <c r="BYB19" s="497"/>
      <c r="BYC19" s="497"/>
      <c r="BYD19" s="497"/>
      <c r="BYE19" s="497"/>
      <c r="BYF19" s="497"/>
      <c r="BYG19" s="497"/>
      <c r="BYH19" s="497"/>
      <c r="BYI19" s="497"/>
      <c r="BYJ19" s="497"/>
      <c r="BYK19" s="497"/>
      <c r="BYL19" s="497"/>
      <c r="BYM19" s="497"/>
      <c r="BYN19" s="497"/>
      <c r="BYO19" s="497"/>
      <c r="BYP19" s="497"/>
      <c r="BYQ19" s="497"/>
      <c r="BYR19" s="497"/>
      <c r="BYS19" s="497"/>
      <c r="BYT19" s="497"/>
      <c r="BYU19" s="497"/>
      <c r="BYV19" s="497"/>
      <c r="BYW19" s="497"/>
      <c r="BYX19" s="497"/>
      <c r="BYY19" s="497"/>
      <c r="BYZ19" s="497"/>
      <c r="BZA19" s="497"/>
      <c r="BZB19" s="497"/>
      <c r="BZC19" s="497"/>
      <c r="BZD19" s="497"/>
      <c r="BZE19" s="497"/>
      <c r="BZF19" s="497"/>
      <c r="BZG19" s="497"/>
      <c r="BZH19" s="497"/>
      <c r="BZI19" s="497"/>
      <c r="BZJ19" s="497"/>
      <c r="BZK19" s="497"/>
      <c r="BZL19" s="497"/>
      <c r="BZM19" s="497"/>
      <c r="BZN19" s="497"/>
      <c r="BZO19" s="497"/>
      <c r="BZP19" s="497"/>
      <c r="BZQ19" s="497"/>
      <c r="BZR19" s="497"/>
      <c r="BZS19" s="497"/>
      <c r="BZT19" s="497"/>
      <c r="BZU19" s="497"/>
      <c r="BZV19" s="497"/>
      <c r="BZW19" s="497"/>
      <c r="BZX19" s="497"/>
      <c r="BZY19" s="497"/>
      <c r="BZZ19" s="497"/>
      <c r="CAA19" s="497"/>
      <c r="CAB19" s="497"/>
      <c r="CAC19" s="497"/>
      <c r="CAD19" s="497"/>
      <c r="CAE19" s="497"/>
      <c r="CAF19" s="497"/>
      <c r="CAG19" s="497"/>
      <c r="CAH19" s="497"/>
      <c r="CAI19" s="497"/>
      <c r="CAJ19" s="497"/>
      <c r="CAK19" s="497"/>
      <c r="CAL19" s="497"/>
      <c r="CAM19" s="497"/>
      <c r="CAN19" s="497"/>
      <c r="CAO19" s="497"/>
      <c r="CAP19" s="497"/>
      <c r="CAQ19" s="497"/>
      <c r="CAR19" s="497"/>
      <c r="CAS19" s="497"/>
      <c r="CAT19" s="497"/>
      <c r="CAU19" s="497"/>
      <c r="CAV19" s="497"/>
      <c r="CAW19" s="497"/>
      <c r="CAX19" s="497"/>
      <c r="CAY19" s="497"/>
      <c r="CAZ19" s="497"/>
      <c r="CBA19" s="497"/>
      <c r="CBB19" s="497"/>
      <c r="CBC19" s="497"/>
      <c r="CBD19" s="497"/>
      <c r="CBE19" s="497"/>
      <c r="CBF19" s="497"/>
      <c r="CBG19" s="497"/>
      <c r="CBH19" s="497"/>
      <c r="CBI19" s="497"/>
      <c r="CBJ19" s="497"/>
      <c r="CBK19" s="497"/>
      <c r="CBL19" s="497"/>
      <c r="CBM19" s="497"/>
      <c r="CBN19" s="497"/>
      <c r="CBO19" s="497"/>
      <c r="CBP19" s="497"/>
      <c r="CBQ19" s="497"/>
      <c r="CBR19" s="497"/>
      <c r="CBS19" s="497"/>
      <c r="CBT19" s="497"/>
      <c r="CBU19" s="497"/>
      <c r="CBV19" s="497"/>
      <c r="CBW19" s="497"/>
      <c r="CBX19" s="497"/>
      <c r="CBY19" s="497"/>
      <c r="CBZ19" s="497"/>
      <c r="CCA19" s="497"/>
      <c r="CCB19" s="497"/>
      <c r="CCC19" s="497"/>
      <c r="CCD19" s="497"/>
      <c r="CCE19" s="497"/>
      <c r="CCF19" s="497"/>
      <c r="CCG19" s="497"/>
      <c r="CCH19" s="497"/>
      <c r="CCI19" s="497"/>
      <c r="CCJ19" s="497"/>
      <c r="CCK19" s="497"/>
      <c r="CCL19" s="497"/>
      <c r="CCM19" s="497"/>
      <c r="CCN19" s="497"/>
      <c r="CCO19" s="497"/>
      <c r="CCP19" s="497"/>
      <c r="CCQ19" s="497"/>
      <c r="CCR19" s="497"/>
      <c r="CCS19" s="497"/>
      <c r="CCT19" s="497"/>
      <c r="CCU19" s="497"/>
      <c r="CCV19" s="497"/>
      <c r="CCW19" s="497"/>
      <c r="CCX19" s="497"/>
      <c r="CCY19" s="497"/>
      <c r="CCZ19" s="497"/>
      <c r="CDA19" s="497"/>
      <c r="CDB19" s="497"/>
      <c r="CDC19" s="497"/>
      <c r="CDD19" s="497"/>
      <c r="CDE19" s="497"/>
      <c r="CDF19" s="497"/>
      <c r="CDG19" s="497"/>
      <c r="CDH19" s="497"/>
      <c r="CDI19" s="497"/>
      <c r="CDJ19" s="497"/>
      <c r="CDK19" s="497"/>
      <c r="CDL19" s="497"/>
      <c r="CDM19" s="497"/>
      <c r="CDN19" s="497"/>
      <c r="CDO19" s="497"/>
      <c r="CDP19" s="497"/>
      <c r="CDQ19" s="497"/>
      <c r="CDR19" s="497"/>
      <c r="CDS19" s="497"/>
      <c r="CDT19" s="497"/>
      <c r="CDU19" s="497"/>
      <c r="CDV19" s="497"/>
      <c r="CDW19" s="497"/>
      <c r="CDX19" s="497"/>
      <c r="CDY19" s="497"/>
      <c r="CDZ19" s="497"/>
      <c r="CEA19" s="497"/>
      <c r="CEB19" s="497"/>
      <c r="CEC19" s="497"/>
      <c r="CED19" s="497"/>
      <c r="CEE19" s="497"/>
      <c r="CEF19" s="497"/>
      <c r="CEG19" s="497"/>
      <c r="CEH19" s="497"/>
      <c r="CEI19" s="497"/>
      <c r="CEJ19" s="497"/>
      <c r="CEK19" s="497"/>
      <c r="CEL19" s="497"/>
      <c r="CEM19" s="497"/>
      <c r="CEN19" s="497"/>
      <c r="CEO19" s="497"/>
      <c r="CEP19" s="497"/>
      <c r="CEQ19" s="497"/>
      <c r="CER19" s="497"/>
      <c r="CES19" s="497"/>
      <c r="CET19" s="497"/>
      <c r="CEU19" s="497"/>
      <c r="CEV19" s="497"/>
      <c r="CEW19" s="497"/>
      <c r="CEX19" s="497"/>
      <c r="CEY19" s="497"/>
      <c r="CEZ19" s="497"/>
      <c r="CFA19" s="497"/>
      <c r="CFB19" s="497"/>
      <c r="CFC19" s="497"/>
      <c r="CFD19" s="497"/>
      <c r="CFE19" s="497"/>
      <c r="CFF19" s="497"/>
      <c r="CFG19" s="497"/>
      <c r="CFH19" s="497"/>
      <c r="CFI19" s="497"/>
      <c r="CFJ19" s="497"/>
      <c r="CFK19" s="497"/>
      <c r="CFL19" s="497"/>
      <c r="CFM19" s="497"/>
      <c r="CFN19" s="497"/>
      <c r="CFO19" s="497"/>
      <c r="CFP19" s="497"/>
      <c r="CFQ19" s="497"/>
      <c r="CFR19" s="497"/>
      <c r="CFS19" s="497"/>
      <c r="CFT19" s="497"/>
      <c r="CFU19" s="497"/>
      <c r="CFV19" s="497"/>
      <c r="CFW19" s="497"/>
      <c r="CFX19" s="497"/>
      <c r="CFY19" s="497"/>
      <c r="CFZ19" s="497"/>
      <c r="CGA19" s="497"/>
      <c r="CGB19" s="497"/>
      <c r="CGC19" s="497"/>
      <c r="CGD19" s="497"/>
      <c r="CGE19" s="497"/>
      <c r="CGF19" s="497"/>
      <c r="CGG19" s="497"/>
      <c r="CGH19" s="497"/>
      <c r="CGI19" s="497"/>
      <c r="CGJ19" s="497"/>
      <c r="CGK19" s="497"/>
      <c r="CGL19" s="497"/>
      <c r="CGM19" s="497"/>
      <c r="CGN19" s="497"/>
      <c r="CGO19" s="497"/>
      <c r="CGP19" s="497"/>
      <c r="CGQ19" s="497"/>
      <c r="CGR19" s="497"/>
      <c r="CGS19" s="497"/>
      <c r="CGT19" s="497"/>
      <c r="CGU19" s="497"/>
      <c r="CGV19" s="497"/>
      <c r="CGW19" s="497"/>
      <c r="CGX19" s="497"/>
      <c r="CGY19" s="497"/>
      <c r="CGZ19" s="497"/>
      <c r="CHA19" s="497"/>
      <c r="CHB19" s="497"/>
      <c r="CHC19" s="497"/>
      <c r="CHD19" s="497"/>
      <c r="CHE19" s="497"/>
      <c r="CHF19" s="497"/>
      <c r="CHG19" s="497"/>
      <c r="CHH19" s="497"/>
      <c r="CHI19" s="497"/>
      <c r="CHJ19" s="497"/>
      <c r="CHK19" s="497"/>
      <c r="CHL19" s="497"/>
      <c r="CHM19" s="497"/>
      <c r="CHN19" s="497"/>
      <c r="CHO19" s="497"/>
      <c r="CHP19" s="497"/>
      <c r="CHQ19" s="497"/>
      <c r="CHR19" s="497"/>
      <c r="CHS19" s="497"/>
      <c r="CHT19" s="497"/>
      <c r="CHU19" s="497"/>
      <c r="CHV19" s="497"/>
      <c r="CHW19" s="497"/>
      <c r="CHX19" s="497"/>
      <c r="CHY19" s="497"/>
      <c r="CHZ19" s="497"/>
      <c r="CIA19" s="497"/>
      <c r="CIB19" s="497"/>
      <c r="CIC19" s="497"/>
      <c r="CID19" s="497"/>
      <c r="CIE19" s="497"/>
      <c r="CIF19" s="497"/>
      <c r="CIG19" s="497"/>
      <c r="CIH19" s="497"/>
      <c r="CII19" s="497"/>
      <c r="CIJ19" s="497"/>
      <c r="CIK19" s="497"/>
      <c r="CIL19" s="497"/>
      <c r="CIM19" s="497"/>
      <c r="CIN19" s="497"/>
      <c r="CIO19" s="497"/>
      <c r="CIP19" s="497"/>
      <c r="CIQ19" s="497"/>
      <c r="CIR19" s="497"/>
      <c r="CIS19" s="497"/>
      <c r="CIT19" s="497"/>
      <c r="CIU19" s="497"/>
      <c r="CIV19" s="497"/>
      <c r="CIW19" s="497"/>
      <c r="CIX19" s="497"/>
      <c r="CIY19" s="497"/>
      <c r="CIZ19" s="497"/>
      <c r="CJA19" s="497"/>
      <c r="CJB19" s="497"/>
      <c r="CJC19" s="497"/>
      <c r="CJD19" s="497"/>
      <c r="CJE19" s="497"/>
      <c r="CJF19" s="497"/>
      <c r="CJG19" s="497"/>
      <c r="CJH19" s="497"/>
      <c r="CJI19" s="497"/>
      <c r="CJJ19" s="497"/>
      <c r="CJK19" s="497"/>
      <c r="CJL19" s="497"/>
      <c r="CJM19" s="497"/>
      <c r="CJN19" s="497"/>
      <c r="CJO19" s="497"/>
      <c r="CJP19" s="497"/>
      <c r="CJQ19" s="497"/>
      <c r="CJR19" s="497"/>
      <c r="CJS19" s="497"/>
      <c r="CJT19" s="497"/>
      <c r="CJU19" s="497"/>
      <c r="CJV19" s="497"/>
      <c r="CJW19" s="497"/>
      <c r="CJX19" s="497"/>
      <c r="CJY19" s="497"/>
      <c r="CJZ19" s="497"/>
      <c r="CKA19" s="497"/>
      <c r="CKB19" s="497"/>
      <c r="CKC19" s="497"/>
      <c r="CKD19" s="497"/>
      <c r="CKE19" s="497"/>
      <c r="CKF19" s="497"/>
      <c r="CKG19" s="497"/>
      <c r="CKH19" s="497"/>
      <c r="CKI19" s="497"/>
      <c r="CKJ19" s="497"/>
      <c r="CKK19" s="497"/>
      <c r="CKL19" s="497"/>
      <c r="CKM19" s="497"/>
      <c r="CKN19" s="497"/>
      <c r="CKO19" s="497"/>
      <c r="CKP19" s="497"/>
      <c r="CKQ19" s="497"/>
      <c r="CKR19" s="497"/>
      <c r="CKS19" s="497"/>
      <c r="CKT19" s="497"/>
      <c r="CKU19" s="497"/>
      <c r="CKV19" s="497"/>
      <c r="CKW19" s="497"/>
      <c r="CKX19" s="497"/>
      <c r="CKY19" s="497"/>
      <c r="CKZ19" s="497"/>
      <c r="CLA19" s="497"/>
      <c r="CLB19" s="497"/>
      <c r="CLC19" s="497"/>
      <c r="CLD19" s="497"/>
      <c r="CLE19" s="497"/>
      <c r="CLF19" s="497"/>
      <c r="CLG19" s="497"/>
      <c r="CLH19" s="497"/>
      <c r="CLI19" s="497"/>
      <c r="CLJ19" s="497"/>
      <c r="CLK19" s="497"/>
      <c r="CLL19" s="497"/>
      <c r="CLM19" s="497"/>
      <c r="CLN19" s="497"/>
      <c r="CLO19" s="497"/>
      <c r="CLP19" s="497"/>
      <c r="CLQ19" s="497"/>
      <c r="CLR19" s="497"/>
      <c r="CLS19" s="497"/>
      <c r="CLT19" s="497"/>
      <c r="CLU19" s="497"/>
      <c r="CLV19" s="497"/>
      <c r="CLW19" s="497"/>
      <c r="CLX19" s="497"/>
      <c r="CLY19" s="497"/>
      <c r="CLZ19" s="497"/>
      <c r="CMA19" s="497"/>
      <c r="CMB19" s="497"/>
      <c r="CMC19" s="497"/>
      <c r="CMD19" s="497"/>
      <c r="CME19" s="497"/>
      <c r="CMF19" s="497"/>
      <c r="CMG19" s="497"/>
      <c r="CMH19" s="497"/>
      <c r="CMI19" s="497"/>
      <c r="CMJ19" s="497"/>
      <c r="CMK19" s="497"/>
      <c r="CML19" s="497"/>
      <c r="CMM19" s="497"/>
      <c r="CMN19" s="497"/>
      <c r="CMO19" s="497"/>
      <c r="CMP19" s="497"/>
      <c r="CMQ19" s="497"/>
      <c r="CMR19" s="497"/>
      <c r="CMS19" s="497"/>
      <c r="CMT19" s="497"/>
      <c r="CMU19" s="497"/>
      <c r="CMV19" s="497"/>
      <c r="CMW19" s="497"/>
      <c r="CMX19" s="497"/>
      <c r="CMY19" s="497"/>
      <c r="CMZ19" s="497"/>
      <c r="CNA19" s="497"/>
      <c r="CNB19" s="497"/>
      <c r="CNC19" s="497"/>
      <c r="CND19" s="497"/>
      <c r="CNE19" s="497"/>
      <c r="CNF19" s="497"/>
      <c r="CNG19" s="497"/>
      <c r="CNH19" s="497"/>
      <c r="CNI19" s="497"/>
      <c r="CNJ19" s="497"/>
      <c r="CNK19" s="497"/>
      <c r="CNL19" s="497"/>
      <c r="CNM19" s="497"/>
      <c r="CNN19" s="497"/>
      <c r="CNO19" s="497"/>
      <c r="CNP19" s="497"/>
      <c r="CNQ19" s="497"/>
      <c r="CNR19" s="497"/>
      <c r="CNS19" s="497"/>
      <c r="CNT19" s="497"/>
      <c r="CNU19" s="497"/>
      <c r="CNV19" s="497"/>
      <c r="CNW19" s="497"/>
      <c r="CNX19" s="497"/>
      <c r="CNY19" s="497"/>
      <c r="CNZ19" s="497"/>
      <c r="COA19" s="497"/>
      <c r="COB19" s="497"/>
      <c r="COC19" s="497"/>
      <c r="COD19" s="497"/>
      <c r="COE19" s="497"/>
      <c r="COF19" s="497"/>
      <c r="COG19" s="497"/>
      <c r="COH19" s="497"/>
      <c r="COI19" s="497"/>
      <c r="COJ19" s="497"/>
      <c r="COK19" s="497"/>
      <c r="COL19" s="497"/>
      <c r="COM19" s="497"/>
      <c r="CON19" s="497"/>
      <c r="COO19" s="497"/>
      <c r="COP19" s="497"/>
      <c r="COQ19" s="497"/>
      <c r="COR19" s="497"/>
      <c r="COS19" s="497"/>
      <c r="COT19" s="497"/>
      <c r="COU19" s="497"/>
      <c r="COV19" s="497"/>
      <c r="COW19" s="497"/>
      <c r="COX19" s="497"/>
      <c r="COY19" s="497"/>
      <c r="COZ19" s="497"/>
      <c r="CPA19" s="497"/>
      <c r="CPB19" s="497"/>
      <c r="CPC19" s="497"/>
      <c r="CPD19" s="497"/>
      <c r="CPE19" s="497"/>
      <c r="CPF19" s="497"/>
      <c r="CPG19" s="497"/>
      <c r="CPH19" s="497"/>
      <c r="CPI19" s="497"/>
      <c r="CPJ19" s="497"/>
      <c r="CPK19" s="497"/>
      <c r="CPL19" s="497"/>
      <c r="CPM19" s="497"/>
      <c r="CPN19" s="497"/>
      <c r="CPO19" s="497"/>
      <c r="CPP19" s="497"/>
      <c r="CPQ19" s="497"/>
      <c r="CPR19" s="497"/>
      <c r="CPS19" s="497"/>
      <c r="CPT19" s="497"/>
      <c r="CPU19" s="497"/>
      <c r="CPV19" s="497"/>
      <c r="CPW19" s="497"/>
      <c r="CPX19" s="497"/>
      <c r="CPY19" s="497"/>
      <c r="CPZ19" s="497"/>
      <c r="CQA19" s="497"/>
      <c r="CQB19" s="497"/>
      <c r="CQC19" s="497"/>
      <c r="CQD19" s="497"/>
      <c r="CQE19" s="497"/>
      <c r="CQF19" s="497"/>
      <c r="CQG19" s="497"/>
      <c r="CQH19" s="497"/>
      <c r="CQI19" s="497"/>
      <c r="CQJ19" s="497"/>
      <c r="CQK19" s="497"/>
      <c r="CQL19" s="497"/>
      <c r="CQM19" s="497"/>
      <c r="CQN19" s="497"/>
      <c r="CQO19" s="497"/>
      <c r="CQP19" s="497"/>
      <c r="CQQ19" s="497"/>
      <c r="CQR19" s="497"/>
      <c r="CQS19" s="497"/>
      <c r="CQT19" s="497"/>
      <c r="CQU19" s="497"/>
      <c r="CQV19" s="497"/>
      <c r="CQW19" s="497"/>
      <c r="CQX19" s="497"/>
      <c r="CQY19" s="497"/>
      <c r="CQZ19" s="497"/>
      <c r="CRA19" s="497"/>
      <c r="CRB19" s="497"/>
      <c r="CRC19" s="497"/>
      <c r="CRD19" s="497"/>
      <c r="CRE19" s="497"/>
      <c r="CRF19" s="497"/>
      <c r="CRG19" s="497"/>
      <c r="CRH19" s="497"/>
      <c r="CRI19" s="497"/>
      <c r="CRJ19" s="497"/>
      <c r="CRK19" s="497"/>
      <c r="CRL19" s="497"/>
      <c r="CRM19" s="497"/>
      <c r="CRN19" s="497"/>
      <c r="CRO19" s="497"/>
      <c r="CRP19" s="497"/>
      <c r="CRQ19" s="497"/>
      <c r="CRR19" s="497"/>
      <c r="CRS19" s="497"/>
      <c r="CRT19" s="497"/>
      <c r="CRU19" s="497"/>
      <c r="CRV19" s="497"/>
      <c r="CRW19" s="497"/>
      <c r="CRX19" s="497"/>
      <c r="CRY19" s="497"/>
      <c r="CRZ19" s="497"/>
      <c r="CSA19" s="497"/>
      <c r="CSB19" s="497"/>
      <c r="CSC19" s="497"/>
      <c r="CSD19" s="497"/>
      <c r="CSE19" s="497"/>
      <c r="CSF19" s="497"/>
      <c r="CSG19" s="497"/>
      <c r="CSH19" s="497"/>
      <c r="CSI19" s="497"/>
      <c r="CSJ19" s="497"/>
      <c r="CSK19" s="497"/>
      <c r="CSL19" s="497"/>
      <c r="CSM19" s="497"/>
      <c r="CSN19" s="497"/>
      <c r="CSO19" s="497"/>
      <c r="CSP19" s="497"/>
      <c r="CSQ19" s="497"/>
      <c r="CSR19" s="497"/>
      <c r="CSS19" s="497"/>
      <c r="CST19" s="497"/>
      <c r="CSU19" s="497"/>
      <c r="CSV19" s="497"/>
      <c r="CSW19" s="497"/>
      <c r="CSX19" s="497"/>
      <c r="CSY19" s="497"/>
      <c r="CSZ19" s="497"/>
      <c r="CTA19" s="497"/>
      <c r="CTB19" s="497"/>
      <c r="CTC19" s="497"/>
      <c r="CTD19" s="497"/>
      <c r="CTE19" s="497"/>
      <c r="CTF19" s="497"/>
      <c r="CTG19" s="497"/>
      <c r="CTH19" s="497"/>
      <c r="CTI19" s="497"/>
      <c r="CTJ19" s="497"/>
      <c r="CTK19" s="497"/>
      <c r="CTL19" s="497"/>
      <c r="CTM19" s="497"/>
      <c r="CTN19" s="497"/>
      <c r="CTO19" s="497"/>
      <c r="CTP19" s="497"/>
      <c r="CTQ19" s="497"/>
      <c r="CTR19" s="497"/>
      <c r="CTS19" s="497"/>
      <c r="CTT19" s="497"/>
      <c r="CTU19" s="497"/>
      <c r="CTV19" s="497"/>
      <c r="CTW19" s="497"/>
      <c r="CTX19" s="497"/>
      <c r="CTY19" s="497"/>
      <c r="CTZ19" s="497"/>
      <c r="CUA19" s="497"/>
      <c r="CUB19" s="497"/>
      <c r="CUC19" s="497"/>
      <c r="CUD19" s="497"/>
      <c r="CUE19" s="497"/>
      <c r="CUF19" s="497"/>
      <c r="CUG19" s="497"/>
      <c r="CUH19" s="497"/>
      <c r="CUI19" s="497"/>
      <c r="CUJ19" s="497"/>
      <c r="CUK19" s="497"/>
      <c r="CUL19" s="497"/>
      <c r="CUM19" s="497"/>
      <c r="CUN19" s="497"/>
      <c r="CUO19" s="497"/>
      <c r="CUP19" s="497"/>
      <c r="CUQ19" s="497"/>
      <c r="CUR19" s="497"/>
      <c r="CUS19" s="497"/>
      <c r="CUT19" s="497"/>
      <c r="CUU19" s="497"/>
      <c r="CUV19" s="497"/>
      <c r="CUW19" s="497"/>
      <c r="CUX19" s="497"/>
      <c r="CUY19" s="497"/>
      <c r="CUZ19" s="497"/>
      <c r="CVA19" s="497"/>
      <c r="CVB19" s="497"/>
      <c r="CVC19" s="497"/>
      <c r="CVD19" s="497"/>
      <c r="CVE19" s="497"/>
      <c r="CVF19" s="497"/>
      <c r="CVG19" s="497"/>
      <c r="CVH19" s="497"/>
      <c r="CVI19" s="497"/>
      <c r="CVJ19" s="497"/>
      <c r="CVK19" s="497"/>
      <c r="CVL19" s="497"/>
      <c r="CVM19" s="497"/>
      <c r="CVN19" s="497"/>
      <c r="CVO19" s="497"/>
      <c r="CVP19" s="497"/>
      <c r="CVQ19" s="497"/>
      <c r="CVR19" s="497"/>
      <c r="CVS19" s="497"/>
      <c r="CVT19" s="497"/>
      <c r="CVU19" s="497"/>
      <c r="CVV19" s="497"/>
      <c r="CVW19" s="497"/>
      <c r="CVX19" s="497"/>
      <c r="CVY19" s="497"/>
      <c r="CVZ19" s="497"/>
      <c r="CWA19" s="497"/>
      <c r="CWB19" s="497"/>
      <c r="CWC19" s="497"/>
      <c r="CWD19" s="497"/>
      <c r="CWE19" s="497"/>
      <c r="CWF19" s="497"/>
      <c r="CWG19" s="497"/>
      <c r="CWH19" s="497"/>
      <c r="CWI19" s="497"/>
      <c r="CWJ19" s="497"/>
      <c r="CWK19" s="497"/>
      <c r="CWL19" s="497"/>
      <c r="CWM19" s="497"/>
      <c r="CWN19" s="497"/>
      <c r="CWO19" s="497"/>
      <c r="CWP19" s="497"/>
      <c r="CWQ19" s="497"/>
      <c r="CWR19" s="497"/>
      <c r="CWS19" s="497"/>
      <c r="CWT19" s="497"/>
      <c r="CWU19" s="497"/>
      <c r="CWV19" s="497"/>
      <c r="CWW19" s="497"/>
      <c r="CWX19" s="497"/>
      <c r="CWY19" s="497"/>
      <c r="CWZ19" s="497"/>
      <c r="CXA19" s="497"/>
      <c r="CXB19" s="497"/>
      <c r="CXC19" s="497"/>
      <c r="CXD19" s="497"/>
      <c r="CXE19" s="497"/>
      <c r="CXF19" s="497"/>
      <c r="CXG19" s="497"/>
      <c r="CXH19" s="497"/>
      <c r="CXI19" s="497"/>
      <c r="CXJ19" s="497"/>
      <c r="CXK19" s="497"/>
      <c r="CXL19" s="497"/>
      <c r="CXM19" s="497"/>
      <c r="CXN19" s="497"/>
      <c r="CXO19" s="497"/>
      <c r="CXP19" s="497"/>
      <c r="CXQ19" s="497"/>
      <c r="CXR19" s="497"/>
      <c r="CXS19" s="497"/>
      <c r="CXT19" s="497"/>
      <c r="CXU19" s="497"/>
      <c r="CXV19" s="497"/>
      <c r="CXW19" s="497"/>
      <c r="CXX19" s="497"/>
      <c r="CXY19" s="497"/>
      <c r="CXZ19" s="497"/>
      <c r="CYA19" s="497"/>
      <c r="CYB19" s="497"/>
      <c r="CYC19" s="497"/>
      <c r="CYD19" s="497"/>
      <c r="CYE19" s="497"/>
      <c r="CYF19" s="497"/>
      <c r="CYG19" s="497"/>
      <c r="CYH19" s="497"/>
      <c r="CYI19" s="497"/>
      <c r="CYJ19" s="497"/>
      <c r="CYK19" s="497"/>
      <c r="CYL19" s="497"/>
      <c r="CYM19" s="497"/>
      <c r="CYN19" s="497"/>
      <c r="CYO19" s="497"/>
      <c r="CYP19" s="497"/>
      <c r="CYQ19" s="497"/>
      <c r="CYR19" s="497"/>
      <c r="CYS19" s="497"/>
      <c r="CYT19" s="497"/>
      <c r="CYU19" s="497"/>
      <c r="CYV19" s="497"/>
      <c r="CYW19" s="497"/>
      <c r="CYX19" s="497"/>
      <c r="CYY19" s="497"/>
      <c r="CYZ19" s="497"/>
      <c r="CZA19" s="497"/>
      <c r="CZB19" s="497"/>
      <c r="CZC19" s="497"/>
      <c r="CZD19" s="497"/>
      <c r="CZE19" s="497"/>
      <c r="CZF19" s="497"/>
      <c r="CZG19" s="497"/>
      <c r="CZH19" s="497"/>
      <c r="CZI19" s="497"/>
      <c r="CZJ19" s="497"/>
      <c r="CZK19" s="497"/>
      <c r="CZL19" s="497"/>
      <c r="CZM19" s="497"/>
      <c r="CZN19" s="497"/>
      <c r="CZO19" s="497"/>
      <c r="CZP19" s="497"/>
      <c r="CZQ19" s="497"/>
      <c r="CZR19" s="497"/>
      <c r="CZS19" s="497"/>
      <c r="CZT19" s="497"/>
      <c r="CZU19" s="497"/>
      <c r="CZV19" s="497"/>
      <c r="CZW19" s="497"/>
      <c r="CZX19" s="497"/>
      <c r="CZY19" s="497"/>
      <c r="CZZ19" s="497"/>
      <c r="DAA19" s="497"/>
      <c r="DAB19" s="497"/>
      <c r="DAC19" s="497"/>
      <c r="DAD19" s="497"/>
      <c r="DAE19" s="497"/>
      <c r="DAF19" s="497"/>
      <c r="DAG19" s="497"/>
      <c r="DAH19" s="497"/>
      <c r="DAI19" s="497"/>
      <c r="DAJ19" s="497"/>
      <c r="DAK19" s="497"/>
      <c r="DAL19" s="497"/>
      <c r="DAM19" s="497"/>
      <c r="DAN19" s="497"/>
      <c r="DAO19" s="497"/>
      <c r="DAP19" s="497"/>
      <c r="DAQ19" s="497"/>
      <c r="DAR19" s="497"/>
      <c r="DAS19" s="497"/>
      <c r="DAT19" s="497"/>
      <c r="DAU19" s="497"/>
      <c r="DAV19" s="497"/>
      <c r="DAW19" s="497"/>
      <c r="DAX19" s="497"/>
      <c r="DAY19" s="497"/>
      <c r="DAZ19" s="497"/>
      <c r="DBA19" s="497"/>
      <c r="DBB19" s="497"/>
      <c r="DBC19" s="497"/>
      <c r="DBD19" s="497"/>
      <c r="DBE19" s="497"/>
      <c r="DBF19" s="497"/>
      <c r="DBG19" s="497"/>
      <c r="DBH19" s="497"/>
      <c r="DBI19" s="497"/>
      <c r="DBJ19" s="497"/>
      <c r="DBK19" s="497"/>
      <c r="DBL19" s="497"/>
      <c r="DBM19" s="497"/>
      <c r="DBN19" s="497"/>
      <c r="DBO19" s="497"/>
      <c r="DBP19" s="497"/>
      <c r="DBQ19" s="497"/>
      <c r="DBR19" s="497"/>
      <c r="DBS19" s="497"/>
      <c r="DBT19" s="497"/>
      <c r="DBU19" s="497"/>
      <c r="DBV19" s="497"/>
      <c r="DBW19" s="497"/>
      <c r="DBX19" s="497"/>
      <c r="DBY19" s="497"/>
      <c r="DBZ19" s="497"/>
      <c r="DCA19" s="497"/>
      <c r="DCB19" s="497"/>
      <c r="DCC19" s="497"/>
      <c r="DCD19" s="497"/>
      <c r="DCE19" s="497"/>
      <c r="DCF19" s="497"/>
      <c r="DCG19" s="497"/>
      <c r="DCH19" s="497"/>
      <c r="DCI19" s="497"/>
      <c r="DCJ19" s="497"/>
      <c r="DCK19" s="497"/>
      <c r="DCL19" s="497"/>
      <c r="DCM19" s="497"/>
      <c r="DCN19" s="497"/>
      <c r="DCO19" s="497"/>
      <c r="DCP19" s="497"/>
      <c r="DCQ19" s="497"/>
      <c r="DCR19" s="497"/>
      <c r="DCS19" s="497"/>
      <c r="DCT19" s="497"/>
      <c r="DCU19" s="497"/>
      <c r="DCV19" s="497"/>
      <c r="DCW19" s="497"/>
      <c r="DCX19" s="497"/>
      <c r="DCY19" s="497"/>
      <c r="DCZ19" s="497"/>
      <c r="DDA19" s="497"/>
      <c r="DDB19" s="497"/>
      <c r="DDC19" s="497"/>
      <c r="DDD19" s="497"/>
      <c r="DDE19" s="497"/>
      <c r="DDF19" s="497"/>
      <c r="DDG19" s="497"/>
      <c r="DDH19" s="497"/>
      <c r="DDI19" s="497"/>
      <c r="DDJ19" s="497"/>
      <c r="DDK19" s="497"/>
      <c r="DDL19" s="497"/>
      <c r="DDM19" s="497"/>
      <c r="DDN19" s="497"/>
      <c r="DDO19" s="497"/>
      <c r="DDP19" s="497"/>
      <c r="DDQ19" s="497"/>
      <c r="DDR19" s="497"/>
      <c r="DDS19" s="497"/>
      <c r="DDT19" s="497"/>
      <c r="DDU19" s="497"/>
      <c r="DDV19" s="497"/>
      <c r="DDW19" s="497"/>
      <c r="DDX19" s="497"/>
      <c r="DDY19" s="497"/>
      <c r="DDZ19" s="497"/>
      <c r="DEA19" s="497"/>
      <c r="DEB19" s="497"/>
      <c r="DEC19" s="497"/>
      <c r="DED19" s="497"/>
      <c r="DEE19" s="497"/>
      <c r="DEF19" s="497"/>
      <c r="DEG19" s="497"/>
      <c r="DEH19" s="497"/>
      <c r="DEI19" s="497"/>
      <c r="DEJ19" s="497"/>
      <c r="DEK19" s="497"/>
      <c r="DEL19" s="497"/>
      <c r="DEM19" s="497"/>
      <c r="DEN19" s="497"/>
      <c r="DEO19" s="497"/>
      <c r="DEP19" s="497"/>
      <c r="DEQ19" s="497"/>
      <c r="DER19" s="497"/>
      <c r="DES19" s="497"/>
      <c r="DET19" s="497"/>
      <c r="DEU19" s="497"/>
      <c r="DEV19" s="497"/>
      <c r="DEW19" s="497"/>
      <c r="DEX19" s="497"/>
      <c r="DEY19" s="497"/>
      <c r="DEZ19" s="497"/>
      <c r="DFA19" s="497"/>
      <c r="DFB19" s="497"/>
      <c r="DFC19" s="497"/>
      <c r="DFD19" s="497"/>
      <c r="DFE19" s="497"/>
      <c r="DFF19" s="497"/>
      <c r="DFG19" s="497"/>
      <c r="DFH19" s="497"/>
      <c r="DFI19" s="497"/>
      <c r="DFJ19" s="497"/>
      <c r="DFK19" s="497"/>
      <c r="DFL19" s="497"/>
      <c r="DFM19" s="497"/>
      <c r="DFN19" s="497"/>
      <c r="DFO19" s="497"/>
      <c r="DFP19" s="497"/>
      <c r="DFQ19" s="497"/>
      <c r="DFR19" s="497"/>
      <c r="DFS19" s="497"/>
      <c r="DFT19" s="497"/>
      <c r="DFU19" s="497"/>
      <c r="DFV19" s="497"/>
      <c r="DFW19" s="497"/>
      <c r="DFX19" s="497"/>
      <c r="DFY19" s="497"/>
      <c r="DFZ19" s="497"/>
      <c r="DGA19" s="497"/>
      <c r="DGB19" s="497"/>
      <c r="DGC19" s="497"/>
      <c r="DGD19" s="497"/>
      <c r="DGE19" s="497"/>
      <c r="DGF19" s="497"/>
      <c r="DGG19" s="497"/>
      <c r="DGH19" s="497"/>
      <c r="DGI19" s="497"/>
      <c r="DGJ19" s="497"/>
      <c r="DGK19" s="497"/>
      <c r="DGL19" s="497"/>
      <c r="DGM19" s="497"/>
      <c r="DGN19" s="497"/>
      <c r="DGO19" s="497"/>
      <c r="DGP19" s="497"/>
      <c r="DGQ19" s="497"/>
      <c r="DGR19" s="497"/>
      <c r="DGS19" s="497"/>
      <c r="DGT19" s="497"/>
      <c r="DGU19" s="497"/>
      <c r="DGV19" s="497"/>
      <c r="DGW19" s="497"/>
      <c r="DGX19" s="497"/>
      <c r="DGY19" s="497"/>
      <c r="DGZ19" s="497"/>
      <c r="DHA19" s="497"/>
      <c r="DHB19" s="497"/>
      <c r="DHC19" s="497"/>
      <c r="DHD19" s="497"/>
      <c r="DHE19" s="497"/>
      <c r="DHF19" s="497"/>
      <c r="DHG19" s="497"/>
      <c r="DHH19" s="497"/>
      <c r="DHI19" s="497"/>
      <c r="DHJ19" s="497"/>
      <c r="DHK19" s="497"/>
      <c r="DHL19" s="497"/>
      <c r="DHM19" s="497"/>
      <c r="DHN19" s="497"/>
      <c r="DHO19" s="497"/>
      <c r="DHP19" s="497"/>
      <c r="DHQ19" s="497"/>
      <c r="DHR19" s="497"/>
    </row>
    <row r="20" spans="1:2930" s="386" customFormat="1" ht="15" hidden="1" customHeight="1" x14ac:dyDescent="0.35">
      <c r="A20" s="386">
        <v>15</v>
      </c>
      <c r="B20" s="498" t="str">
        <f ca="1">IF(NOW()-'2015-04'!B$15&gt;30,"Red",IF(NOW()-'2015-04'!B$15&gt;15,"Yellow","Green"))</f>
        <v>Red</v>
      </c>
      <c r="C20" s="499" t="str">
        <f>CONCATENATE('2015-04'!$B$1, " - ",'2015-04'!$B$2)</f>
        <v>2015-04 - Alignment of Terms</v>
      </c>
      <c r="D20" s="499"/>
      <c r="E20" s="500" t="str">
        <f>'2015-04'!$B$5</f>
        <v>Report on process (Phase II Improvement Report)</v>
      </c>
      <c r="F20" s="501">
        <f>'2015-04'!$F$31</f>
        <v>0</v>
      </c>
      <c r="G20" s="386" t="s">
        <v>31</v>
      </c>
    </row>
    <row r="21" spans="1:2930" s="497" customFormat="1" ht="15" hidden="1" customHeight="1" x14ac:dyDescent="0.35">
      <c r="A21" s="386">
        <v>16</v>
      </c>
      <c r="B21" s="504" t="str">
        <f ca="1">IF(NOW()-'2015-04'!B$15&gt;30,"Red",IF(NOW()-'2015-04'!B$15&gt;15,"Yellow","Green"))</f>
        <v>Red</v>
      </c>
      <c r="C21" s="502" t="str">
        <f>CONCATENATE('2015-04'!$B$1, " - ",'2015-04'!$B$2)</f>
        <v>2015-04 - Alignment of Terms</v>
      </c>
      <c r="D21" s="502"/>
      <c r="E21" s="503" t="str">
        <f>'2015-04'!$B$5</f>
        <v>Report on process (Phase II Improvement Report)</v>
      </c>
      <c r="F21" s="390">
        <f>'2015-04'!$F$31</f>
        <v>0</v>
      </c>
      <c r="G21" s="413" t="s">
        <v>32</v>
      </c>
      <c r="H21" s="386"/>
    </row>
    <row r="22" spans="1:2930" s="386" customFormat="1" ht="15" hidden="1" customHeight="1" x14ac:dyDescent="0.35">
      <c r="A22" s="386">
        <v>17</v>
      </c>
      <c r="B22" s="498" t="str">
        <f ca="1">IF(NOW()-'2015-07'!B$15&gt;30,"Red",IF(NOW()-'2015-07'!B$15&gt;15,"Yellow","Green"))</f>
        <v>Red</v>
      </c>
      <c r="C22" s="499" t="str">
        <f>CONCATENATE('2015-07'!$B$1, " - ",'2015-07'!$B$2)</f>
        <v>2015-07 - Internal Communications Capabilities</v>
      </c>
      <c r="D22" s="499"/>
      <c r="E22" s="500" t="str">
        <f>'2015-07'!$B$5</f>
        <v>COM-001-3</v>
      </c>
      <c r="F22" s="501">
        <f>'2015-07'!$F$31</f>
        <v>-74</v>
      </c>
      <c r="G22" s="386" t="s">
        <v>31</v>
      </c>
    </row>
    <row r="23" spans="1:2930" s="497" customFormat="1" ht="15" hidden="1" customHeight="1" x14ac:dyDescent="0.35">
      <c r="A23" s="386">
        <v>18</v>
      </c>
      <c r="B23" s="504" t="str">
        <f ca="1">IF(NOW()-'2015-07'!B$15&gt;30,"Red",IF(NOW()-'2015-07'!B$15&gt;15,"Yellow","Green"))</f>
        <v>Red</v>
      </c>
      <c r="C23" s="502" t="str">
        <f>CONCATENATE('2015-07'!$B$1, " - ",'2015-07'!$B$2)</f>
        <v>2015-07 - Internal Communications Capabilities</v>
      </c>
      <c r="D23" s="502"/>
      <c r="E23" s="503" t="str">
        <f>'2015-07'!$B$5</f>
        <v>COM-001-3</v>
      </c>
      <c r="F23" s="390">
        <f>'2015-07'!$F$31</f>
        <v>-74</v>
      </c>
      <c r="G23" s="413" t="s">
        <v>32</v>
      </c>
      <c r="H23" s="386"/>
    </row>
    <row r="24" spans="1:2930" s="386" customFormat="1" ht="15" hidden="1" customHeight="1" x14ac:dyDescent="0.35">
      <c r="A24" s="386">
        <v>19</v>
      </c>
      <c r="B24" s="498" t="str">
        <f ca="1">IF(NOW()-'2015-08a'!B$15&gt;30,"Red",IF(NOW()-'2015-08a'!B$15&gt;15,"Yellow","Green"))</f>
        <v>Red</v>
      </c>
      <c r="C24" s="499" t="str">
        <f>CONCATENATE('2015-08a'!$B$1, " - ",'2015-08a'!$B$2)</f>
        <v>2015-08a - Emergency Operations</v>
      </c>
      <c r="D24" s="499"/>
      <c r="E24" s="500" t="str">
        <f>'2015-08a'!$B$5</f>
        <v>EOP-005, EOP-006, and EOP-008</v>
      </c>
      <c r="F24" s="501">
        <f>'2015-08a'!$F$31</f>
        <v>-205</v>
      </c>
      <c r="G24" s="386" t="s">
        <v>31</v>
      </c>
    </row>
    <row r="25" spans="1:2930" s="497" customFormat="1" ht="15" hidden="1" customHeight="1" x14ac:dyDescent="0.35">
      <c r="A25" s="386">
        <v>20</v>
      </c>
      <c r="B25" s="504" t="str">
        <f ca="1">IF(NOW()-'2015-08a'!B$15&gt;30,"Red",IF(NOW()-'2015-08a'!B$15&gt;15,"Yellow","Green"))</f>
        <v>Red</v>
      </c>
      <c r="C25" s="502" t="str">
        <f>CONCATENATE('2015-08a'!$B$1, " - ",'2015-08a'!$B$2)</f>
        <v>2015-08a - Emergency Operations</v>
      </c>
      <c r="D25" s="502"/>
      <c r="E25" s="503" t="str">
        <f>'2015-08a'!$B$5</f>
        <v>EOP-005, EOP-006, and EOP-008</v>
      </c>
      <c r="F25" s="390">
        <f>'2015-08a'!$F$31</f>
        <v>-205</v>
      </c>
      <c r="G25" s="413" t="s">
        <v>32</v>
      </c>
      <c r="H25" s="386"/>
    </row>
    <row r="26" spans="1:2930" s="386" customFormat="1" ht="15" hidden="1" customHeight="1" x14ac:dyDescent="0.35">
      <c r="A26" s="386">
        <v>21</v>
      </c>
      <c r="B26" s="498" t="str">
        <f ca="1">IF(NOW()-'2015-08b'!B$15&gt;30,"Red",IF(NOW()-'2015-08b'!B$15&gt;15,"Yellow","Green"))</f>
        <v>Red</v>
      </c>
      <c r="C26" s="499" t="str">
        <f>CONCATENATE('2015-08b'!$B$1, " - ",'2015-08b'!$B$2)</f>
        <v>2015-08b - Emergency Operations</v>
      </c>
      <c r="D26" s="499"/>
      <c r="E26" s="500" t="str">
        <f>'2015-08b'!$B$5</f>
        <v>EOP-004</v>
      </c>
      <c r="F26" s="501">
        <f>'2015-08b'!$F$31</f>
        <v>-155</v>
      </c>
      <c r="G26" s="386" t="s">
        <v>31</v>
      </c>
    </row>
    <row r="27" spans="1:2930" s="497" customFormat="1" ht="15" hidden="1" customHeight="1" x14ac:dyDescent="0.35">
      <c r="A27" s="386">
        <v>22</v>
      </c>
      <c r="B27" s="504" t="str">
        <f ca="1">IF(NOW()-'2015-08b'!B$15&gt;30,"Red",IF(NOW()-'2015-08b'!B$15&gt;15,"Yellow","Green"))</f>
        <v>Red</v>
      </c>
      <c r="C27" s="502" t="str">
        <f>CONCATENATE('2015-08b'!$B$1, " - ",'2015-08b'!$B$2)</f>
        <v>2015-08b - Emergency Operations</v>
      </c>
      <c r="D27" s="502"/>
      <c r="E27" s="503" t="str">
        <f>'2015-08b'!$B$5</f>
        <v>EOP-004</v>
      </c>
      <c r="F27" s="390">
        <f>'2015-08b'!$F$31</f>
        <v>-155</v>
      </c>
      <c r="G27" s="413" t="s">
        <v>32</v>
      </c>
      <c r="H27" s="386"/>
    </row>
    <row r="28" spans="1:2930" s="386" customFormat="1" ht="15" hidden="1" customHeight="1" x14ac:dyDescent="0.35">
      <c r="A28" s="386">
        <v>23</v>
      </c>
      <c r="B28" s="498" t="str">
        <f ca="1">IF(NOW()-'2015-09'!B$15&gt;30,"Red",IF(NOW()-'2015-09'!B$15&gt;15,"Yellow","Green"))</f>
        <v>Red</v>
      </c>
      <c r="C28" s="499" t="str">
        <f>CONCATENATE('2015-09'!$B$1, " - ",'2015-09'!$B$2)</f>
        <v>2015-09 - Establish and Communicate System Operating Limits</v>
      </c>
      <c r="D28" s="499"/>
      <c r="E28" s="500" t="str">
        <f>'2015-09'!$B$5</f>
        <v>CIP-014-3, FAC-003-5, FAC-011-4, FAC-013-3, PRC-002-3, PRC-023-5, PRC-026 and the retirement of FAC-010</v>
      </c>
      <c r="F28" s="501">
        <f>'2015-09'!$F$31</f>
        <v>-433</v>
      </c>
      <c r="G28" s="386" t="s">
        <v>33</v>
      </c>
    </row>
    <row r="29" spans="1:2930" s="497" customFormat="1" ht="15" hidden="1" customHeight="1" x14ac:dyDescent="0.35">
      <c r="A29" s="386">
        <v>24</v>
      </c>
      <c r="B29" s="504" t="str">
        <f ca="1">IF(NOW()-'2015-09'!B$15&gt;30,"Red",IF(NOW()-'2015-09'!B$15&gt;15,"Yellow","Green"))</f>
        <v>Red</v>
      </c>
      <c r="C29" s="502" t="str">
        <f>CONCATENATE('2015-09'!$B$1, " - ",'2015-09'!$B$2)</f>
        <v>2015-09 - Establish and Communicate System Operating Limits</v>
      </c>
      <c r="D29" s="502"/>
      <c r="E29" s="503" t="str">
        <f>'2015-09'!$B$5</f>
        <v>CIP-014-3, FAC-003-5, FAC-011-4, FAC-013-3, PRC-002-3, PRC-023-5, PRC-026 and the retirement of FAC-010</v>
      </c>
      <c r="F29" s="390">
        <f>'2015-09'!$F$31</f>
        <v>-433</v>
      </c>
      <c r="G29" s="497" t="str">
        <f>'2015-09'!$B$3</f>
        <v>Archived</v>
      </c>
    </row>
    <row r="30" spans="1:2930" s="386" customFormat="1" ht="15" hidden="1" customHeight="1" x14ac:dyDescent="0.35">
      <c r="A30" s="386">
        <v>25</v>
      </c>
      <c r="B30" s="498" t="str">
        <f ca="1">IF(NOW()-'2015-09b'!B$15&gt;30,"Red",IF(NOW()-'2015-09b'!B$15&gt;15,"Yellow","Green"))</f>
        <v>Red</v>
      </c>
      <c r="C30" s="499" t="str">
        <f>CONCATENATE('2015-09b'!$B$1, " - ",'2015-09b'!$B$2)</f>
        <v>2015-09b - Establish and Communicate System Operating Limits</v>
      </c>
      <c r="D30" s="499"/>
      <c r="E30" s="500" t="str">
        <f>'2015-09b'!$B$5</f>
        <v>IROL Stds.</v>
      </c>
      <c r="F30" s="501">
        <f>'2015-09b'!$F$31</f>
        <v>0</v>
      </c>
      <c r="G30" s="386" t="s">
        <v>33</v>
      </c>
    </row>
    <row r="31" spans="1:2930" s="497" customFormat="1" ht="15" hidden="1" customHeight="1" x14ac:dyDescent="0.35">
      <c r="A31" s="386">
        <v>26</v>
      </c>
      <c r="B31" s="504" t="str">
        <f ca="1">IF(NOW()-'2015-09b'!B$15&gt;30,"Red",IF(NOW()-'2015-09b'!B$15&gt;15,"Yellow","Green"))</f>
        <v>Red</v>
      </c>
      <c r="C31" s="502" t="str">
        <f>CONCATENATE('2015-09b'!$B$1, " - ",'2015-09b'!$B$2)</f>
        <v>2015-09b - Establish and Communicate System Operating Limits</v>
      </c>
      <c r="D31" s="502"/>
      <c r="E31" s="503" t="str">
        <f>'2015-09b'!$B$5</f>
        <v>IROL Stds.</v>
      </c>
      <c r="F31" s="390">
        <f>'2015-09b'!$F$31</f>
        <v>0</v>
      </c>
      <c r="G31" s="512" t="str">
        <f>'2015-09b'!$B$3</f>
        <v>Archived</v>
      </c>
    </row>
    <row r="32" spans="1:2930" s="386" customFormat="1" ht="15" hidden="1" customHeight="1" x14ac:dyDescent="0.35">
      <c r="A32" s="386">
        <v>27</v>
      </c>
      <c r="B32" s="498" t="str">
        <f ca="1">IF(NOW()-'2015-10'!B$15&gt;30,"Red",IF(NOW()-'2015-10'!B$15&gt;15,"Yellow","Green"))</f>
        <v>Red</v>
      </c>
      <c r="C32" s="499" t="str">
        <f>CONCATENATE('2015-10'!$B$1, " - ",'2015-10'!$B$2)</f>
        <v>2015-10 - Single Points of Failure TPL-001</v>
      </c>
      <c r="D32" s="499"/>
      <c r="E32" s="500" t="str">
        <f>'2015-10'!$B$5</f>
        <v>TPL-001-5</v>
      </c>
      <c r="F32" s="501">
        <f>'2015-10'!$F$31</f>
        <v>-276</v>
      </c>
      <c r="G32" s="386" t="s">
        <v>31</v>
      </c>
    </row>
    <row r="33" spans="1:8" s="497" customFormat="1" ht="15" hidden="1" customHeight="1" x14ac:dyDescent="0.35">
      <c r="A33" s="386">
        <v>28</v>
      </c>
      <c r="B33" s="504" t="str">
        <f ca="1">IF(NOW()-'2015-10'!B$15&gt;30,"Red",IF(NOW()-'2015-10'!B$15&gt;15,"Yellow","Green"))</f>
        <v>Red</v>
      </c>
      <c r="C33" s="502" t="str">
        <f>CONCATENATE('2015-10'!$B$1, " - ",'2015-10'!$B$2)</f>
        <v>2015-10 - Single Points of Failure TPL-001</v>
      </c>
      <c r="D33" s="502"/>
      <c r="E33" s="503" t="str">
        <f>'2015-10'!$B$5</f>
        <v>TPL-001-5</v>
      </c>
      <c r="F33" s="390">
        <f>'2015-10'!$F$31</f>
        <v>-276</v>
      </c>
      <c r="G33" s="497" t="s">
        <v>32</v>
      </c>
    </row>
    <row r="34" spans="1:8" s="386" customFormat="1" ht="15" hidden="1" customHeight="1" x14ac:dyDescent="0.35">
      <c r="A34" s="386">
        <v>29</v>
      </c>
      <c r="B34" s="498" t="str">
        <f ca="1">IF(NOW()-'2015-INT-01'!B$15&gt;30,"Red",IF(NOW()-'2015-INT-01'!B$15&gt;15,"Yellow","Green"))</f>
        <v>Red</v>
      </c>
      <c r="C34" s="499" t="str">
        <f>CONCATENATE('2015-INT-01'!$B$1, " - ",'2015-INT-01'!$B$2)</f>
        <v>2015-INT-01 - Interpretation of CIP-002-5.1 for Energy Sector Security Consortium (EnergySec)</v>
      </c>
      <c r="D34" s="499"/>
      <c r="E34" s="500" t="str">
        <f>'2015-INT-01'!$B$5</f>
        <v>Interpretation CIP-002-5.1</v>
      </c>
      <c r="F34" s="501">
        <f>'2015-INT-01'!$F$31</f>
        <v>-9</v>
      </c>
      <c r="G34" s="386" t="s">
        <v>31</v>
      </c>
    </row>
    <row r="35" spans="1:8" s="497" customFormat="1" ht="15" hidden="1" customHeight="1" x14ac:dyDescent="0.35">
      <c r="A35" s="386">
        <v>30</v>
      </c>
      <c r="B35" s="504" t="str">
        <f ca="1">IF(NOW()-'2015-INT-01'!B$15&gt;30,"Red",IF(NOW()-'2015-INT-01'!B$15&gt;15,"Yellow","Green"))</f>
        <v>Red</v>
      </c>
      <c r="C35" s="502" t="str">
        <f>CONCATENATE('2015-INT-01'!$B$1, " - ",'2015-INT-01'!$B$2)</f>
        <v>2015-INT-01 - Interpretation of CIP-002-5.1 for Energy Sector Security Consortium (EnergySec)</v>
      </c>
      <c r="D35" s="502"/>
      <c r="E35" s="503" t="str">
        <f>'2015-INT-01'!$B$5</f>
        <v>Interpretation CIP-002-5.1</v>
      </c>
      <c r="F35" s="390">
        <f>'2015-INT-01'!$F$31</f>
        <v>-9</v>
      </c>
      <c r="G35" s="413" t="s">
        <v>32</v>
      </c>
      <c r="H35" s="386"/>
    </row>
    <row r="36" spans="1:8" s="386" customFormat="1" ht="15" hidden="1" customHeight="1" x14ac:dyDescent="0.35">
      <c r="A36" s="386">
        <v>31</v>
      </c>
      <c r="B36" s="498" t="str">
        <f ca="1">IF(NOW()-'2015-INT-02'!B$15&gt;30,"Red",IF(NOW()-'2015-INT-02'!B$15&gt;15,"Yellow","Green"))</f>
        <v>Red</v>
      </c>
      <c r="C36" s="499" t="str">
        <f>CONCATENATE('2015-INT-02'!$B$1, " - ",'2015-INT-02'!$B$2)</f>
        <v>2015-INT-02 - Interpretation of CIP-007-5 for Foxguard Solutions</v>
      </c>
      <c r="D36" s="499"/>
      <c r="E36" s="500" t="str">
        <f>'2015-INT-02'!$B$5</f>
        <v>CIP-007-5</v>
      </c>
      <c r="F36" s="501">
        <f>'2015-INT-02'!$F$31</f>
        <v>0</v>
      </c>
      <c r="G36" s="386" t="s">
        <v>31</v>
      </c>
    </row>
    <row r="37" spans="1:8" s="497" customFormat="1" ht="15" hidden="1" customHeight="1" x14ac:dyDescent="0.35">
      <c r="A37" s="386">
        <v>32</v>
      </c>
      <c r="B37" s="504" t="str">
        <f ca="1">IF(NOW()-'2015-INT-02'!B$15&gt;30,"Red",IF(NOW()-'2015-INT-02'!B$15&gt;15,"Yellow","Green"))</f>
        <v>Red</v>
      </c>
      <c r="C37" s="502" t="str">
        <f>CONCATENATE('2015-INT-02'!$B$1, " - ",'2015-INT-02'!$B$2)</f>
        <v>2015-INT-02 - Interpretation of CIP-007-5 for Foxguard Solutions</v>
      </c>
      <c r="D37" s="502"/>
      <c r="E37" s="503" t="str">
        <f>'2015-INT-02'!$B$5</f>
        <v>CIP-007-5</v>
      </c>
      <c r="F37" s="390">
        <f>'2015-INT-02'!$F$31</f>
        <v>0</v>
      </c>
      <c r="G37" s="413" t="s">
        <v>32</v>
      </c>
      <c r="H37" s="386"/>
    </row>
    <row r="38" spans="1:8" s="386" customFormat="1" ht="15" hidden="1" customHeight="1" x14ac:dyDescent="0.35">
      <c r="A38" s="386">
        <v>33</v>
      </c>
      <c r="B38" s="498" t="str">
        <f ca="1">IF(NOW()-'2015-INT-03'!B$15&gt;30,"Red",IF(NOW()-'2015-INT-03'!B$15&gt;15,"Yellow","Green"))</f>
        <v>Red</v>
      </c>
      <c r="C38" s="499" t="str">
        <f>CONCATENATE('2015-INT-03'!$B$1, " - ",'2015-INT-03'!$B$2)</f>
        <v>2015-INT-03 - Interpretation of TOP-002-2.1b for FMPP</v>
      </c>
      <c r="D38" s="499"/>
      <c r="E38" s="500" t="str">
        <f>'2015-INT-03'!$B$5</f>
        <v>TOP-002-2.1b</v>
      </c>
      <c r="F38" s="501">
        <f>'2015-INT-03'!$F$31</f>
        <v>0</v>
      </c>
      <c r="G38" s="386" t="s">
        <v>31</v>
      </c>
    </row>
    <row r="39" spans="1:8" s="497" customFormat="1" ht="15" hidden="1" customHeight="1" x14ac:dyDescent="0.35">
      <c r="A39" s="386">
        <v>34</v>
      </c>
      <c r="B39" s="504" t="str">
        <f ca="1">IF(NOW()-'2015-INT-03'!B$15&gt;30,"Red",IF(NOW()-'2015-INT-03'!B$15&gt;15,"Yellow","Green"))</f>
        <v>Red</v>
      </c>
      <c r="C39" s="502" t="str">
        <f>CONCATENATE('2015-INT-03'!$B$1, " - ",'2015-INT-03'!$B$2)</f>
        <v>2015-INT-03 - Interpretation of TOP-002-2.1b for FMPP</v>
      </c>
      <c r="D39" s="502"/>
      <c r="E39" s="503" t="str">
        <f>'2015-INT-03'!$B$5</f>
        <v>TOP-002-2.1b</v>
      </c>
      <c r="F39" s="390">
        <f>'2015-INT-03'!$F$31</f>
        <v>0</v>
      </c>
      <c r="G39" s="413" t="s">
        <v>32</v>
      </c>
      <c r="H39" s="386"/>
    </row>
    <row r="40" spans="1:8" s="386" customFormat="1" ht="15" hidden="1" customHeight="1" x14ac:dyDescent="0.35">
      <c r="A40" s="386">
        <v>35</v>
      </c>
      <c r="B40" s="498" t="str">
        <f ca="1">IF(NOW()-'2016-01'!B$15&gt;30,"Red",IF(NOW()-'2016-01'!B$15&gt;15,"Yellow","Green"))</f>
        <v>Red</v>
      </c>
      <c r="C40" s="499" t="str">
        <f>CONCATENATE('2016-01'!$B$1, " - ",'2016-01'!$B$2)</f>
        <v>2016-01 - Modifications to TOP and IRO Standards</v>
      </c>
      <c r="D40" s="499"/>
      <c r="E40" s="500" t="str">
        <f>'2016-01'!$B$5</f>
        <v>TOP/IRO Standards</v>
      </c>
      <c r="F40" s="501">
        <f>'2016-01'!$F$31</f>
        <v>46</v>
      </c>
      <c r="G40" s="386" t="s">
        <v>31</v>
      </c>
    </row>
    <row r="41" spans="1:8" s="497" customFormat="1" ht="15" hidden="1" customHeight="1" x14ac:dyDescent="0.35">
      <c r="A41" s="386">
        <v>36</v>
      </c>
      <c r="B41" s="504" t="str">
        <f ca="1">IF(NOW()-'2016-01'!B$15&gt;30,"Red",IF(NOW()-'2016-01'!B$15&gt;15,"Yellow","Green"))</f>
        <v>Red</v>
      </c>
      <c r="C41" s="502" t="str">
        <f>CONCATENATE('2016-01'!$B$1, " - ",'2016-01'!$B$2)</f>
        <v>2016-01 - Modifications to TOP and IRO Standards</v>
      </c>
      <c r="D41" s="502"/>
      <c r="E41" s="503" t="str">
        <f>'2016-01'!$B$5</f>
        <v>TOP/IRO Standards</v>
      </c>
      <c r="F41" s="390">
        <f>'2016-01'!$F$31</f>
        <v>46</v>
      </c>
      <c r="G41" s="413" t="s">
        <v>32</v>
      </c>
      <c r="H41" s="386"/>
    </row>
    <row r="42" spans="1:8" s="386" customFormat="1" ht="15" hidden="1" customHeight="1" x14ac:dyDescent="0.35">
      <c r="A42" s="386">
        <v>37</v>
      </c>
      <c r="B42" s="498" t="str">
        <f ca="1">IF(NOW()-'2016-02a'!B$15&gt;30,"Red",IF(NOW()-'2016-02a'!B$15&gt;15,"Yellow","Green"))</f>
        <v>Red</v>
      </c>
      <c r="C42" s="499" t="str">
        <f>CONCATENATE('2016-02a'!$B$1, " - ",'2016-02a'!$B$2)</f>
        <v>2016-02a - Modifications to CIP Standards</v>
      </c>
      <c r="D42" s="499"/>
      <c r="E42" s="500" t="str">
        <f>'2016-02a'!$B$5</f>
        <v>LERC Definition &amp; CIP-003-7</v>
      </c>
      <c r="F42" s="501">
        <f>'2016-02a'!$F$31</f>
        <v>27</v>
      </c>
      <c r="G42" s="386" t="s">
        <v>31</v>
      </c>
    </row>
    <row r="43" spans="1:8" s="497" customFormat="1" ht="15" hidden="1" customHeight="1" x14ac:dyDescent="0.35">
      <c r="A43" s="386">
        <v>38</v>
      </c>
      <c r="B43" s="504" t="str">
        <f ca="1">IF(NOW()-'2016-02a'!B$15&gt;30,"Red",IF(NOW()-'2016-02a'!B$15&gt;15,"Yellow","Green"))</f>
        <v>Red</v>
      </c>
      <c r="C43" s="502" t="str">
        <f>CONCATENATE('2016-02a'!$B$1, " - ",'2016-02a'!$B$2)</f>
        <v>2016-02a - Modifications to CIP Standards</v>
      </c>
      <c r="D43" s="502"/>
      <c r="E43" s="503" t="str">
        <f>'2016-02a'!$B$5</f>
        <v>LERC Definition &amp; CIP-003-7</v>
      </c>
      <c r="F43" s="390">
        <f>'2016-02a'!$F$31</f>
        <v>27</v>
      </c>
      <c r="G43" s="413" t="s">
        <v>32</v>
      </c>
      <c r="H43" s="386"/>
    </row>
    <row r="44" spans="1:8" s="386" customFormat="1" ht="15" hidden="1" customHeight="1" x14ac:dyDescent="0.35">
      <c r="A44" s="386">
        <v>39</v>
      </c>
      <c r="B44" s="498" t="str">
        <f ca="1">IF(NOW()-'2016-02b'!B$15&gt;30,"Red",IF(NOW()-'2016-02b'!B$15&gt;15,"Yellow","Green"))</f>
        <v>Red</v>
      </c>
      <c r="C44" s="499" t="str">
        <f>CONCATENATE('2016-02b'!$B$1, " - ",'2016-02b'!$B$2)</f>
        <v>2016-02b - Modifications to CIP Standards</v>
      </c>
      <c r="D44" s="499"/>
      <c r="E44" s="500" t="str">
        <f>'2016-02b'!$B$5</f>
        <v xml:space="preserve">Directives, Control Center Comm Nets (CIP-012-1)/ Control Center definition </v>
      </c>
      <c r="F44" s="501">
        <f>'2016-02b'!$F$31</f>
        <v>-289</v>
      </c>
      <c r="G44" s="386" t="s">
        <v>31</v>
      </c>
    </row>
    <row r="45" spans="1:8" s="387" customFormat="1" ht="15" hidden="1" customHeight="1" x14ac:dyDescent="0.35">
      <c r="A45" s="386">
        <v>40</v>
      </c>
      <c r="B45" s="504" t="str">
        <f ca="1">IF(NOW()-'2016-02b'!B$15&gt;30,"Red",IF(NOW()-'2016-02b'!B$15&gt;15,"Yellow","Green"))</f>
        <v>Red</v>
      </c>
      <c r="C45" s="502" t="str">
        <f>CONCATENATE('2016-02b'!$B$1, " - ",'2016-02b'!$B$2)</f>
        <v>2016-02b - Modifications to CIP Standards</v>
      </c>
      <c r="D45" s="502"/>
      <c r="E45" s="503" t="str">
        <f>'2016-02b'!$B$5</f>
        <v xml:space="preserve">Directives, Control Center Comm Nets (CIP-012-1)/ Control Center definition </v>
      </c>
      <c r="F45" s="390">
        <f>'2016-02b'!$F$31</f>
        <v>-289</v>
      </c>
      <c r="G45" s="387" t="s">
        <v>32</v>
      </c>
    </row>
    <row r="46" spans="1:8" s="386" customFormat="1" ht="15" hidden="1" customHeight="1" x14ac:dyDescent="0.35">
      <c r="A46" s="386">
        <v>41</v>
      </c>
      <c r="B46" s="498" t="str">
        <f ca="1">IF(NOW()-'2016-02c'!B$15&gt;30,"Red",IF(NOW()-'2016-02c'!B$15&gt;15,"Yellow","Green"))</f>
        <v>Red</v>
      </c>
      <c r="C46" s="499" t="str">
        <f>CONCATENATE('2016-02c'!$B$1, " - ",'2016-02c'!$B$2)</f>
        <v>2016-02c - Modifications to CIP Standards</v>
      </c>
      <c r="D46" s="499"/>
      <c r="E46" s="500" t="str">
        <f>'2016-02c'!$B$5</f>
        <v>CIP-002-6 - Address TO Control Centers Performing Transmission Operator (TOP) Obligations.</v>
      </c>
      <c r="F46" s="501">
        <f>'2016-02c'!$F$31</f>
        <v>-891</v>
      </c>
      <c r="G46" s="386" t="s">
        <v>31</v>
      </c>
    </row>
    <row r="47" spans="1:8" s="387" customFormat="1" ht="15" hidden="1" customHeight="1" x14ac:dyDescent="0.35">
      <c r="A47" s="386">
        <v>42</v>
      </c>
      <c r="B47" s="504" t="str">
        <f ca="1">IF(NOW()-'2016-02c'!B$15&gt;30,"Red",IF(NOW()-'2016-02c'!B$15&gt;15,"Yellow","Green"))</f>
        <v>Red</v>
      </c>
      <c r="C47" s="502" t="str">
        <f>CONCATENATE('2016-02c'!$B$1, " - ",'2016-02c'!$B$2)</f>
        <v>2016-02c - Modifications to CIP Standards</v>
      </c>
      <c r="D47" s="502"/>
      <c r="E47" s="503" t="str">
        <f>'2016-02c'!$B$5</f>
        <v>CIP-002-6 - Address TO Control Centers Performing Transmission Operator (TOP) Obligations.</v>
      </c>
      <c r="F47" s="390">
        <f>'2016-02c'!$F$31</f>
        <v>-891</v>
      </c>
      <c r="G47" s="387" t="s">
        <v>32</v>
      </c>
    </row>
    <row r="48" spans="1:8" s="386" customFormat="1" ht="15" hidden="1" customHeight="1" x14ac:dyDescent="0.35">
      <c r="A48" s="386">
        <v>43</v>
      </c>
      <c r="B48" s="498" t="str">
        <f ca="1">IF(NOW()-'2016-02d'!B$15&gt;30,"Red",IF(NOW()-'2016-02d'!B$15&gt;15,"Yellow","Green"))</f>
        <v>Red</v>
      </c>
      <c r="C48" s="499" t="str">
        <f>CONCATENATE('2016-02d'!$B$1, " - ",'2016-02d'!$B$2)</f>
        <v>2016-02d - Modifications to CIP Standards</v>
      </c>
      <c r="D48" s="499"/>
      <c r="E48" s="500">
        <f>'2016-02d'!$B$5</f>
        <v>0</v>
      </c>
      <c r="F48" s="501">
        <f>'2016-02d'!$F$32</f>
        <v>-1051</v>
      </c>
      <c r="G48" s="386" t="s">
        <v>33</v>
      </c>
    </row>
    <row r="49" spans="1:2930" s="387" customFormat="1" ht="15" hidden="1" customHeight="1" x14ac:dyDescent="0.35">
      <c r="A49" s="381">
        <v>44</v>
      </c>
      <c r="B49" s="568" t="str">
        <f ca="1">IF(NOW()-'2016-02d'!B$15&gt;30,"Red",IF(NOW()-'2016-02d'!B$15&gt;15,"Yellow","Green"))</f>
        <v>Red</v>
      </c>
      <c r="C49" s="543" t="str">
        <f>CONCATENATE('2016-02d'!$B$1, " - ",'2016-02d'!$B$2)</f>
        <v>2016-02d - Modifications to CIP Standards</v>
      </c>
      <c r="D49" s="543"/>
      <c r="E49" s="544">
        <f>'2016-02d'!$B$5</f>
        <v>0</v>
      </c>
      <c r="F49" s="545">
        <f>'2016-02d'!$F$32</f>
        <v>-1051</v>
      </c>
      <c r="G49" s="546" t="str">
        <f>'2016-02d'!$B$3</f>
        <v>Pending Regulatory Filing</v>
      </c>
      <c r="H49" s="512"/>
      <c r="I49" s="512"/>
      <c r="J49" s="512"/>
      <c r="K49" s="512"/>
      <c r="L49" s="512"/>
      <c r="M49" s="512"/>
      <c r="N49" s="512"/>
      <c r="O49" s="512"/>
      <c r="P49" s="512"/>
      <c r="Q49" s="512"/>
      <c r="R49" s="512"/>
      <c r="S49" s="512"/>
      <c r="T49" s="512"/>
      <c r="U49" s="512"/>
      <c r="V49" s="512"/>
      <c r="W49" s="512"/>
      <c r="X49" s="512"/>
      <c r="Y49" s="512"/>
      <c r="Z49" s="512"/>
      <c r="AA49" s="512"/>
      <c r="AB49" s="512"/>
      <c r="AC49" s="512"/>
      <c r="AD49" s="512"/>
      <c r="AE49" s="512"/>
      <c r="AF49" s="512"/>
      <c r="AG49" s="512"/>
      <c r="AH49" s="512"/>
      <c r="AI49" s="512"/>
      <c r="AJ49" s="512"/>
      <c r="AK49" s="512"/>
      <c r="AL49" s="512"/>
      <c r="AM49" s="512"/>
      <c r="AN49" s="512"/>
      <c r="AO49" s="512"/>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2"/>
      <c r="BM49" s="512"/>
      <c r="BN49" s="512"/>
      <c r="BO49" s="512"/>
      <c r="BP49" s="512"/>
      <c r="BQ49" s="512"/>
      <c r="BR49" s="512"/>
      <c r="BS49" s="512"/>
      <c r="BT49" s="512"/>
      <c r="BU49" s="512"/>
      <c r="BV49" s="512"/>
      <c r="BW49" s="512"/>
      <c r="BX49" s="512"/>
      <c r="BY49" s="512"/>
      <c r="BZ49" s="512"/>
      <c r="CA49" s="512"/>
      <c r="CB49" s="512"/>
      <c r="CC49" s="512"/>
      <c r="CD49" s="512"/>
      <c r="CE49" s="512"/>
      <c r="CF49" s="512"/>
      <c r="CG49" s="512"/>
      <c r="CH49" s="512"/>
      <c r="CI49" s="512"/>
      <c r="CJ49" s="512"/>
      <c r="CK49" s="512"/>
      <c r="CL49" s="512"/>
      <c r="CM49" s="512"/>
      <c r="CN49" s="512"/>
      <c r="CO49" s="512"/>
      <c r="CP49" s="512"/>
      <c r="CQ49" s="512"/>
      <c r="CR49" s="512"/>
      <c r="CS49" s="512"/>
      <c r="CT49" s="512"/>
      <c r="CU49" s="512"/>
      <c r="CV49" s="512"/>
      <c r="CW49" s="512"/>
      <c r="CX49" s="512"/>
      <c r="CY49" s="512"/>
      <c r="CZ49" s="512"/>
      <c r="DA49" s="512"/>
      <c r="DB49" s="512"/>
      <c r="DC49" s="512"/>
      <c r="DD49" s="512"/>
      <c r="DE49" s="512"/>
      <c r="DF49" s="512"/>
      <c r="DG49" s="512"/>
      <c r="DH49" s="512"/>
      <c r="DI49" s="512"/>
      <c r="DJ49" s="512"/>
      <c r="DK49" s="512"/>
      <c r="DL49" s="512"/>
      <c r="DM49" s="512"/>
      <c r="DN49" s="512"/>
      <c r="DO49" s="512"/>
      <c r="DP49" s="512"/>
      <c r="DQ49" s="512"/>
      <c r="DR49" s="512"/>
      <c r="DS49" s="512"/>
      <c r="DT49" s="512"/>
      <c r="DU49" s="512"/>
      <c r="DV49" s="512"/>
      <c r="DW49" s="512"/>
      <c r="DX49" s="512"/>
      <c r="DY49" s="512"/>
      <c r="DZ49" s="512"/>
      <c r="EA49" s="512"/>
      <c r="EB49" s="512"/>
      <c r="EC49" s="512"/>
      <c r="ED49" s="512"/>
      <c r="EE49" s="512"/>
      <c r="EF49" s="512"/>
      <c r="EG49" s="512"/>
      <c r="EH49" s="512"/>
      <c r="EI49" s="512"/>
      <c r="EJ49" s="512"/>
      <c r="EK49" s="512"/>
      <c r="EL49" s="512"/>
      <c r="EM49" s="512"/>
      <c r="EN49" s="512"/>
      <c r="EO49" s="512"/>
      <c r="EP49" s="512"/>
      <c r="EQ49" s="512"/>
      <c r="ER49" s="512"/>
      <c r="ES49" s="512"/>
      <c r="ET49" s="512"/>
      <c r="EU49" s="512"/>
      <c r="EV49" s="512"/>
      <c r="EW49" s="512"/>
      <c r="EX49" s="512"/>
      <c r="EY49" s="512"/>
      <c r="EZ49" s="512"/>
      <c r="FA49" s="512"/>
      <c r="FB49" s="512"/>
      <c r="FC49" s="512"/>
      <c r="FD49" s="512"/>
      <c r="FE49" s="512"/>
      <c r="FF49" s="512"/>
      <c r="FG49" s="512"/>
      <c r="FH49" s="512"/>
      <c r="FI49" s="512"/>
      <c r="FJ49" s="512"/>
      <c r="FK49" s="512"/>
      <c r="FL49" s="512"/>
      <c r="FM49" s="512"/>
      <c r="FN49" s="512"/>
      <c r="FO49" s="512"/>
      <c r="FP49" s="512"/>
      <c r="FQ49" s="512"/>
      <c r="FR49" s="512"/>
      <c r="FS49" s="512"/>
      <c r="FT49" s="512"/>
      <c r="FU49" s="512"/>
      <c r="FV49" s="512"/>
      <c r="FW49" s="512"/>
      <c r="FX49" s="512"/>
      <c r="FY49" s="512"/>
      <c r="FZ49" s="512"/>
      <c r="GA49" s="512"/>
      <c r="GB49" s="512"/>
      <c r="GC49" s="512"/>
      <c r="GD49" s="512"/>
      <c r="GE49" s="512"/>
      <c r="GF49" s="512"/>
      <c r="GG49" s="512"/>
      <c r="GH49" s="512"/>
      <c r="GI49" s="512"/>
      <c r="GJ49" s="512"/>
      <c r="GK49" s="512"/>
      <c r="GL49" s="512"/>
      <c r="GM49" s="512"/>
      <c r="GN49" s="512"/>
      <c r="GO49" s="512"/>
      <c r="GP49" s="512"/>
      <c r="GQ49" s="512"/>
      <c r="GR49" s="512"/>
      <c r="GS49" s="512"/>
      <c r="GT49" s="512"/>
      <c r="GU49" s="512"/>
      <c r="GV49" s="512"/>
      <c r="GW49" s="512"/>
      <c r="GX49" s="512"/>
      <c r="GY49" s="512"/>
      <c r="GZ49" s="512"/>
      <c r="HA49" s="512"/>
      <c r="HB49" s="512"/>
      <c r="HC49" s="512"/>
      <c r="HD49" s="512"/>
      <c r="HE49" s="512"/>
      <c r="HF49" s="512"/>
      <c r="HG49" s="512"/>
      <c r="HH49" s="512"/>
      <c r="HI49" s="512"/>
      <c r="HJ49" s="512"/>
      <c r="HK49" s="512"/>
      <c r="HL49" s="512"/>
      <c r="HM49" s="512"/>
      <c r="HN49" s="512"/>
      <c r="HO49" s="512"/>
      <c r="HP49" s="512"/>
      <c r="HQ49" s="512"/>
      <c r="HR49" s="512"/>
      <c r="HS49" s="512"/>
      <c r="HT49" s="512"/>
      <c r="HU49" s="512"/>
      <c r="HV49" s="512"/>
      <c r="HW49" s="512"/>
      <c r="HX49" s="512"/>
      <c r="HY49" s="512"/>
      <c r="HZ49" s="512"/>
      <c r="IA49" s="512"/>
      <c r="IB49" s="512"/>
      <c r="IC49" s="512"/>
      <c r="ID49" s="512"/>
      <c r="IE49" s="512"/>
      <c r="IF49" s="512"/>
      <c r="IG49" s="512"/>
      <c r="IH49" s="512"/>
      <c r="II49" s="512"/>
      <c r="IJ49" s="512"/>
      <c r="IK49" s="512"/>
      <c r="IL49" s="512"/>
      <c r="IM49" s="512"/>
      <c r="IN49" s="512"/>
      <c r="IO49" s="512"/>
      <c r="IP49" s="512"/>
      <c r="IQ49" s="512"/>
      <c r="IR49" s="512"/>
      <c r="IS49" s="512"/>
      <c r="IT49" s="512"/>
      <c r="IU49" s="512"/>
      <c r="IV49" s="512"/>
      <c r="IW49" s="512"/>
      <c r="IX49" s="512"/>
      <c r="IY49" s="512"/>
      <c r="IZ49" s="512"/>
      <c r="JA49" s="512"/>
      <c r="JB49" s="512"/>
      <c r="JC49" s="512"/>
      <c r="JD49" s="512"/>
      <c r="JE49" s="512"/>
      <c r="JF49" s="512"/>
      <c r="JG49" s="512"/>
      <c r="JH49" s="512"/>
      <c r="JI49" s="512"/>
      <c r="JJ49" s="512"/>
      <c r="JK49" s="512"/>
      <c r="JL49" s="512"/>
      <c r="JM49" s="512"/>
      <c r="JN49" s="512"/>
      <c r="JO49" s="512"/>
      <c r="JP49" s="512"/>
      <c r="JQ49" s="512"/>
      <c r="JR49" s="512"/>
      <c r="JS49" s="512"/>
      <c r="JT49" s="512"/>
      <c r="JU49" s="512"/>
      <c r="JV49" s="512"/>
      <c r="JW49" s="512"/>
      <c r="JX49" s="512"/>
      <c r="JY49" s="512"/>
      <c r="JZ49" s="512"/>
      <c r="KA49" s="512"/>
      <c r="KB49" s="512"/>
      <c r="KC49" s="512"/>
      <c r="KD49" s="512"/>
      <c r="KE49" s="512"/>
      <c r="KF49" s="512"/>
      <c r="KG49" s="512"/>
      <c r="KH49" s="512"/>
      <c r="KI49" s="512"/>
      <c r="KJ49" s="512"/>
      <c r="KK49" s="512"/>
      <c r="KL49" s="512"/>
      <c r="KM49" s="512"/>
      <c r="KN49" s="512"/>
      <c r="KO49" s="512"/>
      <c r="KP49" s="512"/>
      <c r="KQ49" s="512"/>
      <c r="KR49" s="512"/>
      <c r="KS49" s="512"/>
      <c r="KT49" s="512"/>
      <c r="KU49" s="512"/>
      <c r="KV49" s="512"/>
      <c r="KW49" s="512"/>
      <c r="KX49" s="512"/>
      <c r="KY49" s="512"/>
      <c r="KZ49" s="512"/>
      <c r="LA49" s="512"/>
      <c r="LB49" s="512"/>
      <c r="LC49" s="512"/>
      <c r="LD49" s="512"/>
      <c r="LE49" s="512"/>
      <c r="LF49" s="512"/>
      <c r="LG49" s="512"/>
      <c r="LH49" s="512"/>
      <c r="LI49" s="512"/>
      <c r="LJ49" s="512"/>
      <c r="LK49" s="512"/>
      <c r="LL49" s="512"/>
      <c r="LM49" s="512"/>
      <c r="LN49" s="512"/>
      <c r="LO49" s="512"/>
      <c r="LP49" s="512"/>
      <c r="LQ49" s="512"/>
      <c r="LR49" s="512"/>
      <c r="LS49" s="512"/>
      <c r="LT49" s="512"/>
      <c r="LU49" s="512"/>
      <c r="LV49" s="512"/>
      <c r="LW49" s="512"/>
      <c r="LX49" s="512"/>
      <c r="LY49" s="512"/>
      <c r="LZ49" s="512"/>
      <c r="MA49" s="512"/>
      <c r="MB49" s="512"/>
      <c r="MC49" s="512"/>
      <c r="MD49" s="512"/>
      <c r="ME49" s="512"/>
      <c r="MF49" s="512"/>
      <c r="MG49" s="512"/>
      <c r="MH49" s="512"/>
      <c r="MI49" s="512"/>
      <c r="MJ49" s="512"/>
      <c r="MK49" s="512"/>
      <c r="ML49" s="512"/>
      <c r="MM49" s="512"/>
      <c r="MN49" s="512"/>
      <c r="MO49" s="512"/>
      <c r="MP49" s="512"/>
      <c r="MQ49" s="512"/>
      <c r="MR49" s="512"/>
      <c r="MS49" s="512"/>
      <c r="MT49" s="512"/>
      <c r="MU49" s="512"/>
      <c r="MV49" s="512"/>
      <c r="MW49" s="512"/>
      <c r="MX49" s="512"/>
      <c r="MY49" s="512"/>
      <c r="MZ49" s="512"/>
      <c r="NA49" s="512"/>
      <c r="NB49" s="512"/>
      <c r="NC49" s="512"/>
      <c r="ND49" s="512"/>
      <c r="NE49" s="512"/>
      <c r="NF49" s="512"/>
      <c r="NG49" s="512"/>
      <c r="NH49" s="512"/>
      <c r="NI49" s="512"/>
      <c r="NJ49" s="512"/>
      <c r="NK49" s="512"/>
      <c r="NL49" s="512"/>
      <c r="NM49" s="512"/>
      <c r="NN49" s="512"/>
      <c r="NO49" s="512"/>
      <c r="NP49" s="512"/>
      <c r="NQ49" s="512"/>
      <c r="NR49" s="512"/>
      <c r="NS49" s="512"/>
      <c r="NT49" s="512"/>
      <c r="NU49" s="512"/>
      <c r="NV49" s="512"/>
      <c r="NW49" s="512"/>
      <c r="NX49" s="512"/>
      <c r="NY49" s="512"/>
      <c r="NZ49" s="512"/>
      <c r="OA49" s="512"/>
      <c r="OB49" s="512"/>
      <c r="OC49" s="512"/>
      <c r="OD49" s="512"/>
      <c r="OE49" s="512"/>
      <c r="OF49" s="512"/>
      <c r="OG49" s="512"/>
      <c r="OH49" s="512"/>
      <c r="OI49" s="512"/>
      <c r="OJ49" s="512"/>
      <c r="OK49" s="512"/>
      <c r="OL49" s="512"/>
      <c r="OM49" s="512"/>
      <c r="ON49" s="512"/>
      <c r="OO49" s="512"/>
      <c r="OP49" s="512"/>
      <c r="OQ49" s="512"/>
      <c r="OR49" s="512"/>
      <c r="OS49" s="512"/>
      <c r="OT49" s="512"/>
      <c r="OU49" s="512"/>
      <c r="OV49" s="512"/>
      <c r="OW49" s="512"/>
      <c r="OX49" s="512"/>
      <c r="OY49" s="512"/>
      <c r="OZ49" s="512"/>
      <c r="PA49" s="512"/>
      <c r="PB49" s="512"/>
      <c r="PC49" s="512"/>
      <c r="PD49" s="512"/>
      <c r="PE49" s="512"/>
      <c r="PF49" s="512"/>
      <c r="PG49" s="512"/>
      <c r="PH49" s="512"/>
      <c r="PI49" s="512"/>
      <c r="PJ49" s="512"/>
      <c r="PK49" s="512"/>
      <c r="PL49" s="512"/>
      <c r="PM49" s="512"/>
      <c r="PN49" s="512"/>
      <c r="PO49" s="512"/>
      <c r="PP49" s="512"/>
      <c r="PQ49" s="512"/>
      <c r="PR49" s="512"/>
      <c r="PS49" s="512"/>
      <c r="PT49" s="512"/>
      <c r="PU49" s="512"/>
      <c r="PV49" s="512"/>
      <c r="PW49" s="512"/>
      <c r="PX49" s="512"/>
      <c r="PY49" s="512"/>
      <c r="PZ49" s="512"/>
      <c r="QA49" s="512"/>
      <c r="QB49" s="512"/>
      <c r="QC49" s="512"/>
      <c r="QD49" s="512"/>
      <c r="QE49" s="512"/>
      <c r="QF49" s="512"/>
      <c r="QG49" s="512"/>
      <c r="QH49" s="512"/>
      <c r="QI49" s="512"/>
      <c r="QJ49" s="512"/>
      <c r="QK49" s="512"/>
      <c r="QL49" s="512"/>
      <c r="QM49" s="512"/>
      <c r="QN49" s="512"/>
      <c r="QO49" s="512"/>
      <c r="QP49" s="512"/>
      <c r="QQ49" s="512"/>
      <c r="QR49" s="512"/>
      <c r="QS49" s="512"/>
      <c r="QT49" s="512"/>
      <c r="QU49" s="512"/>
      <c r="QV49" s="512"/>
      <c r="QW49" s="512"/>
      <c r="QX49" s="512"/>
      <c r="QY49" s="512"/>
      <c r="QZ49" s="512"/>
      <c r="RA49" s="512"/>
      <c r="RB49" s="512"/>
      <c r="RC49" s="512"/>
      <c r="RD49" s="512"/>
      <c r="RE49" s="512"/>
      <c r="RF49" s="512"/>
      <c r="RG49" s="512"/>
      <c r="RH49" s="512"/>
      <c r="RI49" s="512"/>
      <c r="RJ49" s="512"/>
      <c r="RK49" s="512"/>
      <c r="RL49" s="512"/>
      <c r="RM49" s="512"/>
      <c r="RN49" s="512"/>
      <c r="RO49" s="512"/>
      <c r="RP49" s="512"/>
      <c r="RQ49" s="512"/>
      <c r="RR49" s="512"/>
      <c r="RS49" s="512"/>
      <c r="RT49" s="512"/>
      <c r="RU49" s="512"/>
      <c r="RV49" s="512"/>
      <c r="RW49" s="512"/>
      <c r="RX49" s="512"/>
      <c r="RY49" s="512"/>
      <c r="RZ49" s="512"/>
      <c r="SA49" s="512"/>
      <c r="SB49" s="512"/>
      <c r="SC49" s="512"/>
      <c r="SD49" s="512"/>
      <c r="SE49" s="512"/>
      <c r="SF49" s="512"/>
      <c r="SG49" s="512"/>
      <c r="SH49" s="512"/>
      <c r="SI49" s="512"/>
      <c r="SJ49" s="512"/>
      <c r="SK49" s="512"/>
      <c r="SL49" s="512"/>
      <c r="SM49" s="512"/>
      <c r="SN49" s="512"/>
      <c r="SO49" s="512"/>
      <c r="SP49" s="512"/>
      <c r="SQ49" s="512"/>
      <c r="SR49" s="512"/>
      <c r="SS49" s="512"/>
      <c r="ST49" s="512"/>
      <c r="SU49" s="512"/>
      <c r="SV49" s="512"/>
      <c r="SW49" s="512"/>
      <c r="SX49" s="512"/>
      <c r="SY49" s="512"/>
      <c r="SZ49" s="512"/>
      <c r="TA49" s="512"/>
      <c r="TB49" s="512"/>
      <c r="TC49" s="512"/>
      <c r="TD49" s="512"/>
      <c r="TE49" s="512"/>
      <c r="TF49" s="512"/>
      <c r="TG49" s="512"/>
      <c r="TH49" s="512"/>
      <c r="TI49" s="512"/>
      <c r="TJ49" s="512"/>
      <c r="TK49" s="512"/>
      <c r="TL49" s="512"/>
      <c r="TM49" s="512"/>
      <c r="TN49" s="512"/>
      <c r="TO49" s="512"/>
      <c r="TP49" s="512"/>
      <c r="TQ49" s="512"/>
      <c r="TR49" s="512"/>
      <c r="TS49" s="512"/>
      <c r="TT49" s="512"/>
      <c r="TU49" s="512"/>
      <c r="TV49" s="512"/>
      <c r="TW49" s="512"/>
      <c r="TX49" s="512"/>
      <c r="TY49" s="512"/>
      <c r="TZ49" s="512"/>
      <c r="UA49" s="512"/>
      <c r="UB49" s="512"/>
      <c r="UC49" s="512"/>
      <c r="UD49" s="512"/>
      <c r="UE49" s="512"/>
      <c r="UF49" s="512"/>
      <c r="UG49" s="512"/>
      <c r="UH49" s="512"/>
      <c r="UI49" s="512"/>
      <c r="UJ49" s="512"/>
      <c r="UK49" s="512"/>
      <c r="UL49" s="512"/>
      <c r="UM49" s="512"/>
      <c r="UN49" s="512"/>
      <c r="UO49" s="512"/>
      <c r="UP49" s="512"/>
      <c r="UQ49" s="512"/>
      <c r="UR49" s="512"/>
      <c r="US49" s="512"/>
      <c r="UT49" s="512"/>
      <c r="UU49" s="512"/>
      <c r="UV49" s="512"/>
      <c r="UW49" s="512"/>
      <c r="UX49" s="512"/>
      <c r="UY49" s="512"/>
      <c r="UZ49" s="512"/>
      <c r="VA49" s="512"/>
      <c r="VB49" s="512"/>
      <c r="VC49" s="512"/>
      <c r="VD49" s="512"/>
      <c r="VE49" s="512"/>
      <c r="VF49" s="512"/>
      <c r="VG49" s="512"/>
      <c r="VH49" s="512"/>
      <c r="VI49" s="512"/>
      <c r="VJ49" s="512"/>
      <c r="VK49" s="512"/>
      <c r="VL49" s="512"/>
      <c r="VM49" s="512"/>
      <c r="VN49" s="512"/>
      <c r="VO49" s="512"/>
      <c r="VP49" s="512"/>
      <c r="VQ49" s="512"/>
      <c r="VR49" s="512"/>
      <c r="VS49" s="512"/>
      <c r="VT49" s="512"/>
      <c r="VU49" s="512"/>
      <c r="VV49" s="512"/>
      <c r="VW49" s="512"/>
      <c r="VX49" s="512"/>
      <c r="VY49" s="512"/>
      <c r="VZ49" s="512"/>
      <c r="WA49" s="512"/>
      <c r="WB49" s="512"/>
      <c r="WC49" s="512"/>
      <c r="WD49" s="512"/>
      <c r="WE49" s="512"/>
      <c r="WF49" s="512"/>
      <c r="WG49" s="512"/>
      <c r="WH49" s="512"/>
      <c r="WI49" s="512"/>
      <c r="WJ49" s="512"/>
      <c r="WK49" s="512"/>
      <c r="WL49" s="512"/>
      <c r="WM49" s="512"/>
      <c r="WN49" s="512"/>
      <c r="WO49" s="512"/>
      <c r="WP49" s="512"/>
      <c r="WQ49" s="512"/>
      <c r="WR49" s="512"/>
      <c r="WS49" s="512"/>
      <c r="WT49" s="512"/>
      <c r="WU49" s="512"/>
      <c r="WV49" s="512"/>
      <c r="WW49" s="512"/>
      <c r="WX49" s="512"/>
      <c r="WY49" s="512"/>
      <c r="WZ49" s="512"/>
      <c r="XA49" s="512"/>
      <c r="XB49" s="512"/>
      <c r="XC49" s="512"/>
      <c r="XD49" s="512"/>
      <c r="XE49" s="512"/>
      <c r="XF49" s="512"/>
      <c r="XG49" s="512"/>
      <c r="XH49" s="512"/>
      <c r="XI49" s="512"/>
      <c r="XJ49" s="512"/>
      <c r="XK49" s="512"/>
      <c r="XL49" s="512"/>
      <c r="XM49" s="512"/>
      <c r="XN49" s="512"/>
      <c r="XO49" s="512"/>
      <c r="XP49" s="512"/>
      <c r="XQ49" s="512"/>
      <c r="XR49" s="512"/>
      <c r="XS49" s="512"/>
      <c r="XT49" s="512"/>
      <c r="XU49" s="512"/>
      <c r="XV49" s="512"/>
      <c r="XW49" s="512"/>
      <c r="XX49" s="512"/>
      <c r="XY49" s="512"/>
      <c r="XZ49" s="512"/>
      <c r="YA49" s="512"/>
      <c r="YB49" s="512"/>
      <c r="YC49" s="512"/>
      <c r="YD49" s="512"/>
      <c r="YE49" s="512"/>
      <c r="YF49" s="512"/>
      <c r="YG49" s="512"/>
      <c r="YH49" s="512"/>
      <c r="YI49" s="512"/>
      <c r="YJ49" s="512"/>
      <c r="YK49" s="512"/>
      <c r="YL49" s="512"/>
      <c r="YM49" s="512"/>
      <c r="YN49" s="512"/>
      <c r="YO49" s="512"/>
      <c r="YP49" s="512"/>
      <c r="YQ49" s="512"/>
      <c r="YR49" s="512"/>
      <c r="YS49" s="512"/>
      <c r="YT49" s="512"/>
      <c r="YU49" s="512"/>
      <c r="YV49" s="512"/>
      <c r="YW49" s="512"/>
      <c r="YX49" s="512"/>
      <c r="YY49" s="512"/>
      <c r="YZ49" s="512"/>
      <c r="ZA49" s="512"/>
      <c r="ZB49" s="512"/>
      <c r="ZC49" s="512"/>
      <c r="ZD49" s="512"/>
      <c r="ZE49" s="512"/>
      <c r="ZF49" s="512"/>
      <c r="ZG49" s="512"/>
      <c r="ZH49" s="512"/>
      <c r="ZI49" s="512"/>
      <c r="ZJ49" s="512"/>
      <c r="ZK49" s="512"/>
      <c r="ZL49" s="512"/>
      <c r="ZM49" s="512"/>
      <c r="ZN49" s="512"/>
      <c r="ZO49" s="512"/>
      <c r="ZP49" s="512"/>
      <c r="ZQ49" s="512"/>
      <c r="ZR49" s="512"/>
      <c r="ZS49" s="512"/>
      <c r="ZT49" s="512"/>
      <c r="ZU49" s="512"/>
      <c r="ZV49" s="512"/>
      <c r="ZW49" s="512"/>
      <c r="ZX49" s="512"/>
      <c r="ZY49" s="512"/>
      <c r="ZZ49" s="512"/>
      <c r="AAA49" s="512"/>
      <c r="AAB49" s="512"/>
      <c r="AAC49" s="512"/>
      <c r="AAD49" s="512"/>
      <c r="AAE49" s="512"/>
      <c r="AAF49" s="512"/>
      <c r="AAG49" s="512"/>
      <c r="AAH49" s="512"/>
      <c r="AAI49" s="512"/>
      <c r="AAJ49" s="512"/>
      <c r="AAK49" s="512"/>
      <c r="AAL49" s="512"/>
      <c r="AAM49" s="512"/>
      <c r="AAN49" s="512"/>
      <c r="AAO49" s="512"/>
      <c r="AAP49" s="512"/>
      <c r="AAQ49" s="512"/>
      <c r="AAR49" s="512"/>
      <c r="AAS49" s="512"/>
      <c r="AAT49" s="512"/>
      <c r="AAU49" s="512"/>
      <c r="AAV49" s="512"/>
      <c r="AAW49" s="512"/>
      <c r="AAX49" s="512"/>
      <c r="AAY49" s="512"/>
      <c r="AAZ49" s="512"/>
      <c r="ABA49" s="512"/>
      <c r="ABB49" s="512"/>
      <c r="ABC49" s="512"/>
      <c r="ABD49" s="512"/>
      <c r="ABE49" s="512"/>
      <c r="ABF49" s="512"/>
      <c r="ABG49" s="512"/>
      <c r="ABH49" s="512"/>
      <c r="ABI49" s="512"/>
      <c r="ABJ49" s="512"/>
      <c r="ABK49" s="512"/>
      <c r="ABL49" s="512"/>
      <c r="ABM49" s="512"/>
      <c r="ABN49" s="512"/>
      <c r="ABO49" s="512"/>
      <c r="ABP49" s="512"/>
      <c r="ABQ49" s="512"/>
      <c r="ABR49" s="512"/>
      <c r="ABS49" s="512"/>
      <c r="ABT49" s="512"/>
      <c r="ABU49" s="512"/>
      <c r="ABV49" s="512"/>
      <c r="ABW49" s="512"/>
      <c r="ABX49" s="512"/>
      <c r="ABY49" s="512"/>
      <c r="ABZ49" s="512"/>
      <c r="ACA49" s="512"/>
      <c r="ACB49" s="512"/>
      <c r="ACC49" s="512"/>
      <c r="ACD49" s="512"/>
      <c r="ACE49" s="512"/>
      <c r="ACF49" s="512"/>
      <c r="ACG49" s="512"/>
      <c r="ACH49" s="512"/>
      <c r="ACI49" s="512"/>
      <c r="ACJ49" s="512"/>
      <c r="ACK49" s="512"/>
      <c r="ACL49" s="512"/>
      <c r="ACM49" s="512"/>
      <c r="ACN49" s="512"/>
      <c r="ACO49" s="512"/>
      <c r="ACP49" s="512"/>
      <c r="ACQ49" s="512"/>
      <c r="ACR49" s="512"/>
      <c r="ACS49" s="512"/>
      <c r="ACT49" s="512"/>
      <c r="ACU49" s="512"/>
      <c r="ACV49" s="512"/>
      <c r="ACW49" s="512"/>
      <c r="ACX49" s="512"/>
      <c r="ACY49" s="512"/>
      <c r="ACZ49" s="512"/>
      <c r="ADA49" s="512"/>
      <c r="ADB49" s="512"/>
      <c r="ADC49" s="512"/>
      <c r="ADD49" s="512"/>
      <c r="ADE49" s="512"/>
      <c r="ADF49" s="512"/>
      <c r="ADG49" s="512"/>
      <c r="ADH49" s="512"/>
      <c r="ADI49" s="512"/>
      <c r="ADJ49" s="512"/>
      <c r="ADK49" s="512"/>
      <c r="ADL49" s="512"/>
      <c r="ADM49" s="512"/>
      <c r="ADN49" s="512"/>
      <c r="ADO49" s="512"/>
      <c r="ADP49" s="512"/>
      <c r="ADQ49" s="512"/>
      <c r="ADR49" s="512"/>
      <c r="ADS49" s="512"/>
      <c r="ADT49" s="512"/>
      <c r="ADU49" s="512"/>
      <c r="ADV49" s="512"/>
      <c r="ADW49" s="512"/>
      <c r="ADX49" s="512"/>
      <c r="ADY49" s="512"/>
      <c r="ADZ49" s="512"/>
      <c r="AEA49" s="512"/>
      <c r="AEB49" s="512"/>
      <c r="AEC49" s="512"/>
      <c r="AED49" s="512"/>
      <c r="AEE49" s="512"/>
      <c r="AEF49" s="512"/>
      <c r="AEG49" s="512"/>
      <c r="AEH49" s="512"/>
      <c r="AEI49" s="512"/>
      <c r="AEJ49" s="512"/>
      <c r="AEK49" s="512"/>
      <c r="AEL49" s="512"/>
      <c r="AEM49" s="512"/>
      <c r="AEN49" s="512"/>
      <c r="AEO49" s="512"/>
      <c r="AEP49" s="512"/>
      <c r="AEQ49" s="512"/>
      <c r="AER49" s="512"/>
      <c r="AES49" s="512"/>
      <c r="AET49" s="512"/>
      <c r="AEU49" s="512"/>
      <c r="AEV49" s="512"/>
      <c r="AEW49" s="512"/>
      <c r="AEX49" s="512"/>
      <c r="AEY49" s="512"/>
      <c r="AEZ49" s="512"/>
      <c r="AFA49" s="512"/>
      <c r="AFB49" s="512"/>
      <c r="AFC49" s="512"/>
      <c r="AFD49" s="512"/>
      <c r="AFE49" s="512"/>
      <c r="AFF49" s="512"/>
      <c r="AFG49" s="512"/>
      <c r="AFH49" s="512"/>
      <c r="AFI49" s="512"/>
      <c r="AFJ49" s="512"/>
      <c r="AFK49" s="512"/>
      <c r="AFL49" s="512"/>
      <c r="AFM49" s="512"/>
      <c r="AFN49" s="512"/>
      <c r="AFO49" s="512"/>
      <c r="AFP49" s="512"/>
      <c r="AFQ49" s="512"/>
      <c r="AFR49" s="512"/>
      <c r="AFS49" s="512"/>
      <c r="AFT49" s="512"/>
      <c r="AFU49" s="512"/>
      <c r="AFV49" s="512"/>
      <c r="AFW49" s="512"/>
      <c r="AFX49" s="512"/>
      <c r="AFY49" s="512"/>
      <c r="AFZ49" s="512"/>
      <c r="AGA49" s="512"/>
      <c r="AGB49" s="512"/>
      <c r="AGC49" s="512"/>
      <c r="AGD49" s="512"/>
      <c r="AGE49" s="512"/>
      <c r="AGF49" s="512"/>
      <c r="AGG49" s="512"/>
      <c r="AGH49" s="512"/>
      <c r="AGI49" s="512"/>
      <c r="AGJ49" s="512"/>
      <c r="AGK49" s="512"/>
      <c r="AGL49" s="512"/>
      <c r="AGM49" s="512"/>
      <c r="AGN49" s="512"/>
      <c r="AGO49" s="512"/>
      <c r="AGP49" s="512"/>
      <c r="AGQ49" s="512"/>
      <c r="AGR49" s="512"/>
      <c r="AGS49" s="512"/>
      <c r="AGT49" s="512"/>
      <c r="AGU49" s="512"/>
      <c r="AGV49" s="512"/>
      <c r="AGW49" s="512"/>
      <c r="AGX49" s="512"/>
      <c r="AGY49" s="512"/>
      <c r="AGZ49" s="512"/>
      <c r="AHA49" s="512"/>
      <c r="AHB49" s="512"/>
      <c r="AHC49" s="512"/>
      <c r="AHD49" s="512"/>
      <c r="AHE49" s="512"/>
      <c r="AHF49" s="512"/>
      <c r="AHG49" s="512"/>
      <c r="AHH49" s="512"/>
      <c r="AHI49" s="512"/>
      <c r="AHJ49" s="512"/>
      <c r="AHK49" s="512"/>
      <c r="AHL49" s="512"/>
      <c r="AHM49" s="512"/>
      <c r="AHN49" s="512"/>
      <c r="AHO49" s="512"/>
      <c r="AHP49" s="512"/>
      <c r="AHQ49" s="512"/>
      <c r="AHR49" s="512"/>
      <c r="AHS49" s="512"/>
      <c r="AHT49" s="512"/>
      <c r="AHU49" s="512"/>
      <c r="AHV49" s="512"/>
      <c r="AHW49" s="512"/>
      <c r="AHX49" s="512"/>
      <c r="AHY49" s="512"/>
      <c r="AHZ49" s="512"/>
      <c r="AIA49" s="512"/>
      <c r="AIB49" s="512"/>
      <c r="AIC49" s="512"/>
      <c r="AID49" s="512"/>
      <c r="AIE49" s="512"/>
      <c r="AIF49" s="512"/>
      <c r="AIG49" s="512"/>
      <c r="AIH49" s="512"/>
      <c r="AII49" s="512"/>
      <c r="AIJ49" s="512"/>
      <c r="AIK49" s="512"/>
      <c r="AIL49" s="512"/>
      <c r="AIM49" s="512"/>
      <c r="AIN49" s="512"/>
      <c r="AIO49" s="512"/>
      <c r="AIP49" s="512"/>
      <c r="AIQ49" s="512"/>
      <c r="AIR49" s="512"/>
      <c r="AIS49" s="512"/>
      <c r="AIT49" s="512"/>
      <c r="AIU49" s="512"/>
      <c r="AIV49" s="512"/>
      <c r="AIW49" s="512"/>
      <c r="AIX49" s="512"/>
      <c r="AIY49" s="512"/>
      <c r="AIZ49" s="512"/>
      <c r="AJA49" s="512"/>
      <c r="AJB49" s="512"/>
      <c r="AJC49" s="512"/>
      <c r="AJD49" s="512"/>
      <c r="AJE49" s="512"/>
      <c r="AJF49" s="512"/>
      <c r="AJG49" s="512"/>
      <c r="AJH49" s="512"/>
      <c r="AJI49" s="512"/>
      <c r="AJJ49" s="512"/>
      <c r="AJK49" s="512"/>
      <c r="AJL49" s="512"/>
      <c r="AJM49" s="512"/>
      <c r="AJN49" s="512"/>
      <c r="AJO49" s="512"/>
      <c r="AJP49" s="512"/>
      <c r="AJQ49" s="512"/>
      <c r="AJR49" s="512"/>
      <c r="AJS49" s="512"/>
      <c r="AJT49" s="512"/>
      <c r="AJU49" s="512"/>
      <c r="AJV49" s="512"/>
      <c r="AJW49" s="512"/>
      <c r="AJX49" s="512"/>
      <c r="AJY49" s="512"/>
      <c r="AJZ49" s="512"/>
      <c r="AKA49" s="512"/>
      <c r="AKB49" s="512"/>
      <c r="AKC49" s="512"/>
      <c r="AKD49" s="512"/>
      <c r="AKE49" s="512"/>
      <c r="AKF49" s="512"/>
      <c r="AKG49" s="512"/>
      <c r="AKH49" s="512"/>
      <c r="AKI49" s="512"/>
      <c r="AKJ49" s="512"/>
      <c r="AKK49" s="512"/>
      <c r="AKL49" s="512"/>
      <c r="AKM49" s="512"/>
      <c r="AKN49" s="512"/>
      <c r="AKO49" s="512"/>
      <c r="AKP49" s="512"/>
      <c r="AKQ49" s="512"/>
      <c r="AKR49" s="512"/>
      <c r="AKS49" s="512"/>
      <c r="AKT49" s="512"/>
      <c r="AKU49" s="512"/>
      <c r="AKV49" s="512"/>
      <c r="AKW49" s="512"/>
      <c r="AKX49" s="512"/>
      <c r="AKY49" s="512"/>
      <c r="AKZ49" s="512"/>
      <c r="ALA49" s="512"/>
      <c r="ALB49" s="512"/>
      <c r="ALC49" s="512"/>
      <c r="ALD49" s="512"/>
      <c r="ALE49" s="512"/>
      <c r="ALF49" s="512"/>
      <c r="ALG49" s="512"/>
      <c r="ALH49" s="512"/>
      <c r="ALI49" s="512"/>
      <c r="ALJ49" s="512"/>
      <c r="ALK49" s="512"/>
      <c r="ALL49" s="512"/>
      <c r="ALM49" s="512"/>
      <c r="ALN49" s="512"/>
      <c r="ALO49" s="512"/>
      <c r="ALP49" s="512"/>
      <c r="ALQ49" s="512"/>
      <c r="ALR49" s="512"/>
      <c r="ALS49" s="512"/>
      <c r="ALT49" s="512"/>
      <c r="ALU49" s="512"/>
      <c r="ALV49" s="512"/>
      <c r="ALW49" s="512"/>
      <c r="ALX49" s="512"/>
      <c r="ALY49" s="512"/>
      <c r="ALZ49" s="512"/>
      <c r="AMA49" s="512"/>
      <c r="AMB49" s="512"/>
      <c r="AMC49" s="512"/>
      <c r="AMD49" s="512"/>
      <c r="AME49" s="512"/>
      <c r="AMF49" s="512"/>
      <c r="AMG49" s="512"/>
      <c r="AMH49" s="512"/>
      <c r="AMI49" s="512"/>
      <c r="AMJ49" s="512"/>
      <c r="AMK49" s="512"/>
      <c r="AML49" s="512"/>
      <c r="AMM49" s="512"/>
      <c r="AMN49" s="512"/>
      <c r="AMO49" s="512"/>
      <c r="AMP49" s="512"/>
      <c r="AMQ49" s="512"/>
      <c r="AMR49" s="512"/>
      <c r="AMS49" s="512"/>
      <c r="AMT49" s="512"/>
      <c r="AMU49" s="512"/>
      <c r="AMV49" s="512"/>
      <c r="AMW49" s="512"/>
      <c r="AMX49" s="512"/>
      <c r="AMY49" s="512"/>
      <c r="AMZ49" s="512"/>
      <c r="ANA49" s="512"/>
      <c r="ANB49" s="512"/>
      <c r="ANC49" s="512"/>
      <c r="AND49" s="512"/>
      <c r="ANE49" s="512"/>
      <c r="ANF49" s="512"/>
      <c r="ANG49" s="512"/>
      <c r="ANH49" s="512"/>
      <c r="ANI49" s="512"/>
      <c r="ANJ49" s="512"/>
      <c r="ANK49" s="512"/>
      <c r="ANL49" s="512"/>
      <c r="ANM49" s="512"/>
      <c r="ANN49" s="512"/>
      <c r="ANO49" s="512"/>
      <c r="ANP49" s="512"/>
      <c r="ANQ49" s="512"/>
      <c r="ANR49" s="512"/>
      <c r="ANS49" s="512"/>
      <c r="ANT49" s="512"/>
      <c r="ANU49" s="512"/>
      <c r="ANV49" s="512"/>
      <c r="ANW49" s="512"/>
      <c r="ANX49" s="512"/>
      <c r="ANY49" s="512"/>
      <c r="ANZ49" s="512"/>
      <c r="AOA49" s="512"/>
      <c r="AOB49" s="512"/>
      <c r="AOC49" s="512"/>
      <c r="AOD49" s="512"/>
      <c r="AOE49" s="512"/>
      <c r="AOF49" s="512"/>
      <c r="AOG49" s="512"/>
      <c r="AOH49" s="512"/>
      <c r="AOI49" s="512"/>
      <c r="AOJ49" s="512"/>
      <c r="AOK49" s="512"/>
      <c r="AOL49" s="512"/>
      <c r="AOM49" s="512"/>
      <c r="AON49" s="512"/>
      <c r="AOO49" s="512"/>
      <c r="AOP49" s="512"/>
      <c r="AOQ49" s="512"/>
      <c r="AOR49" s="512"/>
      <c r="AOS49" s="512"/>
      <c r="AOT49" s="512"/>
      <c r="AOU49" s="512"/>
      <c r="AOV49" s="512"/>
      <c r="AOW49" s="512"/>
      <c r="AOX49" s="512"/>
      <c r="AOY49" s="512"/>
      <c r="AOZ49" s="512"/>
      <c r="APA49" s="512"/>
      <c r="APB49" s="512"/>
      <c r="APC49" s="512"/>
      <c r="APD49" s="512"/>
      <c r="APE49" s="512"/>
      <c r="APF49" s="512"/>
      <c r="APG49" s="512"/>
      <c r="APH49" s="512"/>
      <c r="API49" s="512"/>
      <c r="APJ49" s="512"/>
      <c r="APK49" s="512"/>
      <c r="APL49" s="512"/>
      <c r="APM49" s="512"/>
      <c r="APN49" s="512"/>
      <c r="APO49" s="512"/>
      <c r="APP49" s="512"/>
      <c r="APQ49" s="512"/>
      <c r="APR49" s="512"/>
      <c r="APS49" s="512"/>
      <c r="APT49" s="512"/>
      <c r="APU49" s="512"/>
      <c r="APV49" s="512"/>
      <c r="APW49" s="512"/>
      <c r="APX49" s="512"/>
      <c r="APY49" s="512"/>
      <c r="APZ49" s="512"/>
      <c r="AQA49" s="512"/>
      <c r="AQB49" s="512"/>
      <c r="AQC49" s="512"/>
      <c r="AQD49" s="512"/>
      <c r="AQE49" s="512"/>
      <c r="AQF49" s="512"/>
      <c r="AQG49" s="512"/>
      <c r="AQH49" s="512"/>
      <c r="AQI49" s="512"/>
      <c r="AQJ49" s="512"/>
      <c r="AQK49" s="512"/>
      <c r="AQL49" s="512"/>
      <c r="AQM49" s="512"/>
      <c r="AQN49" s="512"/>
      <c r="AQO49" s="512"/>
      <c r="AQP49" s="512"/>
      <c r="AQQ49" s="512"/>
      <c r="AQR49" s="512"/>
      <c r="AQS49" s="512"/>
      <c r="AQT49" s="512"/>
      <c r="AQU49" s="512"/>
      <c r="AQV49" s="512"/>
      <c r="AQW49" s="512"/>
      <c r="AQX49" s="512"/>
      <c r="AQY49" s="512"/>
      <c r="AQZ49" s="512"/>
      <c r="ARA49" s="512"/>
      <c r="ARB49" s="512"/>
      <c r="ARC49" s="512"/>
      <c r="ARD49" s="512"/>
      <c r="ARE49" s="512"/>
      <c r="ARF49" s="512"/>
      <c r="ARG49" s="512"/>
      <c r="ARH49" s="512"/>
      <c r="ARI49" s="512"/>
      <c r="ARJ49" s="512"/>
      <c r="ARK49" s="512"/>
      <c r="ARL49" s="512"/>
      <c r="ARM49" s="512"/>
      <c r="ARN49" s="512"/>
      <c r="ARO49" s="512"/>
      <c r="ARP49" s="512"/>
      <c r="ARQ49" s="512"/>
      <c r="ARR49" s="512"/>
      <c r="ARS49" s="512"/>
      <c r="ART49" s="512"/>
      <c r="ARU49" s="512"/>
      <c r="ARV49" s="512"/>
      <c r="ARW49" s="512"/>
      <c r="ARX49" s="512"/>
      <c r="ARY49" s="512"/>
      <c r="ARZ49" s="512"/>
      <c r="ASA49" s="512"/>
      <c r="ASB49" s="512"/>
      <c r="ASC49" s="512"/>
      <c r="ASD49" s="512"/>
      <c r="ASE49" s="512"/>
      <c r="ASF49" s="512"/>
      <c r="ASG49" s="512"/>
      <c r="ASH49" s="512"/>
      <c r="ASI49" s="512"/>
      <c r="ASJ49" s="512"/>
      <c r="ASK49" s="512"/>
      <c r="ASL49" s="512"/>
      <c r="ASM49" s="512"/>
      <c r="ASN49" s="512"/>
      <c r="ASO49" s="512"/>
      <c r="ASP49" s="512"/>
      <c r="ASQ49" s="512"/>
      <c r="ASR49" s="512"/>
      <c r="ASS49" s="512"/>
      <c r="AST49" s="512"/>
      <c r="ASU49" s="512"/>
      <c r="ASV49" s="512"/>
      <c r="ASW49" s="512"/>
      <c r="ASX49" s="512"/>
      <c r="ASY49" s="512"/>
      <c r="ASZ49" s="512"/>
      <c r="ATA49" s="512"/>
      <c r="ATB49" s="512"/>
      <c r="ATC49" s="512"/>
      <c r="ATD49" s="512"/>
      <c r="ATE49" s="512"/>
      <c r="ATF49" s="512"/>
      <c r="ATG49" s="512"/>
      <c r="ATH49" s="512"/>
      <c r="ATI49" s="512"/>
      <c r="ATJ49" s="512"/>
      <c r="ATK49" s="512"/>
      <c r="ATL49" s="512"/>
      <c r="ATM49" s="512"/>
      <c r="ATN49" s="512"/>
      <c r="ATO49" s="512"/>
      <c r="ATP49" s="512"/>
      <c r="ATQ49" s="512"/>
      <c r="ATR49" s="512"/>
      <c r="ATS49" s="512"/>
      <c r="ATT49" s="512"/>
      <c r="ATU49" s="512"/>
      <c r="ATV49" s="512"/>
      <c r="ATW49" s="512"/>
      <c r="ATX49" s="512"/>
      <c r="ATY49" s="512"/>
      <c r="ATZ49" s="512"/>
      <c r="AUA49" s="512"/>
      <c r="AUB49" s="512"/>
      <c r="AUC49" s="512"/>
      <c r="AUD49" s="512"/>
      <c r="AUE49" s="512"/>
      <c r="AUF49" s="512"/>
      <c r="AUG49" s="512"/>
      <c r="AUH49" s="512"/>
      <c r="AUI49" s="512"/>
      <c r="AUJ49" s="512"/>
      <c r="AUK49" s="512"/>
      <c r="AUL49" s="512"/>
      <c r="AUM49" s="512"/>
      <c r="AUN49" s="512"/>
      <c r="AUO49" s="512"/>
      <c r="AUP49" s="512"/>
      <c r="AUQ49" s="512"/>
      <c r="AUR49" s="512"/>
      <c r="AUS49" s="512"/>
      <c r="AUT49" s="512"/>
      <c r="AUU49" s="512"/>
      <c r="AUV49" s="512"/>
      <c r="AUW49" s="512"/>
      <c r="AUX49" s="512"/>
      <c r="AUY49" s="512"/>
      <c r="AUZ49" s="512"/>
      <c r="AVA49" s="512"/>
      <c r="AVB49" s="512"/>
      <c r="AVC49" s="512"/>
      <c r="AVD49" s="512"/>
      <c r="AVE49" s="512"/>
      <c r="AVF49" s="512"/>
      <c r="AVG49" s="512"/>
      <c r="AVH49" s="512"/>
      <c r="AVI49" s="512"/>
      <c r="AVJ49" s="512"/>
      <c r="AVK49" s="512"/>
      <c r="AVL49" s="512"/>
      <c r="AVM49" s="512"/>
      <c r="AVN49" s="512"/>
      <c r="AVO49" s="512"/>
      <c r="AVP49" s="512"/>
      <c r="AVQ49" s="512"/>
      <c r="AVR49" s="512"/>
      <c r="AVS49" s="512"/>
      <c r="AVT49" s="512"/>
      <c r="AVU49" s="512"/>
      <c r="AVV49" s="512"/>
      <c r="AVW49" s="512"/>
      <c r="AVX49" s="512"/>
      <c r="AVY49" s="512"/>
      <c r="AVZ49" s="512"/>
      <c r="AWA49" s="512"/>
      <c r="AWB49" s="512"/>
      <c r="AWC49" s="512"/>
      <c r="AWD49" s="512"/>
      <c r="AWE49" s="512"/>
      <c r="AWF49" s="512"/>
      <c r="AWG49" s="512"/>
      <c r="AWH49" s="512"/>
      <c r="AWI49" s="512"/>
      <c r="AWJ49" s="512"/>
      <c r="AWK49" s="512"/>
      <c r="AWL49" s="512"/>
      <c r="AWM49" s="512"/>
      <c r="AWN49" s="512"/>
      <c r="AWO49" s="512"/>
      <c r="AWP49" s="512"/>
      <c r="AWQ49" s="512"/>
      <c r="AWR49" s="512"/>
      <c r="AWS49" s="512"/>
      <c r="AWT49" s="512"/>
      <c r="AWU49" s="512"/>
      <c r="AWV49" s="512"/>
      <c r="AWW49" s="512"/>
      <c r="AWX49" s="512"/>
      <c r="AWY49" s="512"/>
      <c r="AWZ49" s="512"/>
      <c r="AXA49" s="512"/>
      <c r="AXB49" s="512"/>
      <c r="AXC49" s="512"/>
      <c r="AXD49" s="512"/>
      <c r="AXE49" s="512"/>
      <c r="AXF49" s="512"/>
      <c r="AXG49" s="512"/>
      <c r="AXH49" s="512"/>
      <c r="AXI49" s="512"/>
      <c r="AXJ49" s="512"/>
      <c r="AXK49" s="512"/>
      <c r="AXL49" s="512"/>
      <c r="AXM49" s="512"/>
      <c r="AXN49" s="512"/>
      <c r="AXO49" s="512"/>
      <c r="AXP49" s="512"/>
      <c r="AXQ49" s="512"/>
      <c r="AXR49" s="512"/>
      <c r="AXS49" s="512"/>
      <c r="AXT49" s="512"/>
      <c r="AXU49" s="512"/>
      <c r="AXV49" s="512"/>
      <c r="AXW49" s="512"/>
      <c r="AXX49" s="512"/>
      <c r="AXY49" s="512"/>
      <c r="AXZ49" s="512"/>
      <c r="AYA49" s="512"/>
      <c r="AYB49" s="512"/>
      <c r="AYC49" s="512"/>
      <c r="AYD49" s="512"/>
      <c r="AYE49" s="512"/>
      <c r="AYF49" s="512"/>
      <c r="AYG49" s="512"/>
      <c r="AYH49" s="512"/>
      <c r="AYI49" s="512"/>
      <c r="AYJ49" s="512"/>
      <c r="AYK49" s="512"/>
      <c r="AYL49" s="512"/>
      <c r="AYM49" s="512"/>
      <c r="AYN49" s="512"/>
      <c r="AYO49" s="512"/>
      <c r="AYP49" s="512"/>
      <c r="AYQ49" s="512"/>
      <c r="AYR49" s="512"/>
      <c r="AYS49" s="512"/>
      <c r="AYT49" s="512"/>
      <c r="AYU49" s="512"/>
      <c r="AYV49" s="512"/>
      <c r="AYW49" s="512"/>
      <c r="AYX49" s="512"/>
      <c r="AYY49" s="512"/>
      <c r="AYZ49" s="512"/>
      <c r="AZA49" s="512"/>
      <c r="AZB49" s="512"/>
      <c r="AZC49" s="512"/>
      <c r="AZD49" s="512"/>
      <c r="AZE49" s="512"/>
      <c r="AZF49" s="512"/>
      <c r="AZG49" s="512"/>
      <c r="AZH49" s="512"/>
      <c r="AZI49" s="512"/>
      <c r="AZJ49" s="512"/>
      <c r="AZK49" s="512"/>
      <c r="AZL49" s="512"/>
      <c r="AZM49" s="512"/>
      <c r="AZN49" s="512"/>
      <c r="AZO49" s="512"/>
      <c r="AZP49" s="512"/>
      <c r="AZQ49" s="512"/>
      <c r="AZR49" s="512"/>
      <c r="AZS49" s="512"/>
      <c r="AZT49" s="512"/>
      <c r="AZU49" s="512"/>
      <c r="AZV49" s="512"/>
      <c r="AZW49" s="512"/>
      <c r="AZX49" s="512"/>
      <c r="AZY49" s="512"/>
      <c r="AZZ49" s="512"/>
      <c r="BAA49" s="512"/>
      <c r="BAB49" s="512"/>
      <c r="BAC49" s="512"/>
      <c r="BAD49" s="512"/>
      <c r="BAE49" s="512"/>
      <c r="BAF49" s="512"/>
      <c r="BAG49" s="512"/>
      <c r="BAH49" s="512"/>
      <c r="BAI49" s="512"/>
      <c r="BAJ49" s="512"/>
      <c r="BAK49" s="512"/>
      <c r="BAL49" s="512"/>
      <c r="BAM49" s="512"/>
      <c r="BAN49" s="512"/>
      <c r="BAO49" s="512"/>
      <c r="BAP49" s="512"/>
      <c r="BAQ49" s="512"/>
      <c r="BAR49" s="512"/>
      <c r="BAS49" s="512"/>
      <c r="BAT49" s="512"/>
      <c r="BAU49" s="512"/>
      <c r="BAV49" s="512"/>
      <c r="BAW49" s="512"/>
      <c r="BAX49" s="512"/>
      <c r="BAY49" s="512"/>
      <c r="BAZ49" s="512"/>
      <c r="BBA49" s="512"/>
      <c r="BBB49" s="512"/>
      <c r="BBC49" s="512"/>
      <c r="BBD49" s="512"/>
      <c r="BBE49" s="512"/>
      <c r="BBF49" s="512"/>
      <c r="BBG49" s="512"/>
      <c r="BBH49" s="512"/>
      <c r="BBI49" s="512"/>
      <c r="BBJ49" s="512"/>
      <c r="BBK49" s="512"/>
      <c r="BBL49" s="512"/>
      <c r="BBM49" s="512"/>
      <c r="BBN49" s="512"/>
      <c r="BBO49" s="512"/>
      <c r="BBP49" s="512"/>
      <c r="BBQ49" s="512"/>
      <c r="BBR49" s="512"/>
      <c r="BBS49" s="512"/>
      <c r="BBT49" s="512"/>
      <c r="BBU49" s="512"/>
      <c r="BBV49" s="512"/>
      <c r="BBW49" s="512"/>
      <c r="BBX49" s="512"/>
      <c r="BBY49" s="512"/>
      <c r="BBZ49" s="512"/>
      <c r="BCA49" s="512"/>
      <c r="BCB49" s="512"/>
      <c r="BCC49" s="512"/>
      <c r="BCD49" s="512"/>
      <c r="BCE49" s="512"/>
      <c r="BCF49" s="512"/>
      <c r="BCG49" s="512"/>
      <c r="BCH49" s="512"/>
      <c r="BCI49" s="512"/>
      <c r="BCJ49" s="512"/>
      <c r="BCK49" s="512"/>
      <c r="BCL49" s="512"/>
      <c r="BCM49" s="512"/>
      <c r="BCN49" s="512"/>
      <c r="BCO49" s="512"/>
      <c r="BCP49" s="512"/>
      <c r="BCQ49" s="512"/>
      <c r="BCR49" s="512"/>
      <c r="BCS49" s="512"/>
      <c r="BCT49" s="512"/>
      <c r="BCU49" s="512"/>
      <c r="BCV49" s="512"/>
      <c r="BCW49" s="512"/>
      <c r="BCX49" s="512"/>
      <c r="BCY49" s="512"/>
      <c r="BCZ49" s="512"/>
      <c r="BDA49" s="512"/>
      <c r="BDB49" s="512"/>
      <c r="BDC49" s="512"/>
      <c r="BDD49" s="512"/>
      <c r="BDE49" s="512"/>
      <c r="BDF49" s="512"/>
      <c r="BDG49" s="512"/>
      <c r="BDH49" s="512"/>
      <c r="BDI49" s="512"/>
      <c r="BDJ49" s="512"/>
      <c r="BDK49" s="512"/>
      <c r="BDL49" s="512"/>
      <c r="BDM49" s="512"/>
      <c r="BDN49" s="512"/>
      <c r="BDO49" s="512"/>
      <c r="BDP49" s="512"/>
      <c r="BDQ49" s="512"/>
      <c r="BDR49" s="512"/>
      <c r="BDS49" s="512"/>
      <c r="BDT49" s="512"/>
      <c r="BDU49" s="512"/>
      <c r="BDV49" s="512"/>
      <c r="BDW49" s="512"/>
      <c r="BDX49" s="512"/>
      <c r="BDY49" s="512"/>
      <c r="BDZ49" s="512"/>
      <c r="BEA49" s="512"/>
      <c r="BEB49" s="512"/>
      <c r="BEC49" s="512"/>
      <c r="BED49" s="512"/>
      <c r="BEE49" s="512"/>
      <c r="BEF49" s="512"/>
      <c r="BEG49" s="512"/>
      <c r="BEH49" s="512"/>
      <c r="BEI49" s="512"/>
      <c r="BEJ49" s="512"/>
      <c r="BEK49" s="512"/>
      <c r="BEL49" s="512"/>
      <c r="BEM49" s="512"/>
      <c r="BEN49" s="512"/>
      <c r="BEO49" s="512"/>
      <c r="BEP49" s="512"/>
      <c r="BEQ49" s="512"/>
      <c r="BER49" s="512"/>
      <c r="BES49" s="512"/>
      <c r="BET49" s="512"/>
      <c r="BEU49" s="512"/>
      <c r="BEV49" s="512"/>
      <c r="BEW49" s="512"/>
      <c r="BEX49" s="512"/>
      <c r="BEY49" s="512"/>
      <c r="BEZ49" s="512"/>
      <c r="BFA49" s="512"/>
      <c r="BFB49" s="512"/>
      <c r="BFC49" s="512"/>
      <c r="BFD49" s="512"/>
      <c r="BFE49" s="512"/>
      <c r="BFF49" s="512"/>
      <c r="BFG49" s="512"/>
      <c r="BFH49" s="512"/>
      <c r="BFI49" s="512"/>
      <c r="BFJ49" s="512"/>
      <c r="BFK49" s="512"/>
      <c r="BFL49" s="512"/>
      <c r="BFM49" s="512"/>
      <c r="BFN49" s="512"/>
      <c r="BFO49" s="512"/>
      <c r="BFP49" s="512"/>
      <c r="BFQ49" s="512"/>
      <c r="BFR49" s="512"/>
      <c r="BFS49" s="512"/>
      <c r="BFT49" s="512"/>
      <c r="BFU49" s="512"/>
      <c r="BFV49" s="512"/>
      <c r="BFW49" s="512"/>
      <c r="BFX49" s="512"/>
      <c r="BFY49" s="512"/>
      <c r="BFZ49" s="512"/>
      <c r="BGA49" s="512"/>
      <c r="BGB49" s="512"/>
      <c r="BGC49" s="512"/>
      <c r="BGD49" s="512"/>
      <c r="BGE49" s="512"/>
      <c r="BGF49" s="512"/>
      <c r="BGG49" s="512"/>
      <c r="BGH49" s="512"/>
      <c r="BGI49" s="512"/>
      <c r="BGJ49" s="512"/>
      <c r="BGK49" s="512"/>
      <c r="BGL49" s="512"/>
      <c r="BGM49" s="512"/>
      <c r="BGN49" s="512"/>
      <c r="BGO49" s="512"/>
      <c r="BGP49" s="512"/>
      <c r="BGQ49" s="512"/>
      <c r="BGR49" s="512"/>
      <c r="BGS49" s="512"/>
      <c r="BGT49" s="512"/>
      <c r="BGU49" s="512"/>
      <c r="BGV49" s="512"/>
      <c r="BGW49" s="512"/>
      <c r="BGX49" s="512"/>
      <c r="BGY49" s="512"/>
      <c r="BGZ49" s="512"/>
      <c r="BHA49" s="512"/>
      <c r="BHB49" s="512"/>
      <c r="BHC49" s="512"/>
      <c r="BHD49" s="512"/>
      <c r="BHE49" s="512"/>
      <c r="BHF49" s="512"/>
      <c r="BHG49" s="512"/>
      <c r="BHH49" s="512"/>
      <c r="BHI49" s="512"/>
      <c r="BHJ49" s="512"/>
      <c r="BHK49" s="512"/>
      <c r="BHL49" s="512"/>
      <c r="BHM49" s="512"/>
      <c r="BHN49" s="512"/>
      <c r="BHO49" s="512"/>
      <c r="BHP49" s="512"/>
      <c r="BHQ49" s="512"/>
      <c r="BHR49" s="512"/>
      <c r="BHS49" s="512"/>
      <c r="BHT49" s="512"/>
      <c r="BHU49" s="512"/>
      <c r="BHV49" s="512"/>
      <c r="BHW49" s="512"/>
      <c r="BHX49" s="512"/>
      <c r="BHY49" s="512"/>
      <c r="BHZ49" s="512"/>
      <c r="BIA49" s="512"/>
      <c r="BIB49" s="512"/>
      <c r="BIC49" s="512"/>
      <c r="BID49" s="512"/>
      <c r="BIE49" s="512"/>
      <c r="BIF49" s="512"/>
      <c r="BIG49" s="512"/>
      <c r="BIH49" s="512"/>
      <c r="BII49" s="512"/>
      <c r="BIJ49" s="512"/>
      <c r="BIK49" s="512"/>
      <c r="BIL49" s="512"/>
      <c r="BIM49" s="512"/>
      <c r="BIN49" s="512"/>
      <c r="BIO49" s="512"/>
      <c r="BIP49" s="512"/>
      <c r="BIQ49" s="512"/>
      <c r="BIR49" s="512"/>
      <c r="BIS49" s="512"/>
      <c r="BIT49" s="512"/>
      <c r="BIU49" s="512"/>
      <c r="BIV49" s="512"/>
      <c r="BIW49" s="512"/>
      <c r="BIX49" s="512"/>
      <c r="BIY49" s="512"/>
      <c r="BIZ49" s="512"/>
      <c r="BJA49" s="512"/>
      <c r="BJB49" s="512"/>
      <c r="BJC49" s="512"/>
      <c r="BJD49" s="512"/>
      <c r="BJE49" s="512"/>
      <c r="BJF49" s="512"/>
      <c r="BJG49" s="512"/>
      <c r="BJH49" s="512"/>
      <c r="BJI49" s="512"/>
      <c r="BJJ49" s="512"/>
      <c r="BJK49" s="512"/>
      <c r="BJL49" s="512"/>
      <c r="BJM49" s="512"/>
      <c r="BJN49" s="512"/>
      <c r="BJO49" s="512"/>
      <c r="BJP49" s="512"/>
      <c r="BJQ49" s="512"/>
      <c r="BJR49" s="512"/>
      <c r="BJS49" s="512"/>
      <c r="BJT49" s="512"/>
      <c r="BJU49" s="512"/>
      <c r="BJV49" s="512"/>
      <c r="BJW49" s="512"/>
      <c r="BJX49" s="512"/>
      <c r="BJY49" s="512"/>
      <c r="BJZ49" s="512"/>
      <c r="BKA49" s="512"/>
      <c r="BKB49" s="512"/>
      <c r="BKC49" s="512"/>
      <c r="BKD49" s="512"/>
      <c r="BKE49" s="512"/>
      <c r="BKF49" s="512"/>
      <c r="BKG49" s="512"/>
      <c r="BKH49" s="512"/>
      <c r="BKI49" s="512"/>
      <c r="BKJ49" s="512"/>
      <c r="BKK49" s="512"/>
      <c r="BKL49" s="512"/>
      <c r="BKM49" s="512"/>
      <c r="BKN49" s="512"/>
      <c r="BKO49" s="512"/>
      <c r="BKP49" s="512"/>
      <c r="BKQ49" s="512"/>
      <c r="BKR49" s="512"/>
      <c r="BKS49" s="512"/>
      <c r="BKT49" s="512"/>
      <c r="BKU49" s="512"/>
      <c r="BKV49" s="512"/>
      <c r="BKW49" s="512"/>
      <c r="BKX49" s="512"/>
      <c r="BKY49" s="512"/>
      <c r="BKZ49" s="512"/>
      <c r="BLA49" s="512"/>
      <c r="BLB49" s="512"/>
      <c r="BLC49" s="512"/>
      <c r="BLD49" s="512"/>
      <c r="BLE49" s="512"/>
      <c r="BLF49" s="512"/>
      <c r="BLG49" s="512"/>
      <c r="BLH49" s="512"/>
      <c r="BLI49" s="512"/>
      <c r="BLJ49" s="512"/>
      <c r="BLK49" s="512"/>
      <c r="BLL49" s="512"/>
      <c r="BLM49" s="512"/>
      <c r="BLN49" s="512"/>
      <c r="BLO49" s="512"/>
      <c r="BLP49" s="512"/>
      <c r="BLQ49" s="512"/>
      <c r="BLR49" s="512"/>
      <c r="BLS49" s="512"/>
      <c r="BLT49" s="512"/>
      <c r="BLU49" s="512"/>
      <c r="BLV49" s="512"/>
      <c r="BLW49" s="512"/>
      <c r="BLX49" s="512"/>
      <c r="BLY49" s="512"/>
      <c r="BLZ49" s="512"/>
      <c r="BMA49" s="512"/>
      <c r="BMB49" s="512"/>
      <c r="BMC49" s="512"/>
      <c r="BMD49" s="512"/>
      <c r="BME49" s="512"/>
      <c r="BMF49" s="512"/>
      <c r="BMG49" s="512"/>
      <c r="BMH49" s="512"/>
      <c r="BMI49" s="512"/>
      <c r="BMJ49" s="512"/>
      <c r="BMK49" s="512"/>
      <c r="BML49" s="512"/>
      <c r="BMM49" s="512"/>
      <c r="BMN49" s="512"/>
      <c r="BMO49" s="512"/>
      <c r="BMP49" s="512"/>
      <c r="BMQ49" s="512"/>
      <c r="BMR49" s="512"/>
      <c r="BMS49" s="512"/>
      <c r="BMT49" s="512"/>
      <c r="BMU49" s="512"/>
      <c r="BMV49" s="512"/>
      <c r="BMW49" s="512"/>
      <c r="BMX49" s="512"/>
      <c r="BMY49" s="512"/>
      <c r="BMZ49" s="512"/>
      <c r="BNA49" s="512"/>
      <c r="BNB49" s="512"/>
      <c r="BNC49" s="512"/>
      <c r="BND49" s="512"/>
      <c r="BNE49" s="512"/>
      <c r="BNF49" s="512"/>
      <c r="BNG49" s="512"/>
      <c r="BNH49" s="512"/>
      <c r="BNI49" s="512"/>
      <c r="BNJ49" s="512"/>
      <c r="BNK49" s="512"/>
      <c r="BNL49" s="512"/>
      <c r="BNM49" s="512"/>
      <c r="BNN49" s="512"/>
      <c r="BNO49" s="512"/>
      <c r="BNP49" s="512"/>
      <c r="BNQ49" s="512"/>
      <c r="BNR49" s="512"/>
      <c r="BNS49" s="512"/>
      <c r="BNT49" s="512"/>
      <c r="BNU49" s="512"/>
      <c r="BNV49" s="512"/>
      <c r="BNW49" s="512"/>
      <c r="BNX49" s="512"/>
      <c r="BNY49" s="512"/>
      <c r="BNZ49" s="512"/>
      <c r="BOA49" s="512"/>
      <c r="BOB49" s="512"/>
      <c r="BOC49" s="512"/>
      <c r="BOD49" s="512"/>
      <c r="BOE49" s="512"/>
      <c r="BOF49" s="512"/>
      <c r="BOG49" s="512"/>
      <c r="BOH49" s="512"/>
      <c r="BOI49" s="512"/>
      <c r="BOJ49" s="512"/>
      <c r="BOK49" s="512"/>
      <c r="BOL49" s="512"/>
      <c r="BOM49" s="512"/>
      <c r="BON49" s="512"/>
      <c r="BOO49" s="512"/>
      <c r="BOP49" s="512"/>
      <c r="BOQ49" s="512"/>
      <c r="BOR49" s="512"/>
      <c r="BOS49" s="512"/>
      <c r="BOT49" s="512"/>
      <c r="BOU49" s="512"/>
      <c r="BOV49" s="512"/>
      <c r="BOW49" s="512"/>
      <c r="BOX49" s="512"/>
      <c r="BOY49" s="512"/>
      <c r="BOZ49" s="512"/>
      <c r="BPA49" s="512"/>
      <c r="BPB49" s="512"/>
      <c r="BPC49" s="512"/>
      <c r="BPD49" s="512"/>
      <c r="BPE49" s="512"/>
      <c r="BPF49" s="512"/>
      <c r="BPG49" s="512"/>
      <c r="BPH49" s="512"/>
      <c r="BPI49" s="512"/>
      <c r="BPJ49" s="512"/>
      <c r="BPK49" s="512"/>
      <c r="BPL49" s="512"/>
      <c r="BPM49" s="512"/>
      <c r="BPN49" s="512"/>
      <c r="BPO49" s="512"/>
      <c r="BPP49" s="512"/>
      <c r="BPQ49" s="512"/>
      <c r="BPR49" s="512"/>
      <c r="BPS49" s="512"/>
      <c r="BPT49" s="512"/>
      <c r="BPU49" s="512"/>
      <c r="BPV49" s="512"/>
      <c r="BPW49" s="512"/>
      <c r="BPX49" s="512"/>
      <c r="BPY49" s="512"/>
      <c r="BPZ49" s="512"/>
      <c r="BQA49" s="512"/>
      <c r="BQB49" s="512"/>
      <c r="BQC49" s="512"/>
      <c r="BQD49" s="512"/>
      <c r="BQE49" s="512"/>
      <c r="BQF49" s="512"/>
      <c r="BQG49" s="512"/>
      <c r="BQH49" s="512"/>
      <c r="BQI49" s="512"/>
      <c r="BQJ49" s="512"/>
      <c r="BQK49" s="512"/>
      <c r="BQL49" s="512"/>
      <c r="BQM49" s="512"/>
      <c r="BQN49" s="512"/>
      <c r="BQO49" s="512"/>
      <c r="BQP49" s="512"/>
      <c r="BQQ49" s="512"/>
      <c r="BQR49" s="512"/>
      <c r="BQS49" s="512"/>
      <c r="BQT49" s="512"/>
      <c r="BQU49" s="512"/>
      <c r="BQV49" s="512"/>
      <c r="BQW49" s="512"/>
      <c r="BQX49" s="512"/>
      <c r="BQY49" s="512"/>
      <c r="BQZ49" s="512"/>
      <c r="BRA49" s="512"/>
      <c r="BRB49" s="512"/>
      <c r="BRC49" s="512"/>
      <c r="BRD49" s="512"/>
      <c r="BRE49" s="512"/>
      <c r="BRF49" s="512"/>
      <c r="BRG49" s="512"/>
      <c r="BRH49" s="512"/>
      <c r="BRI49" s="512"/>
      <c r="BRJ49" s="512"/>
      <c r="BRK49" s="512"/>
      <c r="BRL49" s="512"/>
      <c r="BRM49" s="512"/>
      <c r="BRN49" s="512"/>
      <c r="BRO49" s="512"/>
      <c r="BRP49" s="512"/>
      <c r="BRQ49" s="512"/>
      <c r="BRR49" s="512"/>
      <c r="BRS49" s="512"/>
      <c r="BRT49" s="512"/>
      <c r="BRU49" s="512"/>
      <c r="BRV49" s="512"/>
      <c r="BRW49" s="512"/>
      <c r="BRX49" s="512"/>
      <c r="BRY49" s="512"/>
      <c r="BRZ49" s="512"/>
      <c r="BSA49" s="512"/>
      <c r="BSB49" s="512"/>
      <c r="BSC49" s="512"/>
      <c r="BSD49" s="512"/>
      <c r="BSE49" s="512"/>
      <c r="BSF49" s="512"/>
      <c r="BSG49" s="512"/>
      <c r="BSH49" s="512"/>
      <c r="BSI49" s="512"/>
      <c r="BSJ49" s="512"/>
      <c r="BSK49" s="512"/>
      <c r="BSL49" s="512"/>
      <c r="BSM49" s="512"/>
      <c r="BSN49" s="512"/>
      <c r="BSO49" s="512"/>
      <c r="BSP49" s="512"/>
      <c r="BSQ49" s="512"/>
      <c r="BSR49" s="512"/>
      <c r="BSS49" s="512"/>
      <c r="BST49" s="512"/>
      <c r="BSU49" s="512"/>
      <c r="BSV49" s="512"/>
      <c r="BSW49" s="512"/>
      <c r="BSX49" s="512"/>
      <c r="BSY49" s="512"/>
      <c r="BSZ49" s="512"/>
      <c r="BTA49" s="512"/>
      <c r="BTB49" s="512"/>
      <c r="BTC49" s="512"/>
      <c r="BTD49" s="512"/>
      <c r="BTE49" s="512"/>
      <c r="BTF49" s="512"/>
      <c r="BTG49" s="512"/>
      <c r="BTH49" s="512"/>
      <c r="BTI49" s="512"/>
      <c r="BTJ49" s="512"/>
      <c r="BTK49" s="512"/>
      <c r="BTL49" s="512"/>
      <c r="BTM49" s="512"/>
      <c r="BTN49" s="512"/>
      <c r="BTO49" s="512"/>
      <c r="BTP49" s="512"/>
      <c r="BTQ49" s="512"/>
      <c r="BTR49" s="512"/>
      <c r="BTS49" s="512"/>
      <c r="BTT49" s="512"/>
      <c r="BTU49" s="512"/>
      <c r="BTV49" s="512"/>
      <c r="BTW49" s="512"/>
      <c r="BTX49" s="512"/>
      <c r="BTY49" s="512"/>
      <c r="BTZ49" s="512"/>
      <c r="BUA49" s="512"/>
      <c r="BUB49" s="512"/>
      <c r="BUC49" s="512"/>
      <c r="BUD49" s="512"/>
      <c r="BUE49" s="512"/>
      <c r="BUF49" s="512"/>
      <c r="BUG49" s="512"/>
      <c r="BUH49" s="512"/>
      <c r="BUI49" s="512"/>
      <c r="BUJ49" s="512"/>
      <c r="BUK49" s="512"/>
      <c r="BUL49" s="512"/>
      <c r="BUM49" s="512"/>
      <c r="BUN49" s="512"/>
      <c r="BUO49" s="512"/>
      <c r="BUP49" s="512"/>
      <c r="BUQ49" s="512"/>
      <c r="BUR49" s="512"/>
      <c r="BUS49" s="512"/>
      <c r="BUT49" s="512"/>
      <c r="BUU49" s="512"/>
      <c r="BUV49" s="512"/>
      <c r="BUW49" s="512"/>
      <c r="BUX49" s="512"/>
      <c r="BUY49" s="512"/>
      <c r="BUZ49" s="512"/>
      <c r="BVA49" s="512"/>
      <c r="BVB49" s="512"/>
      <c r="BVC49" s="512"/>
      <c r="BVD49" s="512"/>
      <c r="BVE49" s="512"/>
      <c r="BVF49" s="512"/>
      <c r="BVG49" s="512"/>
      <c r="BVH49" s="512"/>
      <c r="BVI49" s="512"/>
      <c r="BVJ49" s="512"/>
      <c r="BVK49" s="512"/>
      <c r="BVL49" s="512"/>
      <c r="BVM49" s="512"/>
      <c r="BVN49" s="512"/>
      <c r="BVO49" s="512"/>
      <c r="BVP49" s="512"/>
      <c r="BVQ49" s="512"/>
      <c r="BVR49" s="512"/>
      <c r="BVS49" s="512"/>
      <c r="BVT49" s="512"/>
      <c r="BVU49" s="512"/>
      <c r="BVV49" s="512"/>
      <c r="BVW49" s="512"/>
      <c r="BVX49" s="512"/>
      <c r="BVY49" s="512"/>
      <c r="BVZ49" s="512"/>
      <c r="BWA49" s="512"/>
      <c r="BWB49" s="512"/>
      <c r="BWC49" s="512"/>
      <c r="BWD49" s="512"/>
      <c r="BWE49" s="512"/>
      <c r="BWF49" s="512"/>
      <c r="BWG49" s="512"/>
      <c r="BWH49" s="512"/>
      <c r="BWI49" s="512"/>
      <c r="BWJ49" s="512"/>
      <c r="BWK49" s="512"/>
      <c r="BWL49" s="512"/>
      <c r="BWM49" s="512"/>
      <c r="BWN49" s="512"/>
      <c r="BWO49" s="512"/>
      <c r="BWP49" s="512"/>
      <c r="BWQ49" s="512"/>
      <c r="BWR49" s="512"/>
      <c r="BWS49" s="512"/>
      <c r="BWT49" s="512"/>
      <c r="BWU49" s="512"/>
      <c r="BWV49" s="512"/>
      <c r="BWW49" s="512"/>
      <c r="BWX49" s="512"/>
      <c r="BWY49" s="512"/>
      <c r="BWZ49" s="512"/>
      <c r="BXA49" s="512"/>
      <c r="BXB49" s="512"/>
      <c r="BXC49" s="512"/>
      <c r="BXD49" s="512"/>
      <c r="BXE49" s="512"/>
      <c r="BXF49" s="512"/>
      <c r="BXG49" s="512"/>
      <c r="BXH49" s="512"/>
      <c r="BXI49" s="512"/>
      <c r="BXJ49" s="512"/>
      <c r="BXK49" s="512"/>
      <c r="BXL49" s="512"/>
      <c r="BXM49" s="512"/>
      <c r="BXN49" s="512"/>
      <c r="BXO49" s="512"/>
      <c r="BXP49" s="512"/>
      <c r="BXQ49" s="512"/>
      <c r="BXR49" s="512"/>
      <c r="BXS49" s="512"/>
      <c r="BXT49" s="512"/>
      <c r="BXU49" s="512"/>
      <c r="BXV49" s="512"/>
      <c r="BXW49" s="512"/>
      <c r="BXX49" s="512"/>
      <c r="BXY49" s="512"/>
      <c r="BXZ49" s="512"/>
      <c r="BYA49" s="512"/>
      <c r="BYB49" s="512"/>
      <c r="BYC49" s="512"/>
      <c r="BYD49" s="512"/>
      <c r="BYE49" s="512"/>
      <c r="BYF49" s="512"/>
      <c r="BYG49" s="512"/>
      <c r="BYH49" s="512"/>
      <c r="BYI49" s="512"/>
      <c r="BYJ49" s="512"/>
      <c r="BYK49" s="512"/>
      <c r="BYL49" s="512"/>
      <c r="BYM49" s="512"/>
      <c r="BYN49" s="512"/>
      <c r="BYO49" s="512"/>
      <c r="BYP49" s="512"/>
      <c r="BYQ49" s="512"/>
      <c r="BYR49" s="512"/>
      <c r="BYS49" s="512"/>
      <c r="BYT49" s="512"/>
      <c r="BYU49" s="512"/>
      <c r="BYV49" s="512"/>
      <c r="BYW49" s="512"/>
      <c r="BYX49" s="512"/>
      <c r="BYY49" s="512"/>
      <c r="BYZ49" s="512"/>
      <c r="BZA49" s="512"/>
      <c r="BZB49" s="512"/>
      <c r="BZC49" s="512"/>
      <c r="BZD49" s="512"/>
      <c r="BZE49" s="512"/>
      <c r="BZF49" s="512"/>
      <c r="BZG49" s="512"/>
      <c r="BZH49" s="512"/>
      <c r="BZI49" s="512"/>
      <c r="BZJ49" s="512"/>
      <c r="BZK49" s="512"/>
      <c r="BZL49" s="512"/>
      <c r="BZM49" s="512"/>
      <c r="BZN49" s="512"/>
      <c r="BZO49" s="512"/>
      <c r="BZP49" s="512"/>
      <c r="BZQ49" s="512"/>
      <c r="BZR49" s="512"/>
      <c r="BZS49" s="512"/>
      <c r="BZT49" s="512"/>
      <c r="BZU49" s="512"/>
      <c r="BZV49" s="512"/>
      <c r="BZW49" s="512"/>
      <c r="BZX49" s="512"/>
      <c r="BZY49" s="512"/>
      <c r="BZZ49" s="512"/>
      <c r="CAA49" s="512"/>
      <c r="CAB49" s="512"/>
      <c r="CAC49" s="512"/>
      <c r="CAD49" s="512"/>
      <c r="CAE49" s="512"/>
      <c r="CAF49" s="512"/>
      <c r="CAG49" s="512"/>
      <c r="CAH49" s="512"/>
      <c r="CAI49" s="512"/>
      <c r="CAJ49" s="512"/>
      <c r="CAK49" s="512"/>
      <c r="CAL49" s="512"/>
      <c r="CAM49" s="512"/>
      <c r="CAN49" s="512"/>
      <c r="CAO49" s="512"/>
      <c r="CAP49" s="512"/>
      <c r="CAQ49" s="512"/>
      <c r="CAR49" s="512"/>
      <c r="CAS49" s="512"/>
      <c r="CAT49" s="512"/>
      <c r="CAU49" s="512"/>
      <c r="CAV49" s="512"/>
      <c r="CAW49" s="512"/>
      <c r="CAX49" s="512"/>
      <c r="CAY49" s="512"/>
      <c r="CAZ49" s="512"/>
      <c r="CBA49" s="512"/>
      <c r="CBB49" s="512"/>
      <c r="CBC49" s="512"/>
      <c r="CBD49" s="512"/>
      <c r="CBE49" s="512"/>
      <c r="CBF49" s="512"/>
      <c r="CBG49" s="512"/>
      <c r="CBH49" s="512"/>
      <c r="CBI49" s="512"/>
      <c r="CBJ49" s="512"/>
      <c r="CBK49" s="512"/>
      <c r="CBL49" s="512"/>
      <c r="CBM49" s="512"/>
      <c r="CBN49" s="512"/>
      <c r="CBO49" s="512"/>
      <c r="CBP49" s="512"/>
      <c r="CBQ49" s="512"/>
      <c r="CBR49" s="512"/>
      <c r="CBS49" s="512"/>
      <c r="CBT49" s="512"/>
      <c r="CBU49" s="512"/>
      <c r="CBV49" s="512"/>
      <c r="CBW49" s="512"/>
      <c r="CBX49" s="512"/>
      <c r="CBY49" s="512"/>
      <c r="CBZ49" s="512"/>
      <c r="CCA49" s="512"/>
      <c r="CCB49" s="512"/>
      <c r="CCC49" s="512"/>
      <c r="CCD49" s="512"/>
      <c r="CCE49" s="512"/>
      <c r="CCF49" s="512"/>
      <c r="CCG49" s="512"/>
      <c r="CCH49" s="512"/>
      <c r="CCI49" s="512"/>
      <c r="CCJ49" s="512"/>
      <c r="CCK49" s="512"/>
      <c r="CCL49" s="512"/>
      <c r="CCM49" s="512"/>
      <c r="CCN49" s="512"/>
      <c r="CCO49" s="512"/>
      <c r="CCP49" s="512"/>
      <c r="CCQ49" s="512"/>
      <c r="CCR49" s="512"/>
      <c r="CCS49" s="512"/>
      <c r="CCT49" s="512"/>
      <c r="CCU49" s="512"/>
      <c r="CCV49" s="512"/>
      <c r="CCW49" s="512"/>
      <c r="CCX49" s="512"/>
      <c r="CCY49" s="512"/>
      <c r="CCZ49" s="512"/>
      <c r="CDA49" s="512"/>
      <c r="CDB49" s="512"/>
      <c r="CDC49" s="512"/>
      <c r="CDD49" s="512"/>
      <c r="CDE49" s="512"/>
      <c r="CDF49" s="512"/>
      <c r="CDG49" s="512"/>
      <c r="CDH49" s="512"/>
      <c r="CDI49" s="512"/>
      <c r="CDJ49" s="512"/>
      <c r="CDK49" s="512"/>
      <c r="CDL49" s="512"/>
      <c r="CDM49" s="512"/>
      <c r="CDN49" s="512"/>
      <c r="CDO49" s="512"/>
      <c r="CDP49" s="512"/>
      <c r="CDQ49" s="512"/>
      <c r="CDR49" s="512"/>
      <c r="CDS49" s="512"/>
      <c r="CDT49" s="512"/>
      <c r="CDU49" s="512"/>
      <c r="CDV49" s="512"/>
      <c r="CDW49" s="512"/>
      <c r="CDX49" s="512"/>
      <c r="CDY49" s="512"/>
      <c r="CDZ49" s="512"/>
      <c r="CEA49" s="512"/>
      <c r="CEB49" s="512"/>
      <c r="CEC49" s="512"/>
      <c r="CED49" s="512"/>
      <c r="CEE49" s="512"/>
      <c r="CEF49" s="512"/>
      <c r="CEG49" s="512"/>
      <c r="CEH49" s="512"/>
      <c r="CEI49" s="512"/>
      <c r="CEJ49" s="512"/>
      <c r="CEK49" s="512"/>
      <c r="CEL49" s="512"/>
      <c r="CEM49" s="512"/>
      <c r="CEN49" s="512"/>
      <c r="CEO49" s="512"/>
      <c r="CEP49" s="512"/>
      <c r="CEQ49" s="512"/>
      <c r="CER49" s="512"/>
      <c r="CES49" s="512"/>
      <c r="CET49" s="512"/>
      <c r="CEU49" s="512"/>
      <c r="CEV49" s="512"/>
      <c r="CEW49" s="512"/>
      <c r="CEX49" s="512"/>
      <c r="CEY49" s="512"/>
      <c r="CEZ49" s="512"/>
      <c r="CFA49" s="512"/>
      <c r="CFB49" s="512"/>
      <c r="CFC49" s="512"/>
      <c r="CFD49" s="512"/>
      <c r="CFE49" s="512"/>
      <c r="CFF49" s="512"/>
      <c r="CFG49" s="512"/>
      <c r="CFH49" s="512"/>
      <c r="CFI49" s="512"/>
      <c r="CFJ49" s="512"/>
      <c r="CFK49" s="512"/>
      <c r="CFL49" s="512"/>
      <c r="CFM49" s="512"/>
      <c r="CFN49" s="512"/>
      <c r="CFO49" s="512"/>
      <c r="CFP49" s="512"/>
      <c r="CFQ49" s="512"/>
      <c r="CFR49" s="512"/>
      <c r="CFS49" s="512"/>
      <c r="CFT49" s="512"/>
      <c r="CFU49" s="512"/>
      <c r="CFV49" s="512"/>
      <c r="CFW49" s="512"/>
      <c r="CFX49" s="512"/>
      <c r="CFY49" s="512"/>
      <c r="CFZ49" s="512"/>
      <c r="CGA49" s="512"/>
      <c r="CGB49" s="512"/>
      <c r="CGC49" s="512"/>
      <c r="CGD49" s="512"/>
      <c r="CGE49" s="512"/>
      <c r="CGF49" s="512"/>
      <c r="CGG49" s="512"/>
      <c r="CGH49" s="512"/>
      <c r="CGI49" s="512"/>
      <c r="CGJ49" s="512"/>
      <c r="CGK49" s="512"/>
      <c r="CGL49" s="512"/>
      <c r="CGM49" s="512"/>
      <c r="CGN49" s="512"/>
      <c r="CGO49" s="512"/>
      <c r="CGP49" s="512"/>
      <c r="CGQ49" s="512"/>
      <c r="CGR49" s="512"/>
      <c r="CGS49" s="512"/>
      <c r="CGT49" s="512"/>
      <c r="CGU49" s="512"/>
      <c r="CGV49" s="512"/>
      <c r="CGW49" s="512"/>
      <c r="CGX49" s="512"/>
      <c r="CGY49" s="512"/>
      <c r="CGZ49" s="512"/>
      <c r="CHA49" s="512"/>
      <c r="CHB49" s="512"/>
      <c r="CHC49" s="512"/>
      <c r="CHD49" s="512"/>
      <c r="CHE49" s="512"/>
      <c r="CHF49" s="512"/>
      <c r="CHG49" s="512"/>
      <c r="CHH49" s="512"/>
      <c r="CHI49" s="512"/>
      <c r="CHJ49" s="512"/>
      <c r="CHK49" s="512"/>
      <c r="CHL49" s="512"/>
      <c r="CHM49" s="512"/>
      <c r="CHN49" s="512"/>
      <c r="CHO49" s="512"/>
      <c r="CHP49" s="512"/>
      <c r="CHQ49" s="512"/>
      <c r="CHR49" s="512"/>
      <c r="CHS49" s="512"/>
      <c r="CHT49" s="512"/>
      <c r="CHU49" s="512"/>
      <c r="CHV49" s="512"/>
      <c r="CHW49" s="512"/>
      <c r="CHX49" s="512"/>
      <c r="CHY49" s="512"/>
      <c r="CHZ49" s="512"/>
      <c r="CIA49" s="512"/>
      <c r="CIB49" s="512"/>
      <c r="CIC49" s="512"/>
      <c r="CID49" s="512"/>
      <c r="CIE49" s="512"/>
      <c r="CIF49" s="512"/>
      <c r="CIG49" s="512"/>
      <c r="CIH49" s="512"/>
      <c r="CII49" s="512"/>
      <c r="CIJ49" s="512"/>
      <c r="CIK49" s="512"/>
      <c r="CIL49" s="512"/>
      <c r="CIM49" s="512"/>
      <c r="CIN49" s="512"/>
      <c r="CIO49" s="512"/>
      <c r="CIP49" s="512"/>
      <c r="CIQ49" s="512"/>
      <c r="CIR49" s="512"/>
      <c r="CIS49" s="512"/>
      <c r="CIT49" s="512"/>
      <c r="CIU49" s="512"/>
      <c r="CIV49" s="512"/>
      <c r="CIW49" s="512"/>
      <c r="CIX49" s="512"/>
      <c r="CIY49" s="512"/>
      <c r="CIZ49" s="512"/>
      <c r="CJA49" s="512"/>
      <c r="CJB49" s="512"/>
      <c r="CJC49" s="512"/>
      <c r="CJD49" s="512"/>
      <c r="CJE49" s="512"/>
      <c r="CJF49" s="512"/>
      <c r="CJG49" s="512"/>
      <c r="CJH49" s="512"/>
      <c r="CJI49" s="512"/>
      <c r="CJJ49" s="512"/>
      <c r="CJK49" s="512"/>
      <c r="CJL49" s="512"/>
      <c r="CJM49" s="512"/>
      <c r="CJN49" s="512"/>
      <c r="CJO49" s="512"/>
      <c r="CJP49" s="512"/>
      <c r="CJQ49" s="512"/>
      <c r="CJR49" s="512"/>
      <c r="CJS49" s="512"/>
      <c r="CJT49" s="512"/>
      <c r="CJU49" s="512"/>
      <c r="CJV49" s="512"/>
      <c r="CJW49" s="512"/>
      <c r="CJX49" s="512"/>
      <c r="CJY49" s="512"/>
      <c r="CJZ49" s="512"/>
      <c r="CKA49" s="512"/>
      <c r="CKB49" s="512"/>
      <c r="CKC49" s="512"/>
      <c r="CKD49" s="512"/>
      <c r="CKE49" s="512"/>
      <c r="CKF49" s="512"/>
      <c r="CKG49" s="512"/>
      <c r="CKH49" s="512"/>
      <c r="CKI49" s="512"/>
      <c r="CKJ49" s="512"/>
      <c r="CKK49" s="512"/>
      <c r="CKL49" s="512"/>
      <c r="CKM49" s="512"/>
      <c r="CKN49" s="512"/>
      <c r="CKO49" s="512"/>
      <c r="CKP49" s="512"/>
      <c r="CKQ49" s="512"/>
      <c r="CKR49" s="512"/>
      <c r="CKS49" s="512"/>
      <c r="CKT49" s="512"/>
      <c r="CKU49" s="512"/>
      <c r="CKV49" s="512"/>
      <c r="CKW49" s="512"/>
      <c r="CKX49" s="512"/>
      <c r="CKY49" s="512"/>
      <c r="CKZ49" s="512"/>
      <c r="CLA49" s="512"/>
      <c r="CLB49" s="512"/>
      <c r="CLC49" s="512"/>
      <c r="CLD49" s="512"/>
      <c r="CLE49" s="512"/>
      <c r="CLF49" s="512"/>
      <c r="CLG49" s="512"/>
      <c r="CLH49" s="512"/>
      <c r="CLI49" s="512"/>
      <c r="CLJ49" s="512"/>
      <c r="CLK49" s="512"/>
      <c r="CLL49" s="512"/>
      <c r="CLM49" s="512"/>
      <c r="CLN49" s="512"/>
      <c r="CLO49" s="512"/>
      <c r="CLP49" s="512"/>
      <c r="CLQ49" s="512"/>
      <c r="CLR49" s="512"/>
      <c r="CLS49" s="512"/>
      <c r="CLT49" s="512"/>
      <c r="CLU49" s="512"/>
      <c r="CLV49" s="512"/>
      <c r="CLW49" s="512"/>
      <c r="CLX49" s="512"/>
      <c r="CLY49" s="512"/>
      <c r="CLZ49" s="512"/>
      <c r="CMA49" s="512"/>
      <c r="CMB49" s="512"/>
      <c r="CMC49" s="512"/>
      <c r="CMD49" s="512"/>
      <c r="CME49" s="512"/>
      <c r="CMF49" s="512"/>
      <c r="CMG49" s="512"/>
      <c r="CMH49" s="512"/>
      <c r="CMI49" s="512"/>
      <c r="CMJ49" s="512"/>
      <c r="CMK49" s="512"/>
      <c r="CML49" s="512"/>
      <c r="CMM49" s="512"/>
      <c r="CMN49" s="512"/>
      <c r="CMO49" s="512"/>
      <c r="CMP49" s="512"/>
      <c r="CMQ49" s="512"/>
      <c r="CMR49" s="512"/>
      <c r="CMS49" s="512"/>
      <c r="CMT49" s="512"/>
      <c r="CMU49" s="512"/>
      <c r="CMV49" s="512"/>
      <c r="CMW49" s="512"/>
      <c r="CMX49" s="512"/>
      <c r="CMY49" s="512"/>
      <c r="CMZ49" s="512"/>
      <c r="CNA49" s="512"/>
      <c r="CNB49" s="512"/>
      <c r="CNC49" s="512"/>
      <c r="CND49" s="512"/>
      <c r="CNE49" s="512"/>
      <c r="CNF49" s="512"/>
      <c r="CNG49" s="512"/>
      <c r="CNH49" s="512"/>
      <c r="CNI49" s="512"/>
      <c r="CNJ49" s="512"/>
      <c r="CNK49" s="512"/>
      <c r="CNL49" s="512"/>
      <c r="CNM49" s="512"/>
      <c r="CNN49" s="512"/>
      <c r="CNO49" s="512"/>
      <c r="CNP49" s="512"/>
      <c r="CNQ49" s="512"/>
      <c r="CNR49" s="512"/>
      <c r="CNS49" s="512"/>
      <c r="CNT49" s="512"/>
      <c r="CNU49" s="512"/>
      <c r="CNV49" s="512"/>
      <c r="CNW49" s="512"/>
      <c r="CNX49" s="512"/>
      <c r="CNY49" s="512"/>
      <c r="CNZ49" s="512"/>
      <c r="COA49" s="512"/>
      <c r="COB49" s="512"/>
      <c r="COC49" s="512"/>
      <c r="COD49" s="512"/>
      <c r="COE49" s="512"/>
      <c r="COF49" s="512"/>
      <c r="COG49" s="512"/>
      <c r="COH49" s="512"/>
      <c r="COI49" s="512"/>
      <c r="COJ49" s="512"/>
      <c r="COK49" s="512"/>
      <c r="COL49" s="512"/>
      <c r="COM49" s="512"/>
      <c r="CON49" s="512"/>
      <c r="COO49" s="512"/>
      <c r="COP49" s="512"/>
      <c r="COQ49" s="512"/>
      <c r="COR49" s="512"/>
      <c r="COS49" s="512"/>
      <c r="COT49" s="512"/>
      <c r="COU49" s="512"/>
      <c r="COV49" s="512"/>
      <c r="COW49" s="512"/>
      <c r="COX49" s="512"/>
      <c r="COY49" s="512"/>
      <c r="COZ49" s="512"/>
      <c r="CPA49" s="512"/>
      <c r="CPB49" s="512"/>
      <c r="CPC49" s="512"/>
      <c r="CPD49" s="512"/>
      <c r="CPE49" s="512"/>
      <c r="CPF49" s="512"/>
      <c r="CPG49" s="512"/>
      <c r="CPH49" s="512"/>
      <c r="CPI49" s="512"/>
      <c r="CPJ49" s="512"/>
      <c r="CPK49" s="512"/>
      <c r="CPL49" s="512"/>
      <c r="CPM49" s="512"/>
      <c r="CPN49" s="512"/>
      <c r="CPO49" s="512"/>
      <c r="CPP49" s="512"/>
      <c r="CPQ49" s="512"/>
      <c r="CPR49" s="512"/>
      <c r="CPS49" s="512"/>
      <c r="CPT49" s="512"/>
      <c r="CPU49" s="512"/>
      <c r="CPV49" s="512"/>
      <c r="CPW49" s="512"/>
      <c r="CPX49" s="512"/>
      <c r="CPY49" s="512"/>
      <c r="CPZ49" s="512"/>
      <c r="CQA49" s="512"/>
      <c r="CQB49" s="512"/>
      <c r="CQC49" s="512"/>
      <c r="CQD49" s="512"/>
      <c r="CQE49" s="512"/>
      <c r="CQF49" s="512"/>
      <c r="CQG49" s="512"/>
      <c r="CQH49" s="512"/>
      <c r="CQI49" s="512"/>
      <c r="CQJ49" s="512"/>
      <c r="CQK49" s="512"/>
      <c r="CQL49" s="512"/>
      <c r="CQM49" s="512"/>
      <c r="CQN49" s="512"/>
      <c r="CQO49" s="512"/>
      <c r="CQP49" s="512"/>
      <c r="CQQ49" s="512"/>
      <c r="CQR49" s="512"/>
      <c r="CQS49" s="512"/>
      <c r="CQT49" s="512"/>
      <c r="CQU49" s="512"/>
      <c r="CQV49" s="512"/>
      <c r="CQW49" s="512"/>
      <c r="CQX49" s="512"/>
      <c r="CQY49" s="512"/>
      <c r="CQZ49" s="512"/>
      <c r="CRA49" s="512"/>
      <c r="CRB49" s="512"/>
      <c r="CRC49" s="512"/>
      <c r="CRD49" s="512"/>
      <c r="CRE49" s="512"/>
      <c r="CRF49" s="512"/>
      <c r="CRG49" s="512"/>
      <c r="CRH49" s="512"/>
      <c r="CRI49" s="512"/>
      <c r="CRJ49" s="512"/>
      <c r="CRK49" s="512"/>
      <c r="CRL49" s="512"/>
      <c r="CRM49" s="512"/>
      <c r="CRN49" s="512"/>
      <c r="CRO49" s="512"/>
      <c r="CRP49" s="512"/>
      <c r="CRQ49" s="512"/>
      <c r="CRR49" s="512"/>
      <c r="CRS49" s="512"/>
      <c r="CRT49" s="512"/>
      <c r="CRU49" s="512"/>
      <c r="CRV49" s="512"/>
      <c r="CRW49" s="512"/>
      <c r="CRX49" s="512"/>
      <c r="CRY49" s="512"/>
      <c r="CRZ49" s="512"/>
      <c r="CSA49" s="512"/>
      <c r="CSB49" s="512"/>
      <c r="CSC49" s="512"/>
      <c r="CSD49" s="512"/>
      <c r="CSE49" s="512"/>
      <c r="CSF49" s="512"/>
      <c r="CSG49" s="512"/>
      <c r="CSH49" s="512"/>
      <c r="CSI49" s="512"/>
      <c r="CSJ49" s="512"/>
      <c r="CSK49" s="512"/>
      <c r="CSL49" s="512"/>
      <c r="CSM49" s="512"/>
      <c r="CSN49" s="512"/>
      <c r="CSO49" s="512"/>
      <c r="CSP49" s="512"/>
      <c r="CSQ49" s="512"/>
      <c r="CSR49" s="512"/>
      <c r="CSS49" s="512"/>
      <c r="CST49" s="512"/>
      <c r="CSU49" s="512"/>
      <c r="CSV49" s="512"/>
      <c r="CSW49" s="512"/>
      <c r="CSX49" s="512"/>
      <c r="CSY49" s="512"/>
      <c r="CSZ49" s="512"/>
      <c r="CTA49" s="512"/>
      <c r="CTB49" s="512"/>
      <c r="CTC49" s="512"/>
      <c r="CTD49" s="512"/>
      <c r="CTE49" s="512"/>
      <c r="CTF49" s="512"/>
      <c r="CTG49" s="512"/>
      <c r="CTH49" s="512"/>
      <c r="CTI49" s="512"/>
      <c r="CTJ49" s="512"/>
      <c r="CTK49" s="512"/>
      <c r="CTL49" s="512"/>
      <c r="CTM49" s="512"/>
      <c r="CTN49" s="512"/>
      <c r="CTO49" s="512"/>
      <c r="CTP49" s="512"/>
      <c r="CTQ49" s="512"/>
      <c r="CTR49" s="512"/>
      <c r="CTS49" s="512"/>
      <c r="CTT49" s="512"/>
      <c r="CTU49" s="512"/>
      <c r="CTV49" s="512"/>
      <c r="CTW49" s="512"/>
      <c r="CTX49" s="512"/>
      <c r="CTY49" s="512"/>
      <c r="CTZ49" s="512"/>
      <c r="CUA49" s="512"/>
      <c r="CUB49" s="512"/>
      <c r="CUC49" s="512"/>
      <c r="CUD49" s="512"/>
      <c r="CUE49" s="512"/>
      <c r="CUF49" s="512"/>
      <c r="CUG49" s="512"/>
      <c r="CUH49" s="512"/>
      <c r="CUI49" s="512"/>
      <c r="CUJ49" s="512"/>
      <c r="CUK49" s="512"/>
      <c r="CUL49" s="512"/>
      <c r="CUM49" s="512"/>
      <c r="CUN49" s="512"/>
      <c r="CUO49" s="512"/>
      <c r="CUP49" s="512"/>
      <c r="CUQ49" s="512"/>
      <c r="CUR49" s="512"/>
      <c r="CUS49" s="512"/>
      <c r="CUT49" s="512"/>
      <c r="CUU49" s="512"/>
      <c r="CUV49" s="512"/>
      <c r="CUW49" s="512"/>
      <c r="CUX49" s="512"/>
      <c r="CUY49" s="512"/>
      <c r="CUZ49" s="512"/>
      <c r="CVA49" s="512"/>
      <c r="CVB49" s="512"/>
      <c r="CVC49" s="512"/>
      <c r="CVD49" s="512"/>
      <c r="CVE49" s="512"/>
      <c r="CVF49" s="512"/>
      <c r="CVG49" s="512"/>
      <c r="CVH49" s="512"/>
      <c r="CVI49" s="512"/>
      <c r="CVJ49" s="512"/>
      <c r="CVK49" s="512"/>
      <c r="CVL49" s="512"/>
      <c r="CVM49" s="512"/>
      <c r="CVN49" s="512"/>
      <c r="CVO49" s="512"/>
      <c r="CVP49" s="512"/>
      <c r="CVQ49" s="512"/>
      <c r="CVR49" s="512"/>
      <c r="CVS49" s="512"/>
      <c r="CVT49" s="512"/>
      <c r="CVU49" s="512"/>
      <c r="CVV49" s="512"/>
      <c r="CVW49" s="512"/>
      <c r="CVX49" s="512"/>
      <c r="CVY49" s="512"/>
      <c r="CVZ49" s="512"/>
      <c r="CWA49" s="512"/>
      <c r="CWB49" s="512"/>
      <c r="CWC49" s="512"/>
      <c r="CWD49" s="512"/>
      <c r="CWE49" s="512"/>
      <c r="CWF49" s="512"/>
      <c r="CWG49" s="512"/>
      <c r="CWH49" s="512"/>
      <c r="CWI49" s="512"/>
      <c r="CWJ49" s="512"/>
      <c r="CWK49" s="512"/>
      <c r="CWL49" s="512"/>
      <c r="CWM49" s="512"/>
      <c r="CWN49" s="512"/>
      <c r="CWO49" s="512"/>
      <c r="CWP49" s="512"/>
      <c r="CWQ49" s="512"/>
      <c r="CWR49" s="512"/>
      <c r="CWS49" s="512"/>
      <c r="CWT49" s="512"/>
      <c r="CWU49" s="512"/>
      <c r="CWV49" s="512"/>
      <c r="CWW49" s="512"/>
      <c r="CWX49" s="512"/>
      <c r="CWY49" s="512"/>
      <c r="CWZ49" s="512"/>
      <c r="CXA49" s="512"/>
      <c r="CXB49" s="512"/>
      <c r="CXC49" s="512"/>
      <c r="CXD49" s="512"/>
      <c r="CXE49" s="512"/>
      <c r="CXF49" s="512"/>
      <c r="CXG49" s="512"/>
      <c r="CXH49" s="512"/>
      <c r="CXI49" s="512"/>
      <c r="CXJ49" s="512"/>
      <c r="CXK49" s="512"/>
      <c r="CXL49" s="512"/>
      <c r="CXM49" s="512"/>
      <c r="CXN49" s="512"/>
      <c r="CXO49" s="512"/>
      <c r="CXP49" s="512"/>
      <c r="CXQ49" s="512"/>
      <c r="CXR49" s="512"/>
      <c r="CXS49" s="512"/>
      <c r="CXT49" s="512"/>
      <c r="CXU49" s="512"/>
      <c r="CXV49" s="512"/>
      <c r="CXW49" s="512"/>
      <c r="CXX49" s="512"/>
      <c r="CXY49" s="512"/>
      <c r="CXZ49" s="512"/>
      <c r="CYA49" s="512"/>
      <c r="CYB49" s="512"/>
      <c r="CYC49" s="512"/>
      <c r="CYD49" s="512"/>
      <c r="CYE49" s="512"/>
      <c r="CYF49" s="512"/>
      <c r="CYG49" s="512"/>
      <c r="CYH49" s="512"/>
      <c r="CYI49" s="512"/>
      <c r="CYJ49" s="512"/>
      <c r="CYK49" s="512"/>
      <c r="CYL49" s="512"/>
      <c r="CYM49" s="512"/>
      <c r="CYN49" s="512"/>
      <c r="CYO49" s="512"/>
      <c r="CYP49" s="512"/>
      <c r="CYQ49" s="512"/>
      <c r="CYR49" s="512"/>
      <c r="CYS49" s="512"/>
      <c r="CYT49" s="512"/>
      <c r="CYU49" s="512"/>
      <c r="CYV49" s="512"/>
      <c r="CYW49" s="512"/>
      <c r="CYX49" s="512"/>
      <c r="CYY49" s="512"/>
      <c r="CYZ49" s="512"/>
      <c r="CZA49" s="512"/>
      <c r="CZB49" s="512"/>
      <c r="CZC49" s="512"/>
      <c r="CZD49" s="512"/>
      <c r="CZE49" s="512"/>
      <c r="CZF49" s="512"/>
      <c r="CZG49" s="512"/>
      <c r="CZH49" s="512"/>
      <c r="CZI49" s="512"/>
      <c r="CZJ49" s="512"/>
      <c r="CZK49" s="512"/>
      <c r="CZL49" s="512"/>
      <c r="CZM49" s="512"/>
      <c r="CZN49" s="512"/>
      <c r="CZO49" s="512"/>
      <c r="CZP49" s="512"/>
      <c r="CZQ49" s="512"/>
      <c r="CZR49" s="512"/>
      <c r="CZS49" s="512"/>
      <c r="CZT49" s="512"/>
      <c r="CZU49" s="512"/>
      <c r="CZV49" s="512"/>
      <c r="CZW49" s="512"/>
      <c r="CZX49" s="512"/>
      <c r="CZY49" s="512"/>
      <c r="CZZ49" s="512"/>
      <c r="DAA49" s="512"/>
      <c r="DAB49" s="512"/>
      <c r="DAC49" s="512"/>
      <c r="DAD49" s="512"/>
      <c r="DAE49" s="512"/>
      <c r="DAF49" s="512"/>
      <c r="DAG49" s="512"/>
      <c r="DAH49" s="512"/>
      <c r="DAI49" s="512"/>
      <c r="DAJ49" s="512"/>
      <c r="DAK49" s="512"/>
      <c r="DAL49" s="512"/>
      <c r="DAM49" s="512"/>
      <c r="DAN49" s="512"/>
      <c r="DAO49" s="512"/>
      <c r="DAP49" s="512"/>
      <c r="DAQ49" s="512"/>
      <c r="DAR49" s="512"/>
      <c r="DAS49" s="512"/>
      <c r="DAT49" s="512"/>
      <c r="DAU49" s="512"/>
      <c r="DAV49" s="512"/>
      <c r="DAW49" s="512"/>
      <c r="DAX49" s="512"/>
      <c r="DAY49" s="512"/>
      <c r="DAZ49" s="512"/>
      <c r="DBA49" s="512"/>
      <c r="DBB49" s="512"/>
      <c r="DBC49" s="512"/>
      <c r="DBD49" s="512"/>
      <c r="DBE49" s="512"/>
      <c r="DBF49" s="512"/>
      <c r="DBG49" s="512"/>
      <c r="DBH49" s="512"/>
      <c r="DBI49" s="512"/>
      <c r="DBJ49" s="512"/>
      <c r="DBK49" s="512"/>
      <c r="DBL49" s="512"/>
      <c r="DBM49" s="512"/>
      <c r="DBN49" s="512"/>
      <c r="DBO49" s="512"/>
      <c r="DBP49" s="512"/>
      <c r="DBQ49" s="512"/>
      <c r="DBR49" s="512"/>
      <c r="DBS49" s="512"/>
      <c r="DBT49" s="512"/>
      <c r="DBU49" s="512"/>
      <c r="DBV49" s="512"/>
      <c r="DBW49" s="512"/>
      <c r="DBX49" s="512"/>
      <c r="DBY49" s="512"/>
      <c r="DBZ49" s="512"/>
      <c r="DCA49" s="512"/>
      <c r="DCB49" s="512"/>
      <c r="DCC49" s="512"/>
      <c r="DCD49" s="512"/>
      <c r="DCE49" s="512"/>
      <c r="DCF49" s="512"/>
      <c r="DCG49" s="512"/>
      <c r="DCH49" s="512"/>
      <c r="DCI49" s="512"/>
      <c r="DCJ49" s="512"/>
      <c r="DCK49" s="512"/>
      <c r="DCL49" s="512"/>
      <c r="DCM49" s="512"/>
      <c r="DCN49" s="512"/>
      <c r="DCO49" s="512"/>
      <c r="DCP49" s="512"/>
      <c r="DCQ49" s="512"/>
      <c r="DCR49" s="512"/>
      <c r="DCS49" s="512"/>
      <c r="DCT49" s="512"/>
      <c r="DCU49" s="512"/>
      <c r="DCV49" s="512"/>
      <c r="DCW49" s="512"/>
      <c r="DCX49" s="512"/>
      <c r="DCY49" s="512"/>
      <c r="DCZ49" s="512"/>
      <c r="DDA49" s="512"/>
      <c r="DDB49" s="512"/>
      <c r="DDC49" s="512"/>
      <c r="DDD49" s="512"/>
      <c r="DDE49" s="512"/>
      <c r="DDF49" s="512"/>
      <c r="DDG49" s="512"/>
      <c r="DDH49" s="512"/>
      <c r="DDI49" s="512"/>
      <c r="DDJ49" s="512"/>
      <c r="DDK49" s="512"/>
      <c r="DDL49" s="512"/>
      <c r="DDM49" s="512"/>
      <c r="DDN49" s="512"/>
      <c r="DDO49" s="512"/>
      <c r="DDP49" s="512"/>
      <c r="DDQ49" s="512"/>
      <c r="DDR49" s="512"/>
      <c r="DDS49" s="512"/>
      <c r="DDT49" s="512"/>
      <c r="DDU49" s="512"/>
      <c r="DDV49" s="512"/>
      <c r="DDW49" s="512"/>
      <c r="DDX49" s="512"/>
      <c r="DDY49" s="512"/>
      <c r="DDZ49" s="512"/>
      <c r="DEA49" s="512"/>
      <c r="DEB49" s="512"/>
      <c r="DEC49" s="512"/>
      <c r="DED49" s="512"/>
      <c r="DEE49" s="512"/>
      <c r="DEF49" s="512"/>
      <c r="DEG49" s="512"/>
      <c r="DEH49" s="512"/>
      <c r="DEI49" s="512"/>
      <c r="DEJ49" s="512"/>
      <c r="DEK49" s="512"/>
      <c r="DEL49" s="512"/>
      <c r="DEM49" s="512"/>
      <c r="DEN49" s="512"/>
      <c r="DEO49" s="512"/>
      <c r="DEP49" s="512"/>
      <c r="DEQ49" s="512"/>
      <c r="DER49" s="512"/>
      <c r="DES49" s="512"/>
      <c r="DET49" s="512"/>
      <c r="DEU49" s="512"/>
      <c r="DEV49" s="512"/>
      <c r="DEW49" s="512"/>
      <c r="DEX49" s="512"/>
      <c r="DEY49" s="512"/>
      <c r="DEZ49" s="512"/>
      <c r="DFA49" s="512"/>
      <c r="DFB49" s="512"/>
      <c r="DFC49" s="512"/>
      <c r="DFD49" s="512"/>
      <c r="DFE49" s="512"/>
      <c r="DFF49" s="512"/>
      <c r="DFG49" s="512"/>
      <c r="DFH49" s="512"/>
      <c r="DFI49" s="512"/>
      <c r="DFJ49" s="512"/>
      <c r="DFK49" s="512"/>
      <c r="DFL49" s="512"/>
      <c r="DFM49" s="512"/>
      <c r="DFN49" s="512"/>
      <c r="DFO49" s="512"/>
      <c r="DFP49" s="512"/>
      <c r="DFQ49" s="512"/>
      <c r="DFR49" s="512"/>
      <c r="DFS49" s="512"/>
      <c r="DFT49" s="512"/>
      <c r="DFU49" s="512"/>
      <c r="DFV49" s="512"/>
      <c r="DFW49" s="512"/>
      <c r="DFX49" s="512"/>
      <c r="DFY49" s="512"/>
      <c r="DFZ49" s="512"/>
      <c r="DGA49" s="512"/>
      <c r="DGB49" s="512"/>
      <c r="DGC49" s="512"/>
      <c r="DGD49" s="512"/>
      <c r="DGE49" s="512"/>
      <c r="DGF49" s="512"/>
      <c r="DGG49" s="512"/>
      <c r="DGH49" s="512"/>
      <c r="DGI49" s="512"/>
      <c r="DGJ49" s="512"/>
      <c r="DGK49" s="512"/>
      <c r="DGL49" s="512"/>
      <c r="DGM49" s="512"/>
      <c r="DGN49" s="512"/>
      <c r="DGO49" s="512"/>
      <c r="DGP49" s="512"/>
      <c r="DGQ49" s="512"/>
      <c r="DGR49" s="512"/>
      <c r="DGS49" s="512"/>
      <c r="DGT49" s="512"/>
      <c r="DGU49" s="512"/>
      <c r="DGV49" s="512"/>
      <c r="DGW49" s="512"/>
      <c r="DGX49" s="512"/>
      <c r="DGY49" s="512"/>
      <c r="DGZ49" s="512"/>
      <c r="DHA49" s="512"/>
      <c r="DHB49" s="512"/>
      <c r="DHC49" s="512"/>
      <c r="DHD49" s="512"/>
      <c r="DHE49" s="512"/>
      <c r="DHF49" s="512"/>
      <c r="DHG49" s="512"/>
      <c r="DHH49" s="512"/>
      <c r="DHI49" s="512"/>
      <c r="DHJ49" s="512"/>
      <c r="DHK49" s="512"/>
      <c r="DHL49" s="512"/>
      <c r="DHM49" s="512"/>
      <c r="DHN49" s="512"/>
      <c r="DHO49" s="512"/>
      <c r="DHP49" s="512"/>
      <c r="DHQ49" s="512"/>
      <c r="DHR49" s="512"/>
    </row>
    <row r="50" spans="1:2930" s="386" customFormat="1" ht="15" hidden="1" customHeight="1" x14ac:dyDescent="0.35">
      <c r="A50" s="386">
        <v>45</v>
      </c>
      <c r="B50" s="498" t="str">
        <f ca="1">IF(NOW()-'2016-02e'!B$15&gt;30,"Red",IF(NOW()-'2016-02e'!B$15&gt;15,"Yellow","Green"))</f>
        <v>Red</v>
      </c>
      <c r="C50" s="499" t="str">
        <f>CONCATENATE('2016-02e'!$B$1, " - ",'2016-02e'!$B$2)</f>
        <v>2016-02e - Modifications to CIP Standards</v>
      </c>
      <c r="D50" s="499"/>
      <c r="E50" s="500" t="str">
        <f>'2016-02e'!$B$5</f>
        <v>CIP-003-8 (FERC Order No. 843 Malicious Code Example Directive)</v>
      </c>
      <c r="F50" s="501">
        <f>'2016-02e'!$F$31</f>
        <v>-83</v>
      </c>
      <c r="G50" s="386" t="s">
        <v>31</v>
      </c>
    </row>
    <row r="51" spans="1:2930" s="413" customFormat="1" ht="15" hidden="1" customHeight="1" x14ac:dyDescent="0.35">
      <c r="A51" s="386">
        <v>46</v>
      </c>
      <c r="B51" s="504" t="str">
        <f ca="1">IF(NOW()-'2016-02e'!B$15&gt;30,"Red",IF(NOW()-'2016-02e'!B$15&gt;15,"Yellow","Green"))</f>
        <v>Red</v>
      </c>
      <c r="C51" s="513" t="str">
        <f>CONCATENATE('2016-02e'!$B$1, " - ",'2016-02e'!$B$2)</f>
        <v>2016-02e - Modifications to CIP Standards</v>
      </c>
      <c r="D51" s="513"/>
      <c r="E51" s="514" t="str">
        <f>'2016-02e'!$B$5</f>
        <v>CIP-003-8 (FERC Order No. 843 Malicious Code Example Directive)</v>
      </c>
      <c r="F51" s="412">
        <f>'2016-02e'!$F$31</f>
        <v>-83</v>
      </c>
      <c r="G51" s="512" t="s">
        <v>32</v>
      </c>
    </row>
    <row r="52" spans="1:2930" s="386" customFormat="1" ht="15" hidden="1" customHeight="1" x14ac:dyDescent="0.35">
      <c r="A52" s="386">
        <v>47</v>
      </c>
      <c r="B52" s="498" t="str">
        <f ca="1">IF(NOW()-'2016-EPR-01'!B$15&gt;30,"Red",IF(NOW()-'2016-EPR-01'!B$15&gt;15,"Yellow","Green"))</f>
        <v>Red</v>
      </c>
      <c r="C52" s="499" t="str">
        <f>CONCATENATE('2016-EPR-01'!$B$1, " - ",'2016-EPR-01'!$B$2)</f>
        <v>2016-EPR-01 - Enhanced Periodic Review of Personnel Performance, Training, and Qualifications Standards</v>
      </c>
      <c r="D52" s="499"/>
      <c r="E52" s="500" t="str">
        <f>'2016-EPR-01'!$B$5</f>
        <v>PER-003-1 and PER-004-2</v>
      </c>
      <c r="F52" s="501">
        <f>'2016-EPR-01'!$F$31</f>
        <v>0</v>
      </c>
      <c r="G52" s="386" t="s">
        <v>31</v>
      </c>
    </row>
    <row r="53" spans="1:2930" s="497" customFormat="1" ht="15" hidden="1" customHeight="1" x14ac:dyDescent="0.35">
      <c r="A53" s="386">
        <v>48</v>
      </c>
      <c r="B53" s="504" t="str">
        <f ca="1">IF(NOW()-'2016-EPR-01'!B$15&gt;30,"Red",IF(NOW()-'2016-EPR-01'!B$15&gt;15,"Yellow","Green"))</f>
        <v>Red</v>
      </c>
      <c r="C53" s="502" t="str">
        <f>CONCATENATE('2016-EPR-01'!$B$1, " - ",'2016-EPR-01'!$B$2)</f>
        <v>2016-EPR-01 - Enhanced Periodic Review of Personnel Performance, Training, and Qualifications Standards</v>
      </c>
      <c r="D53" s="502"/>
      <c r="E53" s="503" t="str">
        <f>'2016-EPR-01'!$B$5</f>
        <v>PER-003-1 and PER-004-2</v>
      </c>
      <c r="F53" s="390">
        <f>'2016-EPR-01'!$F$31</f>
        <v>0</v>
      </c>
      <c r="G53" s="413" t="s">
        <v>32</v>
      </c>
      <c r="H53" s="386"/>
    </row>
    <row r="54" spans="1:2930" s="386" customFormat="1" ht="15" hidden="1" customHeight="1" x14ac:dyDescent="0.35">
      <c r="A54" s="386">
        <v>49</v>
      </c>
      <c r="B54" s="498" t="str">
        <f ca="1">IF(NOW()-'2016-EPR-02'!B$15&gt;30,"Red",IF(NOW()-'2016-EPR-02'!B$15&gt;15,"Yellow","Green"))</f>
        <v>Red</v>
      </c>
      <c r="C54" s="499" t="str">
        <f>CONCATENATE('2016-EPR-02'!$B$1, " - ",'2016-EPR-02'!$B$2)</f>
        <v>2016-EPR-02 - Enhanced Periodic Review of Voltage and Reactive Standards</v>
      </c>
      <c r="D54" s="499"/>
      <c r="E54" s="500" t="str">
        <f>'2016-EPR-02'!$B$5</f>
        <v>VAR-001-4.1 &amp; VAR-002-4</v>
      </c>
      <c r="F54" s="501">
        <f>'2016-EPR-02'!$F$31</f>
        <v>0</v>
      </c>
      <c r="G54" s="386" t="s">
        <v>31</v>
      </c>
    </row>
    <row r="55" spans="1:2930" s="387" customFormat="1" ht="15" hidden="1" customHeight="1" x14ac:dyDescent="0.35">
      <c r="A55" s="386">
        <v>50</v>
      </c>
      <c r="B55" s="504" t="str">
        <f ca="1">IF(NOW()-'2016-EPR-02'!B$15&gt;30,"Red",IF(NOW()-'2016-EPR-02'!B$15&gt;15,"Yellow","Green"))</f>
        <v>Red</v>
      </c>
      <c r="C55" s="502" t="str">
        <f>CONCATENATE('2016-EPR-02'!$B$1, " - ",'2016-EPR-02'!$B$2)</f>
        <v>2016-EPR-02 - Enhanced Periodic Review of Voltage and Reactive Standards</v>
      </c>
      <c r="D55" s="502"/>
      <c r="E55" s="503" t="str">
        <f>'2016-EPR-02'!$B$5</f>
        <v>VAR-001-4.1 &amp; VAR-002-4</v>
      </c>
      <c r="F55" s="390">
        <f>'2016-EPR-02'!$F$31</f>
        <v>0</v>
      </c>
      <c r="G55" s="387" t="s">
        <v>32</v>
      </c>
    </row>
    <row r="56" spans="1:2930" s="386" customFormat="1" ht="15" hidden="1" customHeight="1" x14ac:dyDescent="0.35">
      <c r="A56" s="386">
        <v>51</v>
      </c>
      <c r="B56" s="498" t="str">
        <f ca="1">IF(NOW()-'2016-03'!B$15&gt;30,"Red",IF(NOW()-'2016-03'!B$15&gt;15,"Yellow","Green"))</f>
        <v>Red</v>
      </c>
      <c r="C56" s="499" t="str">
        <f>CONCATENATE('2016-03'!$B$1, " - ",'2016-03'!$B$2)</f>
        <v>2016-03 - Cyber Security Supply Chain Management</v>
      </c>
      <c r="D56" s="499"/>
      <c r="E56" s="500" t="str">
        <f>'2016-03'!$B$5</f>
        <v>New and revised Standard(s)</v>
      </c>
      <c r="F56" s="501">
        <f>'2016-03'!$F$31</f>
        <v>-20</v>
      </c>
      <c r="G56" s="386" t="s">
        <v>31</v>
      </c>
    </row>
    <row r="57" spans="1:2930" s="387" customFormat="1" ht="15" hidden="1" customHeight="1" x14ac:dyDescent="0.35">
      <c r="A57" s="386">
        <v>52</v>
      </c>
      <c r="B57" s="504" t="str">
        <f ca="1">IF(NOW()-'2016-03'!B$15&gt;30,"Red",IF(NOW()-'2016-03'!B$15&gt;15,"Yellow","Green"))</f>
        <v>Red</v>
      </c>
      <c r="C57" s="502" t="str">
        <f>CONCATENATE('2016-03'!$B$1, " - ",'2016-03'!$B$2)</f>
        <v>2016-03 - Cyber Security Supply Chain Management</v>
      </c>
      <c r="D57" s="502"/>
      <c r="E57" s="503" t="str">
        <f>'2016-03'!$B$5</f>
        <v>New and revised Standard(s)</v>
      </c>
      <c r="F57" s="390">
        <f>'2016-03'!$F$31</f>
        <v>-20</v>
      </c>
      <c r="G57" s="387" t="s">
        <v>32</v>
      </c>
    </row>
    <row r="58" spans="1:2930" s="386" customFormat="1" ht="15" hidden="1" customHeight="1" x14ac:dyDescent="0.35">
      <c r="A58" s="386">
        <v>53</v>
      </c>
      <c r="B58" s="498" t="str">
        <f ca="1">IF(NOW()-'2016-04'!B$15&gt;30,"Red",IF(NOW()-'2016-04'!B$15&gt;15,"Yellow","Green"))</f>
        <v>Red</v>
      </c>
      <c r="C58" s="499" t="str">
        <f>CONCATENATE('2016-04'!$B$1, " - ",'2016-04'!$B$2)</f>
        <v>2016-04 - Modifications to PRC-025-1</v>
      </c>
      <c r="D58" s="499"/>
      <c r="E58" s="500" t="str">
        <f>'2016-04'!$B$5</f>
        <v>PRC-025-2</v>
      </c>
      <c r="F58" s="501">
        <f>'2016-04'!$F$31</f>
        <v>0</v>
      </c>
      <c r="G58" s="386" t="s">
        <v>31</v>
      </c>
    </row>
    <row r="59" spans="1:2930" s="387" customFormat="1" ht="15" hidden="1" customHeight="1" x14ac:dyDescent="0.35">
      <c r="A59" s="386">
        <v>54</v>
      </c>
      <c r="B59" s="504" t="str">
        <f ca="1">IF(NOW()-'2016-04'!B$15&gt;30,"Red",IF(NOW()-'2016-04'!B$15&gt;15,"Yellow","Green"))</f>
        <v>Red</v>
      </c>
      <c r="C59" s="502" t="str">
        <f>CONCATENATE('2016-04'!$B$1, " - ",'2016-04'!$B$2)</f>
        <v>2016-04 - Modifications to PRC-025-1</v>
      </c>
      <c r="D59" s="502"/>
      <c r="E59" s="503" t="str">
        <f>'2016-04'!$B$5</f>
        <v>PRC-025-2</v>
      </c>
      <c r="F59" s="390">
        <f>'2016-04'!$F$31</f>
        <v>0</v>
      </c>
      <c r="G59" s="387" t="s">
        <v>32</v>
      </c>
    </row>
    <row r="60" spans="1:2930" s="386" customFormat="1" ht="15" hidden="1" customHeight="1" x14ac:dyDescent="0.35">
      <c r="A60" s="386">
        <v>55</v>
      </c>
      <c r="B60" s="498" t="str">
        <f ca="1">IF(NOW()-'2017-01'!B$15&gt;30,"Red",IF(NOW()-'2017-01'!B$15&gt;15,"Yellow","Green"))</f>
        <v>Red</v>
      </c>
      <c r="C60" s="499" t="str">
        <f>CONCATENATE('2017-01'!$B$1, " - ",'2017-01'!$B$2)</f>
        <v>2017-01 - Modifications to BAL-003-1.1</v>
      </c>
      <c r="D60" s="499"/>
      <c r="E60" s="500" t="str">
        <f>'2017-01'!$B$5</f>
        <v>BAL-003-2</v>
      </c>
      <c r="F60" s="501">
        <f>'2017-01'!$F$31</f>
        <v>-177</v>
      </c>
      <c r="G60" s="386" t="s">
        <v>31</v>
      </c>
    </row>
    <row r="61" spans="1:2930" s="387" customFormat="1" ht="15" hidden="1" customHeight="1" x14ac:dyDescent="0.35">
      <c r="A61" s="386">
        <v>56</v>
      </c>
      <c r="B61" s="504" t="str">
        <f ca="1">IF(NOW()-'2017-01'!B$15&gt;30,"Red",IF(NOW()-'2017-01'!B$15&gt;15,"Yellow","Green"))</f>
        <v>Red</v>
      </c>
      <c r="C61" s="502" t="str">
        <f>CONCATENATE('2017-01'!$B$1, " - ",'2017-01'!$B$2)</f>
        <v>2017-01 - Modifications to BAL-003-1.1</v>
      </c>
      <c r="D61" s="502"/>
      <c r="E61" s="503" t="str">
        <f>'2017-01'!$B$5</f>
        <v>BAL-003-2</v>
      </c>
      <c r="F61" s="390">
        <f>'2017-01'!$F$31</f>
        <v>-177</v>
      </c>
      <c r="G61" s="387" t="s">
        <v>32</v>
      </c>
    </row>
    <row r="62" spans="1:2930" s="386" customFormat="1" ht="15" hidden="1" customHeight="1" x14ac:dyDescent="0.35">
      <c r="A62" s="386">
        <v>57</v>
      </c>
      <c r="B62" s="498" t="str">
        <f ca="1">IF(NOW()-'2017-01b'!B$15&gt;30,"Red",IF(NOW()-'2017-01b'!B$15&gt;15,"Yellow","Green"))</f>
        <v>Green</v>
      </c>
      <c r="C62" s="499" t="str">
        <f>CONCATENATE('2017-01b'!$B$1, " - ",'2017-01b'!$B$2)</f>
        <v>2017-01b - Modifications to BAL-003-1.1</v>
      </c>
      <c r="D62" s="499"/>
      <c r="E62" s="500" t="str">
        <f>'2017-01b'!$B$5</f>
        <v>BAL-003-3</v>
      </c>
      <c r="F62" s="501" t="str">
        <f>'2017-01b'!$G$32</f>
        <v/>
      </c>
      <c r="G62" s="386" t="s">
        <v>33</v>
      </c>
    </row>
    <row r="63" spans="1:2930" s="387" customFormat="1" ht="14.5" x14ac:dyDescent="0.35">
      <c r="A63" s="381">
        <v>58</v>
      </c>
      <c r="B63" s="567" t="str">
        <f ca="1">IF(NOW()-'2017-01b'!B$15&gt;30,"Red",IF(NOW()-'2017-01b'!B$15&gt;15,"Yellow","Green"))</f>
        <v>Green</v>
      </c>
      <c r="C63" s="565" t="str">
        <f>CONCATENATE('2017-01b'!$B$1, " - ",'2017-01b'!$B$2)</f>
        <v>2017-01b - Modifications to BAL-003-1.1</v>
      </c>
      <c r="D63" s="582">
        <f>'2017-01b'!$F$7</f>
        <v>2</v>
      </c>
      <c r="E63" s="544" t="str">
        <f>'2017-01b'!$B$5</f>
        <v>BAL-003-3</v>
      </c>
      <c r="F63" s="545" t="str">
        <f>'2017-01b'!$G$32</f>
        <v/>
      </c>
      <c r="G63" s="547" t="str">
        <f>'2017-01b'!$B$3</f>
        <v>DT Development</v>
      </c>
    </row>
    <row r="64" spans="1:2930" s="386" customFormat="1" ht="14.5" hidden="1" x14ac:dyDescent="0.35">
      <c r="A64" s="386">
        <v>59</v>
      </c>
      <c r="B64" s="498" t="str">
        <f ca="1">IF(NOW()-'2017-02'!B$15&gt;30,"Red",IF(NOW()-'2017-02'!B$15&gt;15,"Yellow","Green"))</f>
        <v>Red</v>
      </c>
      <c r="C64" s="499" t="str">
        <f>CONCATENATE('2017-02'!$B$1, " - ",'2017-02'!$B$2)</f>
        <v xml:space="preserve">2017-02 - Modifications to Personnel Performance, Training, and Qualifications Standards </v>
      </c>
      <c r="D64" s="581">
        <v>1</v>
      </c>
      <c r="E64" s="500" t="str">
        <f>'2017-02'!$B$5</f>
        <v>PER-003-2, retire PER-004-2</v>
      </c>
      <c r="F64" s="501">
        <f>'2017-02'!$F$31</f>
        <v>24</v>
      </c>
      <c r="G64" s="386" t="s">
        <v>31</v>
      </c>
    </row>
    <row r="65" spans="1:7" s="387" customFormat="1" ht="14.5" hidden="1" x14ac:dyDescent="0.35">
      <c r="A65" s="386">
        <v>60</v>
      </c>
      <c r="B65" s="308" t="str">
        <f ca="1">IF(NOW()-'2017-02'!B$15&gt;30,"Red",IF(NOW()-'2017-02'!B$15&gt;15,"Yellow","Green"))</f>
        <v>Red</v>
      </c>
      <c r="C65" s="502" t="str">
        <f>CONCATENATE('2017-02'!$B$1, " - ",'2017-02'!$B$2)</f>
        <v xml:space="preserve">2017-02 - Modifications to Personnel Performance, Training, and Qualifications Standards </v>
      </c>
      <c r="D65" s="581">
        <v>3</v>
      </c>
      <c r="E65" s="503" t="str">
        <f>'2017-02'!$B$5</f>
        <v>PER-003-2, retire PER-004-2</v>
      </c>
      <c r="F65" s="390">
        <f>'2017-02'!$F$31</f>
        <v>24</v>
      </c>
      <c r="G65" s="387" t="s">
        <v>32</v>
      </c>
    </row>
    <row r="66" spans="1:7" s="386" customFormat="1" ht="14.5" hidden="1" x14ac:dyDescent="0.35">
      <c r="A66" s="386">
        <v>61</v>
      </c>
      <c r="B66" s="498" t="str">
        <f ca="1">IF(NOW()-'2017-03'!B$15&gt;30,"Red",IF(NOW()-'2017-03'!B$15&gt;15,"Yellow","Green"))</f>
        <v>Red</v>
      </c>
      <c r="C66" s="499" t="str">
        <f>CONCATENATE('2017-03'!$B$1, " - ",'2017-03'!$B$2)</f>
        <v>2017-03 - Periodic Review of FAC-008-3 Standard</v>
      </c>
      <c r="D66" s="581">
        <v>3</v>
      </c>
      <c r="E66" s="500" t="str">
        <f>'2017-03'!$B$5</f>
        <v>PR Recommendations</v>
      </c>
      <c r="F66" s="501">
        <f>'2017-03'!$F$31</f>
        <v>0</v>
      </c>
      <c r="G66" s="386" t="s">
        <v>31</v>
      </c>
    </row>
    <row r="67" spans="1:7" s="387" customFormat="1" ht="14.5" hidden="1" x14ac:dyDescent="0.35">
      <c r="A67" s="386">
        <v>62</v>
      </c>
      <c r="B67" s="308" t="str">
        <f ca="1">IF(NOW()-'2017-03'!B$15&gt;30,"Red",IF(NOW()-'2017-03'!B$15&gt;15,"Yellow","Green"))</f>
        <v>Red</v>
      </c>
      <c r="C67" s="502" t="str">
        <f>CONCATENATE('2017-03'!$B$1, " - ",'2017-03'!$B$2)</f>
        <v>2017-03 - Periodic Review of FAC-008-3 Standard</v>
      </c>
      <c r="D67" s="581">
        <v>3</v>
      </c>
      <c r="E67" s="503" t="str">
        <f>'2017-03'!$B$5</f>
        <v>PR Recommendations</v>
      </c>
      <c r="F67" s="390">
        <f>'2017-03'!$F$31</f>
        <v>0</v>
      </c>
      <c r="G67" s="387" t="s">
        <v>32</v>
      </c>
    </row>
    <row r="68" spans="1:7" s="386" customFormat="1" ht="14.5" hidden="1" x14ac:dyDescent="0.35">
      <c r="A68" s="386">
        <v>63</v>
      </c>
      <c r="B68" s="498" t="str">
        <f ca="1">IF(NOW()-'2017-04'!B$15&gt;30,"Red",IF(NOW()-'2017-04'!B$15&gt;15,"Yellow","Green"))</f>
        <v>Red</v>
      </c>
      <c r="C68" s="499" t="str">
        <f>CONCATENATE('2017-04'!$B$1, " - ",'2017-04'!$B$2)</f>
        <v>2017-04 - Periodic Review of Interchange Scheduling and Coordination Standards</v>
      </c>
      <c r="D68" s="581">
        <v>1</v>
      </c>
      <c r="E68" s="500" t="str">
        <f>'2017-04'!$B$5</f>
        <v>PR Recommendations</v>
      </c>
      <c r="F68" s="501">
        <f>'2017-04'!$F$31</f>
        <v>0</v>
      </c>
      <c r="G68" s="386" t="s">
        <v>31</v>
      </c>
    </row>
    <row r="69" spans="1:7" s="387" customFormat="1" ht="14.5" hidden="1" x14ac:dyDescent="0.35">
      <c r="A69" s="386">
        <v>64</v>
      </c>
      <c r="B69" s="308" t="str">
        <f ca="1">IF(NOW()-'2017-04'!B$15&gt;30,"Red",IF(NOW()-'2017-04'!B$15&gt;15,"Yellow","Green"))</f>
        <v>Red</v>
      </c>
      <c r="C69" s="502" t="str">
        <f>CONCATENATE('2017-04'!$B$1, " - ",'2017-04'!$B$2)</f>
        <v>2017-04 - Periodic Review of Interchange Scheduling and Coordination Standards</v>
      </c>
      <c r="D69" s="581">
        <v>3</v>
      </c>
      <c r="E69" s="503" t="str">
        <f>'2017-04'!$B$5</f>
        <v>PR Recommendations</v>
      </c>
      <c r="F69" s="390">
        <f>'2017-04'!$F$31</f>
        <v>0</v>
      </c>
      <c r="G69" s="387" t="s">
        <v>32</v>
      </c>
    </row>
    <row r="70" spans="1:7" s="386" customFormat="1" ht="14.5" hidden="1" x14ac:dyDescent="0.35">
      <c r="A70" s="386">
        <v>65</v>
      </c>
      <c r="B70" s="498" t="str">
        <f ca="1">IF(NOW()-'2017-05'!B$15&gt;30,"Red",IF(NOW()-'2017-05'!B$15&gt;15,"Yellow","Green"))</f>
        <v>Red</v>
      </c>
      <c r="C70" s="499" t="str">
        <f>CONCATENATE('2017-05'!$B$1, " - ",'2017-05'!$B$2)</f>
        <v>2017-05 - Periodic Review NUC-001-3</v>
      </c>
      <c r="D70" s="581">
        <v>3</v>
      </c>
      <c r="E70" s="500" t="str">
        <f>'2017-05'!$B$5</f>
        <v>PR Recommendations</v>
      </c>
      <c r="F70" s="501">
        <f>'2017-05'!$F$31</f>
        <v>0</v>
      </c>
      <c r="G70" s="386" t="s">
        <v>31</v>
      </c>
    </row>
    <row r="71" spans="1:7" s="387" customFormat="1" ht="14.5" hidden="1" x14ac:dyDescent="0.35">
      <c r="A71" s="386">
        <v>66</v>
      </c>
      <c r="B71" s="308" t="str">
        <f ca="1">IF(NOW()-'2017-05'!B$15&gt;30,"Red",IF(NOW()-'2017-05'!B$15&gt;15,"Yellow","Green"))</f>
        <v>Red</v>
      </c>
      <c r="C71" s="502" t="str">
        <f>CONCATENATE('2017-05'!$B$1, " - ",'2017-05'!$B$2)</f>
        <v>2017-05 - Periodic Review NUC-001-3</v>
      </c>
      <c r="D71" s="581">
        <v>0</v>
      </c>
      <c r="E71" s="503" t="str">
        <f>'2017-05'!$B$5</f>
        <v>PR Recommendations</v>
      </c>
      <c r="F71" s="390">
        <f>'2017-05'!$F$31</f>
        <v>0</v>
      </c>
      <c r="G71" s="387" t="s">
        <v>32</v>
      </c>
    </row>
    <row r="72" spans="1:7" s="386" customFormat="1" ht="14.5" hidden="1" x14ac:dyDescent="0.35">
      <c r="A72" s="386">
        <v>67</v>
      </c>
      <c r="B72" s="498" t="str">
        <f ca="1">IF(NOW()-'2017-06'!B$15&gt;30,"Red",IF(NOW()-'2017-06'!B$15&gt;15,"Yellow","Green"))</f>
        <v>Red</v>
      </c>
      <c r="C72" s="499" t="str">
        <f>CONCATENATE('2017-06'!$B$1, " - ",'2017-06'!$B$2)</f>
        <v>2017-06 - Project 2017-06 Modifications to BAL-002-2</v>
      </c>
      <c r="D72" s="499"/>
      <c r="E72" s="500" t="str">
        <f>'2017-06'!$B$5</f>
        <v>BAL-002-3</v>
      </c>
      <c r="F72" s="501">
        <f>'2017-06'!$F$31</f>
        <v>0</v>
      </c>
      <c r="G72" s="386" t="s">
        <v>31</v>
      </c>
    </row>
    <row r="73" spans="1:7" s="387" customFormat="1" ht="14.5" hidden="1" x14ac:dyDescent="0.35">
      <c r="A73" s="386">
        <v>68</v>
      </c>
      <c r="B73" s="308" t="str">
        <f ca="1">IF(NOW()-'2017-06'!B$15&gt;30,"Red",IF(NOW()-'2017-06'!B$15&gt;15,"Yellow","Green"))</f>
        <v>Red</v>
      </c>
      <c r="C73" s="502" t="str">
        <f>CONCATENATE('2017-06'!$B$1, " - ",'2017-06'!$B$2)</f>
        <v>2017-06 - Project 2017-06 Modifications to BAL-002-2</v>
      </c>
      <c r="D73" s="502"/>
      <c r="E73" s="503" t="str">
        <f>'2017-06'!$B$5</f>
        <v>BAL-002-3</v>
      </c>
      <c r="F73" s="390">
        <f>'2017-06'!$F$31</f>
        <v>0</v>
      </c>
      <c r="G73" s="387" t="s">
        <v>32</v>
      </c>
    </row>
    <row r="74" spans="1:7" s="386" customFormat="1" ht="14.5" hidden="1" x14ac:dyDescent="0.35">
      <c r="A74" s="386">
        <v>69</v>
      </c>
      <c r="B74" s="498" t="str">
        <f ca="1">IF(NOW()-'2017-07'!B$15&gt;30,"Red",IF(NOW()-'2017-07'!B$15&gt;15,"Yellow","Green"))</f>
        <v>Red</v>
      </c>
      <c r="C74" s="499" t="str">
        <f>CONCATENATE('2017-07'!$B$1, " - ",'2017-07'!$B$2)</f>
        <v>2017-07 - Stds Alignment with Registration</v>
      </c>
      <c r="D74" s="499"/>
      <c r="E74" s="500" t="str">
        <f>'2017-07'!$B$5</f>
        <v>FAC-002-3, IRO-010-3, MOD-031-3, MOD-033-2, NUC-001-4, PRC-006-4, and TOP-003-4</v>
      </c>
      <c r="F74" s="501">
        <f>'2017-07'!$F$31</f>
        <v>-3</v>
      </c>
      <c r="G74" s="386" t="s">
        <v>31</v>
      </c>
    </row>
    <row r="75" spans="1:7" s="387" customFormat="1" ht="14.5" hidden="1" x14ac:dyDescent="0.35">
      <c r="A75" s="386">
        <v>70</v>
      </c>
      <c r="B75" s="308" t="str">
        <f ca="1">IF(NOW()-'2017-07'!B$15&gt;30,"Red",IF(NOW()-'2017-07'!B$15&gt;15,"Yellow","Green"))</f>
        <v>Red</v>
      </c>
      <c r="C75" s="502" t="str">
        <f>CONCATENATE('2017-07'!$B$1, " - ",'2017-07'!$B$2)</f>
        <v>2017-07 - Stds Alignment with Registration</v>
      </c>
      <c r="D75" s="502"/>
      <c r="E75" s="503" t="str">
        <f>'2017-07'!$B$5</f>
        <v>FAC-002-3, IRO-010-3, MOD-031-3, MOD-033-2, NUC-001-4, PRC-006-4, and TOP-003-4</v>
      </c>
      <c r="F75" s="390">
        <f>'2017-07'!$F$31</f>
        <v>-3</v>
      </c>
      <c r="G75" s="387" t="s">
        <v>32</v>
      </c>
    </row>
    <row r="76" spans="1:7" s="386" customFormat="1" ht="14.5" hidden="1" x14ac:dyDescent="0.35">
      <c r="A76" s="386">
        <v>71</v>
      </c>
      <c r="B76" s="498" t="str">
        <f ca="1">IF(NOW()-'2018-01'!B$15&gt;30,"Red",IF(NOW()-'2018-01'!B$15&gt;15,"Yellow","Green"))</f>
        <v>Red</v>
      </c>
      <c r="C76" s="499" t="str">
        <f>CONCATENATE('2018-01'!$B$1, " - ",'2018-01'!$B$2)</f>
        <v>2018-01 - Canadian-specific Revisions to TPL-007-2</v>
      </c>
      <c r="D76" s="499"/>
      <c r="E76" s="500" t="str">
        <f>'2018-01'!$B$5</f>
        <v>TPL-007-3</v>
      </c>
      <c r="F76" s="501">
        <f>'2018-01'!$F$31</f>
        <v>56</v>
      </c>
      <c r="G76" s="386" t="s">
        <v>31</v>
      </c>
    </row>
    <row r="77" spans="1:7" s="387" customFormat="1" ht="14.5" hidden="1" x14ac:dyDescent="0.35">
      <c r="A77" s="386">
        <v>72</v>
      </c>
      <c r="B77" s="308" t="str">
        <f ca="1">IF(NOW()-'2018-01'!B$15&gt;30,"Red",IF(NOW()-'2018-01'!B$15&gt;15,"Yellow","Green"))</f>
        <v>Red</v>
      </c>
      <c r="C77" s="388" t="str">
        <f>CONCATENATE('2018-01'!$B$1, " - ",'2018-01'!$B$2)</f>
        <v>2018-01 - Canadian-specific Revisions to TPL-007-2</v>
      </c>
      <c r="D77" s="388"/>
      <c r="E77" s="389" t="str">
        <f>'2018-01'!$B$5</f>
        <v>TPL-007-3</v>
      </c>
      <c r="F77" s="390">
        <f>'2018-01'!$F$31</f>
        <v>56</v>
      </c>
      <c r="G77" s="387" t="s">
        <v>32</v>
      </c>
    </row>
    <row r="78" spans="1:7" s="386" customFormat="1" ht="14.5" hidden="1" x14ac:dyDescent="0.35">
      <c r="A78" s="386">
        <v>73</v>
      </c>
      <c r="B78" s="498" t="str">
        <f ca="1">IF(NOW()-'2018-02'!B$15&gt;30,"Red",IF(NOW()-'2018-02'!B$15&gt;15,"Yellow","Green"))</f>
        <v>Red</v>
      </c>
      <c r="C78" s="499" t="str">
        <f>CONCATENATE('2018-02'!$B$1, " - ",'2018-02'!$B$2)</f>
        <v>2018-02 - Modifications to CIP-008 Cyber Security Incident Reporting</v>
      </c>
      <c r="D78" s="499"/>
      <c r="E78" s="500" t="str">
        <f>'2018-02'!$B$5</f>
        <v>CIP-008-6</v>
      </c>
      <c r="F78" s="501">
        <f>'2018-02'!$F$31</f>
        <v>-1</v>
      </c>
      <c r="G78" s="386" t="s">
        <v>31</v>
      </c>
    </row>
    <row r="79" spans="1:7" s="387" customFormat="1" ht="14.5" hidden="1" x14ac:dyDescent="0.35">
      <c r="A79" s="386">
        <v>74</v>
      </c>
      <c r="B79" s="308" t="str">
        <f ca="1">IF(NOW()-'2018-02'!B$15&gt;30,"Red",IF(NOW()-'2018-02'!B$15&gt;15,"Yellow","Green"))</f>
        <v>Red</v>
      </c>
      <c r="C79" s="502" t="str">
        <f>CONCATENATE('2018-02'!$B$1, " - ",'2018-02'!$B$2)</f>
        <v>2018-02 - Modifications to CIP-008 Cyber Security Incident Reporting</v>
      </c>
      <c r="D79" s="502"/>
      <c r="E79" s="503" t="str">
        <f>'2018-02'!$B$5</f>
        <v>CIP-008-6</v>
      </c>
      <c r="F79" s="390">
        <f>'2018-02'!$F$31</f>
        <v>-1</v>
      </c>
      <c r="G79" s="413" t="s">
        <v>32</v>
      </c>
    </row>
    <row r="80" spans="1:7" s="386" customFormat="1" ht="14.5" hidden="1" x14ac:dyDescent="0.35">
      <c r="A80" s="386">
        <v>75</v>
      </c>
      <c r="B80" s="498" t="str">
        <f ca="1">IF(NOW()-'2018-03'!B$15&gt;30,"Red",IF(NOW()-'2018-03'!B$15&gt;15,"Yellow","Green"))</f>
        <v>Red</v>
      </c>
      <c r="C80" s="499" t="str">
        <f>CONCATENATE('2018-03'!$B$1, " - ",'2018-03'!$B$2)</f>
        <v>2018-03 - Standards Efficiency Review Retirements (SER-Phase I)</v>
      </c>
      <c r="D80" s="499"/>
      <c r="E80" s="500" t="str">
        <f>'2018-03'!$B$5</f>
        <v>Retirements Only</v>
      </c>
      <c r="F80" s="501">
        <f>'2018-03'!$F$31</f>
        <v>91</v>
      </c>
      <c r="G80" s="386" t="s">
        <v>31</v>
      </c>
    </row>
    <row r="81" spans="1:2930" s="387" customFormat="1" ht="14.5" hidden="1" x14ac:dyDescent="0.35">
      <c r="A81" s="386">
        <v>76</v>
      </c>
      <c r="B81" s="308" t="str">
        <f ca="1">IF(NOW()-'2018-03'!B$15&gt;30,"Red",IF(NOW()-'2018-03'!B$15&gt;15,"Yellow","Green"))</f>
        <v>Red</v>
      </c>
      <c r="C81" s="502" t="str">
        <f>CONCATENATE('2018-03'!$B$1, " - ",'2018-03'!$B$2)</f>
        <v>2018-03 - Standards Efficiency Review Retirements (SER-Phase I)</v>
      </c>
      <c r="D81" s="502"/>
      <c r="E81" s="503" t="str">
        <f>'2018-03'!$B$5</f>
        <v>Retirements Only</v>
      </c>
      <c r="F81" s="390">
        <f>'2018-03'!$F$31</f>
        <v>91</v>
      </c>
      <c r="G81" s="387" t="str">
        <f>'2018-03'!$B$3</f>
        <v>Archived</v>
      </c>
    </row>
    <row r="82" spans="1:2930" s="386" customFormat="1" ht="14.5" hidden="1" x14ac:dyDescent="0.35">
      <c r="A82" s="386">
        <v>77</v>
      </c>
      <c r="B82" s="498" t="str">
        <f ca="1">IF(NOW()-'2018-03b'!B$15&gt;30,"Red",IF(NOW()-'2018-03b'!B$15&gt;15,"Yellow","Green"))</f>
        <v>Red</v>
      </c>
      <c r="C82" s="499" t="str">
        <f>CONCATENATE('2018-03b'!$B$1, " - ",'2018-03b'!$B$2)</f>
        <v>2018-03b - Standards Efficiency Review Retirements (SER-Phase Ib)</v>
      </c>
      <c r="D82" s="499"/>
      <c r="E82" s="500">
        <f>'2018-03b'!$B$5</f>
        <v>0</v>
      </c>
      <c r="F82" s="501">
        <f>'2018-03b'!$F$31</f>
        <v>0</v>
      </c>
      <c r="G82" s="386" t="s">
        <v>31</v>
      </c>
    </row>
    <row r="83" spans="1:2930" s="387" customFormat="1" ht="14.5" hidden="1" x14ac:dyDescent="0.35">
      <c r="A83" s="386">
        <v>78</v>
      </c>
      <c r="B83" s="308" t="str">
        <f ca="1">IF(NOW()-'2018-03b'!B$15&gt;30,"Red",IF(NOW()-'2018-03b'!B$15&gt;15,"Yellow","Green"))</f>
        <v>Red</v>
      </c>
      <c r="C83" s="502" t="str">
        <f>CONCATENATE('2018-03b'!$B$1, " - ",'2018-03b'!$B$2)</f>
        <v>2018-03b - Standards Efficiency Review Retirements (SER-Phase Ib)</v>
      </c>
      <c r="D83" s="502"/>
      <c r="E83" s="503">
        <f>'2018-03b'!$B$5</f>
        <v>0</v>
      </c>
      <c r="F83" s="390">
        <f>'2018-03b'!$F$31</f>
        <v>0</v>
      </c>
      <c r="G83" s="387" t="str">
        <f>'2018-03b'!$B$3</f>
        <v>Archived</v>
      </c>
    </row>
    <row r="84" spans="1:2930" s="386" customFormat="1" ht="14.5" hidden="1" x14ac:dyDescent="0.35">
      <c r="A84" s="386">
        <v>79</v>
      </c>
      <c r="B84" s="498" t="str">
        <f ca="1">IF(NOW()-'2018-04'!B$15&gt;30,"Red",IF(NOW()-'2018-04'!B$15&gt;15,"Yellow","Green"))</f>
        <v>Red</v>
      </c>
      <c r="C84" s="499" t="str">
        <f>CONCATENATE('2018-04'!$B$1, " - ",'2018-04'!$B$2)</f>
        <v>2018-04 - Modifications to PRC-024-2</v>
      </c>
      <c r="D84" s="499"/>
      <c r="E84" s="500" t="str">
        <f>'2018-04'!$B$5</f>
        <v>PRC-024-3</v>
      </c>
      <c r="F84" s="501">
        <f>'2018-04'!$F$31</f>
        <v>-51</v>
      </c>
      <c r="G84" s="386" t="s">
        <v>31</v>
      </c>
    </row>
    <row r="85" spans="1:2930" s="387" customFormat="1" ht="14.5" hidden="1" x14ac:dyDescent="0.35">
      <c r="A85" s="386">
        <v>80</v>
      </c>
      <c r="B85" s="308" t="str">
        <f ca="1">IF(NOW()-'2018-04'!B$15&gt;30,"Red",IF(NOW()-'2018-04'!B$15&gt;15,"Yellow","Green"))</f>
        <v>Red</v>
      </c>
      <c r="C85" s="502" t="str">
        <f>CONCATENATE('2018-04'!$B$1, " - ",'2018-04'!$B$2)</f>
        <v>2018-04 - Modifications to PRC-024-2</v>
      </c>
      <c r="D85" s="502"/>
      <c r="E85" s="503" t="str">
        <f>'2018-04'!$B$5</f>
        <v>PRC-024-3</v>
      </c>
      <c r="F85" s="390">
        <f>'2018-04'!$F$31</f>
        <v>-51</v>
      </c>
      <c r="G85" s="387" t="s">
        <v>32</v>
      </c>
    </row>
    <row r="86" spans="1:2930" s="386" customFormat="1" ht="14.5" hidden="1" x14ac:dyDescent="0.35">
      <c r="A86" s="386">
        <v>81</v>
      </c>
      <c r="B86" s="498" t="str">
        <f ca="1">IF(NOW()-'2019-01'!B$15&gt;30,"Red",IF(NOW()-'2019-01'!B$15&gt;15,"Yellow","Green"))</f>
        <v>Red</v>
      </c>
      <c r="C86" s="499" t="str">
        <f>CONCATENATE('2019-01'!$B$1, " - ",'2019-01'!$B$2)</f>
        <v>2019-01 - Modifications to TPL-007-3</v>
      </c>
      <c r="D86" s="499"/>
      <c r="E86" s="500" t="str">
        <f>'2019-01'!$B$5</f>
        <v>TPL-007-4</v>
      </c>
      <c r="F86" s="501">
        <f>'2019-01'!$F$35</f>
        <v>100</v>
      </c>
      <c r="G86" s="386" t="s">
        <v>34</v>
      </c>
    </row>
    <row r="87" spans="1:2930" s="387" customFormat="1" ht="14.5" hidden="1" x14ac:dyDescent="0.35">
      <c r="A87" s="386">
        <v>82</v>
      </c>
      <c r="B87" s="308" t="str">
        <f ca="1">IF(NOW()-'2019-01'!B$15&gt;30,"Red",IF(NOW()-'2019-01'!B$15&gt;15,"Yellow","Green"))</f>
        <v>Red</v>
      </c>
      <c r="C87" s="388" t="str">
        <f>CONCATENATE('2019-01'!$B$1, " - ",'2019-01'!$B$2)</f>
        <v>2019-01 - Modifications to TPL-007-3</v>
      </c>
      <c r="D87" s="388"/>
      <c r="E87" s="389" t="str">
        <f>'2019-01'!$B$5</f>
        <v>TPL-007-4</v>
      </c>
      <c r="F87" s="390">
        <f>'2019-01'!$F$35</f>
        <v>100</v>
      </c>
      <c r="G87" s="387" t="str">
        <f>'2019-01'!$B$3</f>
        <v>Archived</v>
      </c>
    </row>
    <row r="88" spans="1:2930" s="386" customFormat="1" ht="14.5" hidden="1" x14ac:dyDescent="0.35">
      <c r="A88" s="386">
        <v>83</v>
      </c>
      <c r="B88" s="498" t="str">
        <f ca="1">IF(NOW()-'2019-02'!B$15&gt;30,"Red",IF(NOW()-'2019-02'!B$15&gt;15,"Yellow","Green"))</f>
        <v>Red</v>
      </c>
      <c r="C88" s="499" t="str">
        <f>CONCATENATE('2019-02'!$B$1, " - ",'2019-02'!$B$2)</f>
        <v>2019-02 - BES Cyber System Information Access Management</v>
      </c>
      <c r="D88" s="499"/>
      <c r="E88" s="500" t="str">
        <f>'2019-02'!$B$5</f>
        <v>CIP-004-7 and CIP-011-3</v>
      </c>
      <c r="F88" s="501">
        <f>'2019-02'!$F$35</f>
        <v>-226</v>
      </c>
      <c r="G88" s="386" t="s">
        <v>34</v>
      </c>
    </row>
    <row r="89" spans="1:2930" s="386" customFormat="1" ht="14.5" hidden="1" x14ac:dyDescent="0.35">
      <c r="A89" s="386">
        <v>84</v>
      </c>
      <c r="B89" s="308" t="str">
        <f ca="1">IF(NOW()-'2019-02'!B$15&gt;30,"Red",IF(NOW()-'2019-02'!B$15&gt;15,"Yellow","Green"))</f>
        <v>Red</v>
      </c>
      <c r="C89" s="388" t="str">
        <f>CONCATENATE('2019-02'!$B$1, " - ",'2019-02'!$B$2)</f>
        <v>2019-02 - BES Cyber System Information Access Management</v>
      </c>
      <c r="D89" s="388"/>
      <c r="E89" s="389" t="str">
        <f>'2019-02'!$B$5</f>
        <v>CIP-004-7 and CIP-011-3</v>
      </c>
      <c r="F89" s="390">
        <f>'2019-02'!$F$35</f>
        <v>-226</v>
      </c>
      <c r="G89" s="387" t="str">
        <f>'2019-02'!$B$3</f>
        <v>Archived</v>
      </c>
      <c r="H89" s="387"/>
      <c r="I89" s="387"/>
      <c r="J89" s="387"/>
      <c r="K89" s="387"/>
      <c r="L89" s="387"/>
      <c r="M89" s="387"/>
      <c r="N89" s="387"/>
      <c r="O89" s="387"/>
      <c r="P89" s="387"/>
      <c r="Q89" s="387"/>
      <c r="R89" s="387"/>
      <c r="S89" s="387"/>
      <c r="T89" s="387"/>
      <c r="U89" s="387"/>
      <c r="V89" s="387"/>
      <c r="W89" s="387"/>
      <c r="X89" s="387"/>
      <c r="Y89" s="387"/>
      <c r="Z89" s="387"/>
      <c r="AA89" s="387"/>
      <c r="AB89" s="387"/>
      <c r="AC89" s="387"/>
      <c r="AD89" s="387"/>
      <c r="AE89" s="387"/>
      <c r="AF89" s="387"/>
      <c r="AG89" s="387"/>
      <c r="AH89" s="387"/>
      <c r="AI89" s="387"/>
      <c r="AJ89" s="387"/>
      <c r="AK89" s="387"/>
      <c r="AL89" s="387"/>
      <c r="AM89" s="387"/>
      <c r="AN89" s="387"/>
      <c r="AO89" s="387"/>
      <c r="AP89" s="387"/>
      <c r="AQ89" s="387"/>
      <c r="AR89" s="387"/>
      <c r="AS89" s="387"/>
      <c r="AT89" s="387"/>
      <c r="AU89" s="387"/>
      <c r="AV89" s="387"/>
      <c r="AW89" s="387"/>
      <c r="AX89" s="387"/>
      <c r="AY89" s="387"/>
      <c r="AZ89" s="387"/>
      <c r="BA89" s="387"/>
      <c r="BB89" s="387"/>
      <c r="BC89" s="387"/>
      <c r="BD89" s="387"/>
      <c r="BE89" s="387"/>
      <c r="BF89" s="387"/>
      <c r="BG89" s="387"/>
      <c r="BH89" s="387"/>
      <c r="BI89" s="387"/>
      <c r="BJ89" s="387"/>
      <c r="BK89" s="387"/>
      <c r="BL89" s="387"/>
      <c r="BM89" s="387"/>
      <c r="BN89" s="387"/>
      <c r="BO89" s="387"/>
      <c r="BP89" s="387"/>
      <c r="BQ89" s="387"/>
      <c r="BR89" s="387"/>
      <c r="BS89" s="387"/>
      <c r="BT89" s="387"/>
      <c r="BU89" s="387"/>
      <c r="BV89" s="387"/>
      <c r="BW89" s="387"/>
      <c r="BX89" s="387"/>
      <c r="BY89" s="387"/>
      <c r="BZ89" s="387"/>
      <c r="CA89" s="387"/>
      <c r="CB89" s="387"/>
      <c r="CC89" s="387"/>
      <c r="CD89" s="387"/>
      <c r="CE89" s="387"/>
      <c r="CF89" s="387"/>
      <c r="CG89" s="387"/>
      <c r="CH89" s="387"/>
      <c r="CI89" s="387"/>
      <c r="CJ89" s="387"/>
      <c r="CK89" s="387"/>
      <c r="CL89" s="387"/>
      <c r="CM89" s="387"/>
      <c r="CN89" s="387"/>
      <c r="CO89" s="387"/>
      <c r="CP89" s="387"/>
      <c r="CQ89" s="387"/>
      <c r="CR89" s="387"/>
      <c r="CS89" s="387"/>
      <c r="CT89" s="387"/>
      <c r="CU89" s="387"/>
      <c r="CV89" s="387"/>
      <c r="CW89" s="387"/>
      <c r="CX89" s="387"/>
      <c r="CY89" s="387"/>
      <c r="CZ89" s="387"/>
      <c r="DA89" s="387"/>
      <c r="DB89" s="387"/>
      <c r="DC89" s="387"/>
      <c r="DD89" s="387"/>
      <c r="DE89" s="387"/>
      <c r="DF89" s="387"/>
      <c r="DG89" s="387"/>
      <c r="DH89" s="387"/>
      <c r="DI89" s="387"/>
      <c r="DJ89" s="387"/>
      <c r="DK89" s="387"/>
      <c r="DL89" s="387"/>
      <c r="DM89" s="387"/>
      <c r="DN89" s="387"/>
      <c r="DO89" s="387"/>
      <c r="DP89" s="387"/>
      <c r="DQ89" s="387"/>
      <c r="DR89" s="387"/>
      <c r="DS89" s="387"/>
      <c r="DT89" s="387"/>
      <c r="DU89" s="387"/>
      <c r="DV89" s="387"/>
      <c r="DW89" s="387"/>
      <c r="DX89" s="387"/>
      <c r="DY89" s="387"/>
      <c r="DZ89" s="387"/>
      <c r="EA89" s="387"/>
      <c r="EB89" s="387"/>
      <c r="EC89" s="387"/>
      <c r="ED89" s="387"/>
      <c r="EE89" s="387"/>
      <c r="EF89" s="387"/>
      <c r="EG89" s="387"/>
      <c r="EH89" s="387"/>
      <c r="EI89" s="387"/>
      <c r="EJ89" s="387"/>
      <c r="EK89" s="387"/>
      <c r="EL89" s="387"/>
      <c r="EM89" s="387"/>
      <c r="EN89" s="387"/>
      <c r="EO89" s="387"/>
      <c r="EP89" s="387"/>
      <c r="EQ89" s="387"/>
      <c r="ER89" s="387"/>
      <c r="ES89" s="387"/>
      <c r="ET89" s="387"/>
      <c r="EU89" s="387"/>
      <c r="EV89" s="387"/>
      <c r="EW89" s="387"/>
      <c r="EX89" s="387"/>
      <c r="EY89" s="387"/>
      <c r="EZ89" s="387"/>
      <c r="FA89" s="387"/>
      <c r="FB89" s="387"/>
      <c r="FC89" s="387"/>
      <c r="FD89" s="387"/>
      <c r="FE89" s="387"/>
      <c r="FF89" s="387"/>
      <c r="FG89" s="387"/>
      <c r="FH89" s="387"/>
      <c r="FI89" s="387"/>
      <c r="FJ89" s="387"/>
      <c r="FK89" s="387"/>
      <c r="FL89" s="387"/>
      <c r="FM89" s="387"/>
      <c r="FN89" s="387"/>
      <c r="FO89" s="387"/>
      <c r="FP89" s="387"/>
      <c r="FQ89" s="387"/>
      <c r="FR89" s="387"/>
      <c r="FS89" s="387"/>
      <c r="FT89" s="387"/>
      <c r="FU89" s="387"/>
      <c r="FV89" s="387"/>
      <c r="FW89" s="387"/>
      <c r="FX89" s="387"/>
      <c r="FY89" s="387"/>
      <c r="FZ89" s="387"/>
      <c r="GA89" s="387"/>
      <c r="GB89" s="387"/>
      <c r="GC89" s="387"/>
      <c r="GD89" s="387"/>
      <c r="GE89" s="387"/>
      <c r="GF89" s="387"/>
      <c r="GG89" s="387"/>
      <c r="GH89" s="387"/>
      <c r="GI89" s="387"/>
      <c r="GJ89" s="387"/>
      <c r="GK89" s="387"/>
      <c r="GL89" s="387"/>
      <c r="GM89" s="387"/>
      <c r="GN89" s="387"/>
      <c r="GO89" s="387"/>
      <c r="GP89" s="387"/>
      <c r="GQ89" s="387"/>
      <c r="GR89" s="387"/>
      <c r="GS89" s="387"/>
      <c r="GT89" s="387"/>
      <c r="GU89" s="387"/>
      <c r="GV89" s="387"/>
      <c r="GW89" s="387"/>
      <c r="GX89" s="387"/>
      <c r="GY89" s="387"/>
      <c r="GZ89" s="387"/>
      <c r="HA89" s="387"/>
      <c r="HB89" s="387"/>
      <c r="HC89" s="387"/>
      <c r="HD89" s="387"/>
      <c r="HE89" s="387"/>
      <c r="HF89" s="387"/>
      <c r="HG89" s="387"/>
      <c r="HH89" s="387"/>
      <c r="HI89" s="387"/>
      <c r="HJ89" s="387"/>
      <c r="HK89" s="387"/>
      <c r="HL89" s="387"/>
      <c r="HM89" s="387"/>
      <c r="HN89" s="387"/>
      <c r="HO89" s="387"/>
      <c r="HP89" s="387"/>
      <c r="HQ89" s="387"/>
      <c r="HR89" s="387"/>
      <c r="HS89" s="387"/>
      <c r="HT89" s="387"/>
      <c r="HU89" s="387"/>
      <c r="HV89" s="387"/>
      <c r="HW89" s="387"/>
      <c r="HX89" s="387"/>
      <c r="HY89" s="387"/>
      <c r="HZ89" s="387"/>
      <c r="IA89" s="387"/>
      <c r="IB89" s="387"/>
      <c r="IC89" s="387"/>
      <c r="ID89" s="387"/>
      <c r="IE89" s="387"/>
      <c r="IF89" s="387"/>
      <c r="IG89" s="387"/>
      <c r="IH89" s="387"/>
      <c r="II89" s="387"/>
      <c r="IJ89" s="387"/>
      <c r="IK89" s="387"/>
      <c r="IL89" s="387"/>
      <c r="IM89" s="387"/>
      <c r="IN89" s="387"/>
      <c r="IO89" s="387"/>
      <c r="IP89" s="387"/>
      <c r="IQ89" s="387"/>
      <c r="IR89" s="387"/>
      <c r="IS89" s="387"/>
      <c r="IT89" s="387"/>
      <c r="IU89" s="387"/>
      <c r="IV89" s="387"/>
      <c r="IW89" s="387"/>
      <c r="IX89" s="387"/>
      <c r="IY89" s="387"/>
      <c r="IZ89" s="387"/>
      <c r="JA89" s="387"/>
      <c r="JB89" s="387"/>
      <c r="JC89" s="387"/>
      <c r="JD89" s="387"/>
      <c r="JE89" s="387"/>
      <c r="JF89" s="387"/>
      <c r="JG89" s="387"/>
      <c r="JH89" s="387"/>
      <c r="JI89" s="387"/>
      <c r="JJ89" s="387"/>
      <c r="JK89" s="387"/>
      <c r="JL89" s="387"/>
      <c r="JM89" s="387"/>
      <c r="JN89" s="387"/>
      <c r="JO89" s="387"/>
      <c r="JP89" s="387"/>
      <c r="JQ89" s="387"/>
      <c r="JR89" s="387"/>
      <c r="JS89" s="387"/>
      <c r="JT89" s="387"/>
      <c r="JU89" s="387"/>
      <c r="JV89" s="387"/>
      <c r="JW89" s="387"/>
      <c r="JX89" s="387"/>
      <c r="JY89" s="387"/>
      <c r="JZ89" s="387"/>
      <c r="KA89" s="387"/>
      <c r="KB89" s="387"/>
      <c r="KC89" s="387"/>
      <c r="KD89" s="387"/>
      <c r="KE89" s="387"/>
      <c r="KF89" s="387"/>
      <c r="KG89" s="387"/>
      <c r="KH89" s="387"/>
      <c r="KI89" s="387"/>
      <c r="KJ89" s="387"/>
      <c r="KK89" s="387"/>
      <c r="KL89" s="387"/>
      <c r="KM89" s="387"/>
      <c r="KN89" s="387"/>
      <c r="KO89" s="387"/>
      <c r="KP89" s="387"/>
      <c r="KQ89" s="387"/>
      <c r="KR89" s="387"/>
      <c r="KS89" s="387"/>
      <c r="KT89" s="387"/>
      <c r="KU89" s="387"/>
      <c r="KV89" s="387"/>
      <c r="KW89" s="387"/>
      <c r="KX89" s="387"/>
      <c r="KY89" s="387"/>
      <c r="KZ89" s="387"/>
      <c r="LA89" s="387"/>
      <c r="LB89" s="387"/>
      <c r="LC89" s="387"/>
      <c r="LD89" s="387"/>
      <c r="LE89" s="387"/>
      <c r="LF89" s="387"/>
      <c r="LG89" s="387"/>
      <c r="LH89" s="387"/>
      <c r="LI89" s="387"/>
      <c r="LJ89" s="387"/>
      <c r="LK89" s="387"/>
      <c r="LL89" s="387"/>
      <c r="LM89" s="387"/>
      <c r="LN89" s="387"/>
      <c r="LO89" s="387"/>
      <c r="LP89" s="387"/>
      <c r="LQ89" s="387"/>
      <c r="LR89" s="387"/>
      <c r="LS89" s="387"/>
      <c r="LT89" s="387"/>
      <c r="LU89" s="387"/>
      <c r="LV89" s="387"/>
      <c r="LW89" s="387"/>
      <c r="LX89" s="387"/>
      <c r="LY89" s="387"/>
      <c r="LZ89" s="387"/>
      <c r="MA89" s="387"/>
      <c r="MB89" s="387"/>
      <c r="MC89" s="387"/>
      <c r="MD89" s="387"/>
      <c r="ME89" s="387"/>
      <c r="MF89" s="387"/>
      <c r="MG89" s="387"/>
      <c r="MH89" s="387"/>
      <c r="MI89" s="387"/>
      <c r="MJ89" s="387"/>
      <c r="MK89" s="387"/>
      <c r="ML89" s="387"/>
      <c r="MM89" s="387"/>
      <c r="MN89" s="387"/>
      <c r="MO89" s="387"/>
      <c r="MP89" s="387"/>
      <c r="MQ89" s="387"/>
      <c r="MR89" s="387"/>
      <c r="MS89" s="387"/>
      <c r="MT89" s="387"/>
      <c r="MU89" s="387"/>
      <c r="MV89" s="387"/>
      <c r="MW89" s="387"/>
      <c r="MX89" s="387"/>
      <c r="MY89" s="387"/>
      <c r="MZ89" s="387"/>
      <c r="NA89" s="387"/>
      <c r="NB89" s="387"/>
      <c r="NC89" s="387"/>
      <c r="ND89" s="387"/>
      <c r="NE89" s="387"/>
      <c r="NF89" s="387"/>
      <c r="NG89" s="387"/>
      <c r="NH89" s="387"/>
      <c r="NI89" s="387"/>
      <c r="NJ89" s="387"/>
      <c r="NK89" s="387"/>
      <c r="NL89" s="387"/>
      <c r="NM89" s="387"/>
      <c r="NN89" s="387"/>
      <c r="NO89" s="387"/>
      <c r="NP89" s="387"/>
      <c r="NQ89" s="387"/>
      <c r="NR89" s="387"/>
      <c r="NS89" s="387"/>
      <c r="NT89" s="387"/>
      <c r="NU89" s="387"/>
      <c r="NV89" s="387"/>
      <c r="NW89" s="387"/>
      <c r="NX89" s="387"/>
      <c r="NY89" s="387"/>
      <c r="NZ89" s="387"/>
      <c r="OA89" s="387"/>
      <c r="OB89" s="387"/>
      <c r="OC89" s="387"/>
      <c r="OD89" s="387"/>
      <c r="OE89" s="387"/>
      <c r="OF89" s="387"/>
      <c r="OG89" s="387"/>
      <c r="OH89" s="387"/>
      <c r="OI89" s="387"/>
      <c r="OJ89" s="387"/>
      <c r="OK89" s="387"/>
      <c r="OL89" s="387"/>
      <c r="OM89" s="387"/>
      <c r="ON89" s="387"/>
      <c r="OO89" s="387"/>
      <c r="OP89" s="387"/>
      <c r="OQ89" s="387"/>
      <c r="OR89" s="387"/>
      <c r="OS89" s="387"/>
      <c r="OT89" s="387"/>
      <c r="OU89" s="387"/>
      <c r="OV89" s="387"/>
      <c r="OW89" s="387"/>
      <c r="OX89" s="387"/>
      <c r="OY89" s="387"/>
      <c r="OZ89" s="387"/>
      <c r="PA89" s="387"/>
      <c r="PB89" s="387"/>
      <c r="PC89" s="387"/>
      <c r="PD89" s="387"/>
      <c r="PE89" s="387"/>
      <c r="PF89" s="387"/>
      <c r="PG89" s="387"/>
      <c r="PH89" s="387"/>
      <c r="PI89" s="387"/>
      <c r="PJ89" s="387"/>
      <c r="PK89" s="387"/>
      <c r="PL89" s="387"/>
      <c r="PM89" s="387"/>
      <c r="PN89" s="387"/>
      <c r="PO89" s="387"/>
      <c r="PP89" s="387"/>
      <c r="PQ89" s="387"/>
      <c r="PR89" s="387"/>
      <c r="PS89" s="387"/>
      <c r="PT89" s="387"/>
      <c r="PU89" s="387"/>
      <c r="PV89" s="387"/>
      <c r="PW89" s="387"/>
      <c r="PX89" s="387"/>
      <c r="PY89" s="387"/>
      <c r="PZ89" s="387"/>
      <c r="QA89" s="387"/>
      <c r="QB89" s="387"/>
      <c r="QC89" s="387"/>
      <c r="QD89" s="387"/>
      <c r="QE89" s="387"/>
      <c r="QF89" s="387"/>
      <c r="QG89" s="387"/>
      <c r="QH89" s="387"/>
      <c r="QI89" s="387"/>
      <c r="QJ89" s="387"/>
      <c r="QK89" s="387"/>
      <c r="QL89" s="387"/>
      <c r="QM89" s="387"/>
      <c r="QN89" s="387"/>
      <c r="QO89" s="387"/>
      <c r="QP89" s="387"/>
      <c r="QQ89" s="387"/>
      <c r="QR89" s="387"/>
      <c r="QS89" s="387"/>
      <c r="QT89" s="387"/>
      <c r="QU89" s="387"/>
      <c r="QV89" s="387"/>
      <c r="QW89" s="387"/>
      <c r="QX89" s="387"/>
      <c r="QY89" s="387"/>
      <c r="QZ89" s="387"/>
      <c r="RA89" s="387"/>
      <c r="RB89" s="387"/>
      <c r="RC89" s="387"/>
      <c r="RD89" s="387"/>
      <c r="RE89" s="387"/>
      <c r="RF89" s="387"/>
      <c r="RG89" s="387"/>
      <c r="RH89" s="387"/>
      <c r="RI89" s="387"/>
      <c r="RJ89" s="387"/>
      <c r="RK89" s="387"/>
      <c r="RL89" s="387"/>
      <c r="RM89" s="387"/>
      <c r="RN89" s="387"/>
      <c r="RO89" s="387"/>
      <c r="RP89" s="387"/>
      <c r="RQ89" s="387"/>
      <c r="RR89" s="387"/>
      <c r="RS89" s="387"/>
      <c r="RT89" s="387"/>
      <c r="RU89" s="387"/>
      <c r="RV89" s="387"/>
      <c r="RW89" s="387"/>
      <c r="RX89" s="387"/>
      <c r="RY89" s="387"/>
      <c r="RZ89" s="387"/>
      <c r="SA89" s="387"/>
      <c r="SB89" s="387"/>
      <c r="SC89" s="387"/>
      <c r="SD89" s="387"/>
      <c r="SE89" s="387"/>
      <c r="SF89" s="387"/>
      <c r="SG89" s="387"/>
      <c r="SH89" s="387"/>
      <c r="SI89" s="387"/>
      <c r="SJ89" s="387"/>
      <c r="SK89" s="387"/>
      <c r="SL89" s="387"/>
      <c r="SM89" s="387"/>
      <c r="SN89" s="387"/>
      <c r="SO89" s="387"/>
      <c r="SP89" s="387"/>
      <c r="SQ89" s="387"/>
      <c r="SR89" s="387"/>
      <c r="SS89" s="387"/>
      <c r="ST89" s="387"/>
      <c r="SU89" s="387"/>
      <c r="SV89" s="387"/>
      <c r="SW89" s="387"/>
      <c r="SX89" s="387"/>
      <c r="SY89" s="387"/>
      <c r="SZ89" s="387"/>
      <c r="TA89" s="387"/>
      <c r="TB89" s="387"/>
      <c r="TC89" s="387"/>
      <c r="TD89" s="387"/>
      <c r="TE89" s="387"/>
      <c r="TF89" s="387"/>
      <c r="TG89" s="387"/>
      <c r="TH89" s="387"/>
      <c r="TI89" s="387"/>
      <c r="TJ89" s="387"/>
      <c r="TK89" s="387"/>
      <c r="TL89" s="387"/>
      <c r="TM89" s="387"/>
      <c r="TN89" s="387"/>
      <c r="TO89" s="387"/>
      <c r="TP89" s="387"/>
      <c r="TQ89" s="387"/>
      <c r="TR89" s="387"/>
      <c r="TS89" s="387"/>
      <c r="TT89" s="387"/>
      <c r="TU89" s="387"/>
      <c r="TV89" s="387"/>
      <c r="TW89" s="387"/>
      <c r="TX89" s="387"/>
      <c r="TY89" s="387"/>
      <c r="TZ89" s="387"/>
      <c r="UA89" s="387"/>
      <c r="UB89" s="387"/>
      <c r="UC89" s="387"/>
      <c r="UD89" s="387"/>
      <c r="UE89" s="387"/>
      <c r="UF89" s="387"/>
      <c r="UG89" s="387"/>
      <c r="UH89" s="387"/>
      <c r="UI89" s="387"/>
      <c r="UJ89" s="387"/>
      <c r="UK89" s="387"/>
      <c r="UL89" s="387"/>
      <c r="UM89" s="387"/>
      <c r="UN89" s="387"/>
      <c r="UO89" s="387"/>
      <c r="UP89" s="387"/>
      <c r="UQ89" s="387"/>
      <c r="UR89" s="387"/>
      <c r="US89" s="387"/>
      <c r="UT89" s="387"/>
      <c r="UU89" s="387"/>
      <c r="UV89" s="387"/>
      <c r="UW89" s="387"/>
      <c r="UX89" s="387"/>
      <c r="UY89" s="387"/>
      <c r="UZ89" s="387"/>
      <c r="VA89" s="387"/>
      <c r="VB89" s="387"/>
      <c r="VC89" s="387"/>
      <c r="VD89" s="387"/>
      <c r="VE89" s="387"/>
      <c r="VF89" s="387"/>
      <c r="VG89" s="387"/>
      <c r="VH89" s="387"/>
      <c r="VI89" s="387"/>
      <c r="VJ89" s="387"/>
      <c r="VK89" s="387"/>
      <c r="VL89" s="387"/>
      <c r="VM89" s="387"/>
      <c r="VN89" s="387"/>
      <c r="VO89" s="387"/>
      <c r="VP89" s="387"/>
      <c r="VQ89" s="387"/>
      <c r="VR89" s="387"/>
      <c r="VS89" s="387"/>
      <c r="VT89" s="387"/>
      <c r="VU89" s="387"/>
      <c r="VV89" s="387"/>
      <c r="VW89" s="387"/>
      <c r="VX89" s="387"/>
      <c r="VY89" s="387"/>
      <c r="VZ89" s="387"/>
      <c r="WA89" s="387"/>
      <c r="WB89" s="387"/>
      <c r="WC89" s="387"/>
      <c r="WD89" s="387"/>
      <c r="WE89" s="387"/>
      <c r="WF89" s="387"/>
      <c r="WG89" s="387"/>
      <c r="WH89" s="387"/>
      <c r="WI89" s="387"/>
      <c r="WJ89" s="387"/>
      <c r="WK89" s="387"/>
      <c r="WL89" s="387"/>
      <c r="WM89" s="387"/>
      <c r="WN89" s="387"/>
      <c r="WO89" s="387"/>
      <c r="WP89" s="387"/>
      <c r="WQ89" s="387"/>
      <c r="WR89" s="387"/>
      <c r="WS89" s="387"/>
      <c r="WT89" s="387"/>
      <c r="WU89" s="387"/>
      <c r="WV89" s="387"/>
      <c r="WW89" s="387"/>
      <c r="WX89" s="387"/>
      <c r="WY89" s="387"/>
      <c r="WZ89" s="387"/>
      <c r="XA89" s="387"/>
      <c r="XB89" s="387"/>
      <c r="XC89" s="387"/>
      <c r="XD89" s="387"/>
      <c r="XE89" s="387"/>
      <c r="XF89" s="387"/>
      <c r="XG89" s="387"/>
      <c r="XH89" s="387"/>
      <c r="XI89" s="387"/>
      <c r="XJ89" s="387"/>
      <c r="XK89" s="387"/>
      <c r="XL89" s="387"/>
      <c r="XM89" s="387"/>
      <c r="XN89" s="387"/>
      <c r="XO89" s="387"/>
      <c r="XP89" s="387"/>
      <c r="XQ89" s="387"/>
      <c r="XR89" s="387"/>
      <c r="XS89" s="387"/>
      <c r="XT89" s="387"/>
      <c r="XU89" s="387"/>
      <c r="XV89" s="387"/>
      <c r="XW89" s="387"/>
      <c r="XX89" s="387"/>
      <c r="XY89" s="387"/>
      <c r="XZ89" s="387"/>
      <c r="YA89" s="387"/>
      <c r="YB89" s="387"/>
      <c r="YC89" s="387"/>
      <c r="YD89" s="387"/>
      <c r="YE89" s="387"/>
      <c r="YF89" s="387"/>
      <c r="YG89" s="387"/>
      <c r="YH89" s="387"/>
      <c r="YI89" s="387"/>
      <c r="YJ89" s="387"/>
      <c r="YK89" s="387"/>
      <c r="YL89" s="387"/>
      <c r="YM89" s="387"/>
      <c r="YN89" s="387"/>
      <c r="YO89" s="387"/>
      <c r="YP89" s="387"/>
      <c r="YQ89" s="387"/>
      <c r="YR89" s="387"/>
      <c r="YS89" s="387"/>
      <c r="YT89" s="387"/>
      <c r="YU89" s="387"/>
      <c r="YV89" s="387"/>
      <c r="YW89" s="387"/>
      <c r="YX89" s="387"/>
      <c r="YY89" s="387"/>
      <c r="YZ89" s="387"/>
      <c r="ZA89" s="387"/>
      <c r="ZB89" s="387"/>
      <c r="ZC89" s="387"/>
      <c r="ZD89" s="387"/>
      <c r="ZE89" s="387"/>
      <c r="ZF89" s="387"/>
      <c r="ZG89" s="387"/>
      <c r="ZH89" s="387"/>
      <c r="ZI89" s="387"/>
      <c r="ZJ89" s="387"/>
      <c r="ZK89" s="387"/>
      <c r="ZL89" s="387"/>
      <c r="ZM89" s="387"/>
      <c r="ZN89" s="387"/>
      <c r="ZO89" s="387"/>
      <c r="ZP89" s="387"/>
      <c r="ZQ89" s="387"/>
      <c r="ZR89" s="387"/>
      <c r="ZS89" s="387"/>
      <c r="ZT89" s="387"/>
      <c r="ZU89" s="387"/>
      <c r="ZV89" s="387"/>
      <c r="ZW89" s="387"/>
      <c r="ZX89" s="387"/>
      <c r="ZY89" s="387"/>
      <c r="ZZ89" s="387"/>
      <c r="AAA89" s="387"/>
      <c r="AAB89" s="387"/>
      <c r="AAC89" s="387"/>
      <c r="AAD89" s="387"/>
      <c r="AAE89" s="387"/>
      <c r="AAF89" s="387"/>
      <c r="AAG89" s="387"/>
      <c r="AAH89" s="387"/>
      <c r="AAI89" s="387"/>
      <c r="AAJ89" s="387"/>
      <c r="AAK89" s="387"/>
      <c r="AAL89" s="387"/>
      <c r="AAM89" s="387"/>
      <c r="AAN89" s="387"/>
      <c r="AAO89" s="387"/>
      <c r="AAP89" s="387"/>
      <c r="AAQ89" s="387"/>
      <c r="AAR89" s="387"/>
      <c r="AAS89" s="387"/>
      <c r="AAT89" s="387"/>
      <c r="AAU89" s="387"/>
      <c r="AAV89" s="387"/>
      <c r="AAW89" s="387"/>
      <c r="AAX89" s="387"/>
      <c r="AAY89" s="387"/>
      <c r="AAZ89" s="387"/>
      <c r="ABA89" s="387"/>
      <c r="ABB89" s="387"/>
      <c r="ABC89" s="387"/>
      <c r="ABD89" s="387"/>
      <c r="ABE89" s="387"/>
      <c r="ABF89" s="387"/>
      <c r="ABG89" s="387"/>
      <c r="ABH89" s="387"/>
      <c r="ABI89" s="387"/>
      <c r="ABJ89" s="387"/>
      <c r="ABK89" s="387"/>
      <c r="ABL89" s="387"/>
      <c r="ABM89" s="387"/>
      <c r="ABN89" s="387"/>
      <c r="ABO89" s="387"/>
      <c r="ABP89" s="387"/>
      <c r="ABQ89" s="387"/>
      <c r="ABR89" s="387"/>
      <c r="ABS89" s="387"/>
      <c r="ABT89" s="387"/>
      <c r="ABU89" s="387"/>
      <c r="ABV89" s="387"/>
      <c r="ABW89" s="387"/>
      <c r="ABX89" s="387"/>
      <c r="ABY89" s="387"/>
      <c r="ABZ89" s="387"/>
      <c r="ACA89" s="387"/>
      <c r="ACB89" s="387"/>
      <c r="ACC89" s="387"/>
      <c r="ACD89" s="387"/>
      <c r="ACE89" s="387"/>
      <c r="ACF89" s="387"/>
      <c r="ACG89" s="387"/>
      <c r="ACH89" s="387"/>
      <c r="ACI89" s="387"/>
      <c r="ACJ89" s="387"/>
      <c r="ACK89" s="387"/>
      <c r="ACL89" s="387"/>
      <c r="ACM89" s="387"/>
      <c r="ACN89" s="387"/>
      <c r="ACO89" s="387"/>
      <c r="ACP89" s="387"/>
      <c r="ACQ89" s="387"/>
      <c r="ACR89" s="387"/>
      <c r="ACS89" s="387"/>
      <c r="ACT89" s="387"/>
      <c r="ACU89" s="387"/>
      <c r="ACV89" s="387"/>
      <c r="ACW89" s="387"/>
      <c r="ACX89" s="387"/>
      <c r="ACY89" s="387"/>
      <c r="ACZ89" s="387"/>
      <c r="ADA89" s="387"/>
      <c r="ADB89" s="387"/>
      <c r="ADC89" s="387"/>
      <c r="ADD89" s="387"/>
      <c r="ADE89" s="387"/>
      <c r="ADF89" s="387"/>
      <c r="ADG89" s="387"/>
      <c r="ADH89" s="387"/>
      <c r="ADI89" s="387"/>
      <c r="ADJ89" s="387"/>
      <c r="ADK89" s="387"/>
      <c r="ADL89" s="387"/>
      <c r="ADM89" s="387"/>
      <c r="ADN89" s="387"/>
      <c r="ADO89" s="387"/>
      <c r="ADP89" s="387"/>
      <c r="ADQ89" s="387"/>
      <c r="ADR89" s="387"/>
      <c r="ADS89" s="387"/>
      <c r="ADT89" s="387"/>
      <c r="ADU89" s="387"/>
      <c r="ADV89" s="387"/>
      <c r="ADW89" s="387"/>
      <c r="ADX89" s="387"/>
      <c r="ADY89" s="387"/>
      <c r="ADZ89" s="387"/>
      <c r="AEA89" s="387"/>
      <c r="AEB89" s="387"/>
      <c r="AEC89" s="387"/>
      <c r="AED89" s="387"/>
      <c r="AEE89" s="387"/>
      <c r="AEF89" s="387"/>
      <c r="AEG89" s="387"/>
      <c r="AEH89" s="387"/>
      <c r="AEI89" s="387"/>
      <c r="AEJ89" s="387"/>
      <c r="AEK89" s="387"/>
      <c r="AEL89" s="387"/>
      <c r="AEM89" s="387"/>
      <c r="AEN89" s="387"/>
      <c r="AEO89" s="387"/>
      <c r="AEP89" s="387"/>
      <c r="AEQ89" s="387"/>
      <c r="AER89" s="387"/>
      <c r="AES89" s="387"/>
      <c r="AET89" s="387"/>
      <c r="AEU89" s="387"/>
      <c r="AEV89" s="387"/>
      <c r="AEW89" s="387"/>
      <c r="AEX89" s="387"/>
      <c r="AEY89" s="387"/>
      <c r="AEZ89" s="387"/>
      <c r="AFA89" s="387"/>
      <c r="AFB89" s="387"/>
      <c r="AFC89" s="387"/>
      <c r="AFD89" s="387"/>
      <c r="AFE89" s="387"/>
      <c r="AFF89" s="387"/>
      <c r="AFG89" s="387"/>
      <c r="AFH89" s="387"/>
      <c r="AFI89" s="387"/>
      <c r="AFJ89" s="387"/>
      <c r="AFK89" s="387"/>
      <c r="AFL89" s="387"/>
      <c r="AFM89" s="387"/>
      <c r="AFN89" s="387"/>
      <c r="AFO89" s="387"/>
      <c r="AFP89" s="387"/>
      <c r="AFQ89" s="387"/>
      <c r="AFR89" s="387"/>
      <c r="AFS89" s="387"/>
      <c r="AFT89" s="387"/>
      <c r="AFU89" s="387"/>
      <c r="AFV89" s="387"/>
      <c r="AFW89" s="387"/>
      <c r="AFX89" s="387"/>
      <c r="AFY89" s="387"/>
      <c r="AFZ89" s="387"/>
      <c r="AGA89" s="387"/>
      <c r="AGB89" s="387"/>
      <c r="AGC89" s="387"/>
      <c r="AGD89" s="387"/>
      <c r="AGE89" s="387"/>
      <c r="AGF89" s="387"/>
      <c r="AGG89" s="387"/>
      <c r="AGH89" s="387"/>
      <c r="AGI89" s="387"/>
      <c r="AGJ89" s="387"/>
      <c r="AGK89" s="387"/>
      <c r="AGL89" s="387"/>
      <c r="AGM89" s="387"/>
      <c r="AGN89" s="387"/>
      <c r="AGO89" s="387"/>
      <c r="AGP89" s="387"/>
      <c r="AGQ89" s="387"/>
      <c r="AGR89" s="387"/>
      <c r="AGS89" s="387"/>
      <c r="AGT89" s="387"/>
      <c r="AGU89" s="387"/>
      <c r="AGV89" s="387"/>
      <c r="AGW89" s="387"/>
      <c r="AGX89" s="387"/>
      <c r="AGY89" s="387"/>
      <c r="AGZ89" s="387"/>
      <c r="AHA89" s="387"/>
      <c r="AHB89" s="387"/>
      <c r="AHC89" s="387"/>
      <c r="AHD89" s="387"/>
      <c r="AHE89" s="387"/>
      <c r="AHF89" s="387"/>
      <c r="AHG89" s="387"/>
      <c r="AHH89" s="387"/>
      <c r="AHI89" s="387"/>
      <c r="AHJ89" s="387"/>
      <c r="AHK89" s="387"/>
      <c r="AHL89" s="387"/>
      <c r="AHM89" s="387"/>
      <c r="AHN89" s="387"/>
      <c r="AHO89" s="387"/>
      <c r="AHP89" s="387"/>
      <c r="AHQ89" s="387"/>
      <c r="AHR89" s="387"/>
      <c r="AHS89" s="387"/>
      <c r="AHT89" s="387"/>
      <c r="AHU89" s="387"/>
      <c r="AHV89" s="387"/>
      <c r="AHW89" s="387"/>
      <c r="AHX89" s="387"/>
      <c r="AHY89" s="387"/>
      <c r="AHZ89" s="387"/>
      <c r="AIA89" s="387"/>
      <c r="AIB89" s="387"/>
      <c r="AIC89" s="387"/>
      <c r="AID89" s="387"/>
      <c r="AIE89" s="387"/>
      <c r="AIF89" s="387"/>
      <c r="AIG89" s="387"/>
      <c r="AIH89" s="387"/>
      <c r="AII89" s="387"/>
      <c r="AIJ89" s="387"/>
      <c r="AIK89" s="387"/>
      <c r="AIL89" s="387"/>
      <c r="AIM89" s="387"/>
      <c r="AIN89" s="387"/>
      <c r="AIO89" s="387"/>
      <c r="AIP89" s="387"/>
      <c r="AIQ89" s="387"/>
      <c r="AIR89" s="387"/>
      <c r="AIS89" s="387"/>
      <c r="AIT89" s="387"/>
      <c r="AIU89" s="387"/>
      <c r="AIV89" s="387"/>
      <c r="AIW89" s="387"/>
      <c r="AIX89" s="387"/>
      <c r="AIY89" s="387"/>
      <c r="AIZ89" s="387"/>
      <c r="AJA89" s="387"/>
      <c r="AJB89" s="387"/>
      <c r="AJC89" s="387"/>
      <c r="AJD89" s="387"/>
      <c r="AJE89" s="387"/>
      <c r="AJF89" s="387"/>
      <c r="AJG89" s="387"/>
      <c r="AJH89" s="387"/>
      <c r="AJI89" s="387"/>
      <c r="AJJ89" s="387"/>
      <c r="AJK89" s="387"/>
      <c r="AJL89" s="387"/>
      <c r="AJM89" s="387"/>
      <c r="AJN89" s="387"/>
      <c r="AJO89" s="387"/>
      <c r="AJP89" s="387"/>
      <c r="AJQ89" s="387"/>
      <c r="AJR89" s="387"/>
      <c r="AJS89" s="387"/>
      <c r="AJT89" s="387"/>
      <c r="AJU89" s="387"/>
      <c r="AJV89" s="387"/>
      <c r="AJW89" s="387"/>
      <c r="AJX89" s="387"/>
      <c r="AJY89" s="387"/>
      <c r="AJZ89" s="387"/>
      <c r="AKA89" s="387"/>
      <c r="AKB89" s="387"/>
      <c r="AKC89" s="387"/>
      <c r="AKD89" s="387"/>
      <c r="AKE89" s="387"/>
      <c r="AKF89" s="387"/>
      <c r="AKG89" s="387"/>
      <c r="AKH89" s="387"/>
      <c r="AKI89" s="387"/>
      <c r="AKJ89" s="387"/>
      <c r="AKK89" s="387"/>
      <c r="AKL89" s="387"/>
      <c r="AKM89" s="387"/>
      <c r="AKN89" s="387"/>
      <c r="AKO89" s="387"/>
      <c r="AKP89" s="387"/>
      <c r="AKQ89" s="387"/>
      <c r="AKR89" s="387"/>
      <c r="AKS89" s="387"/>
      <c r="AKT89" s="387"/>
      <c r="AKU89" s="387"/>
      <c r="AKV89" s="387"/>
      <c r="AKW89" s="387"/>
      <c r="AKX89" s="387"/>
      <c r="AKY89" s="387"/>
      <c r="AKZ89" s="387"/>
      <c r="ALA89" s="387"/>
      <c r="ALB89" s="387"/>
      <c r="ALC89" s="387"/>
      <c r="ALD89" s="387"/>
      <c r="ALE89" s="387"/>
      <c r="ALF89" s="387"/>
      <c r="ALG89" s="387"/>
      <c r="ALH89" s="387"/>
      <c r="ALI89" s="387"/>
      <c r="ALJ89" s="387"/>
      <c r="ALK89" s="387"/>
      <c r="ALL89" s="387"/>
      <c r="ALM89" s="387"/>
      <c r="ALN89" s="387"/>
      <c r="ALO89" s="387"/>
      <c r="ALP89" s="387"/>
      <c r="ALQ89" s="387"/>
      <c r="ALR89" s="387"/>
      <c r="ALS89" s="387"/>
      <c r="ALT89" s="387"/>
      <c r="ALU89" s="387"/>
      <c r="ALV89" s="387"/>
      <c r="ALW89" s="387"/>
      <c r="ALX89" s="387"/>
      <c r="ALY89" s="387"/>
      <c r="ALZ89" s="387"/>
      <c r="AMA89" s="387"/>
      <c r="AMB89" s="387"/>
      <c r="AMC89" s="387"/>
      <c r="AMD89" s="387"/>
      <c r="AME89" s="387"/>
      <c r="AMF89" s="387"/>
      <c r="AMG89" s="387"/>
      <c r="AMH89" s="387"/>
      <c r="AMI89" s="387"/>
      <c r="AMJ89" s="387"/>
      <c r="AMK89" s="387"/>
      <c r="AML89" s="387"/>
      <c r="AMM89" s="387"/>
      <c r="AMN89" s="387"/>
      <c r="AMO89" s="387"/>
      <c r="AMP89" s="387"/>
      <c r="AMQ89" s="387"/>
      <c r="AMR89" s="387"/>
      <c r="AMS89" s="387"/>
      <c r="AMT89" s="387"/>
      <c r="AMU89" s="387"/>
      <c r="AMV89" s="387"/>
      <c r="AMW89" s="387"/>
      <c r="AMX89" s="387"/>
      <c r="AMY89" s="387"/>
      <c r="AMZ89" s="387"/>
      <c r="ANA89" s="387"/>
      <c r="ANB89" s="387"/>
      <c r="ANC89" s="387"/>
      <c r="AND89" s="387"/>
      <c r="ANE89" s="387"/>
      <c r="ANF89" s="387"/>
      <c r="ANG89" s="387"/>
      <c r="ANH89" s="387"/>
      <c r="ANI89" s="387"/>
      <c r="ANJ89" s="387"/>
      <c r="ANK89" s="387"/>
      <c r="ANL89" s="387"/>
      <c r="ANM89" s="387"/>
      <c r="ANN89" s="387"/>
      <c r="ANO89" s="387"/>
      <c r="ANP89" s="387"/>
      <c r="ANQ89" s="387"/>
      <c r="ANR89" s="387"/>
      <c r="ANS89" s="387"/>
      <c r="ANT89" s="387"/>
      <c r="ANU89" s="387"/>
      <c r="ANV89" s="387"/>
      <c r="ANW89" s="387"/>
      <c r="ANX89" s="387"/>
      <c r="ANY89" s="387"/>
      <c r="ANZ89" s="387"/>
      <c r="AOA89" s="387"/>
      <c r="AOB89" s="387"/>
      <c r="AOC89" s="387"/>
      <c r="AOD89" s="387"/>
      <c r="AOE89" s="387"/>
      <c r="AOF89" s="387"/>
      <c r="AOG89" s="387"/>
      <c r="AOH89" s="387"/>
      <c r="AOI89" s="387"/>
      <c r="AOJ89" s="387"/>
      <c r="AOK89" s="387"/>
      <c r="AOL89" s="387"/>
      <c r="AOM89" s="387"/>
      <c r="AON89" s="387"/>
      <c r="AOO89" s="387"/>
      <c r="AOP89" s="387"/>
      <c r="AOQ89" s="387"/>
      <c r="AOR89" s="387"/>
      <c r="AOS89" s="387"/>
      <c r="AOT89" s="387"/>
      <c r="AOU89" s="387"/>
      <c r="AOV89" s="387"/>
      <c r="AOW89" s="387"/>
      <c r="AOX89" s="387"/>
      <c r="AOY89" s="387"/>
      <c r="AOZ89" s="387"/>
      <c r="APA89" s="387"/>
      <c r="APB89" s="387"/>
      <c r="APC89" s="387"/>
      <c r="APD89" s="387"/>
      <c r="APE89" s="387"/>
      <c r="APF89" s="387"/>
      <c r="APG89" s="387"/>
      <c r="APH89" s="387"/>
      <c r="API89" s="387"/>
      <c r="APJ89" s="387"/>
      <c r="APK89" s="387"/>
      <c r="APL89" s="387"/>
      <c r="APM89" s="387"/>
      <c r="APN89" s="387"/>
      <c r="APO89" s="387"/>
      <c r="APP89" s="387"/>
      <c r="APQ89" s="387"/>
      <c r="APR89" s="387"/>
      <c r="APS89" s="387"/>
      <c r="APT89" s="387"/>
      <c r="APU89" s="387"/>
      <c r="APV89" s="387"/>
      <c r="APW89" s="387"/>
      <c r="APX89" s="387"/>
      <c r="APY89" s="387"/>
      <c r="APZ89" s="387"/>
      <c r="AQA89" s="387"/>
      <c r="AQB89" s="387"/>
      <c r="AQC89" s="387"/>
      <c r="AQD89" s="387"/>
      <c r="AQE89" s="387"/>
      <c r="AQF89" s="387"/>
      <c r="AQG89" s="387"/>
      <c r="AQH89" s="387"/>
      <c r="AQI89" s="387"/>
      <c r="AQJ89" s="387"/>
      <c r="AQK89" s="387"/>
      <c r="AQL89" s="387"/>
      <c r="AQM89" s="387"/>
      <c r="AQN89" s="387"/>
      <c r="AQO89" s="387"/>
      <c r="AQP89" s="387"/>
      <c r="AQQ89" s="387"/>
      <c r="AQR89" s="387"/>
      <c r="AQS89" s="387"/>
      <c r="AQT89" s="387"/>
      <c r="AQU89" s="387"/>
      <c r="AQV89" s="387"/>
      <c r="AQW89" s="387"/>
      <c r="AQX89" s="387"/>
      <c r="AQY89" s="387"/>
      <c r="AQZ89" s="387"/>
      <c r="ARA89" s="387"/>
      <c r="ARB89" s="387"/>
      <c r="ARC89" s="387"/>
      <c r="ARD89" s="387"/>
      <c r="ARE89" s="387"/>
      <c r="ARF89" s="387"/>
      <c r="ARG89" s="387"/>
      <c r="ARH89" s="387"/>
      <c r="ARI89" s="387"/>
      <c r="ARJ89" s="387"/>
      <c r="ARK89" s="387"/>
      <c r="ARL89" s="387"/>
      <c r="ARM89" s="387"/>
      <c r="ARN89" s="387"/>
      <c r="ARO89" s="387"/>
      <c r="ARP89" s="387"/>
      <c r="ARQ89" s="387"/>
      <c r="ARR89" s="387"/>
      <c r="ARS89" s="387"/>
      <c r="ART89" s="387"/>
      <c r="ARU89" s="387"/>
      <c r="ARV89" s="387"/>
      <c r="ARW89" s="387"/>
      <c r="ARX89" s="387"/>
      <c r="ARY89" s="387"/>
      <c r="ARZ89" s="387"/>
      <c r="ASA89" s="387"/>
      <c r="ASB89" s="387"/>
      <c r="ASC89" s="387"/>
      <c r="ASD89" s="387"/>
      <c r="ASE89" s="387"/>
      <c r="ASF89" s="387"/>
      <c r="ASG89" s="387"/>
      <c r="ASH89" s="387"/>
      <c r="ASI89" s="387"/>
      <c r="ASJ89" s="387"/>
      <c r="ASK89" s="387"/>
      <c r="ASL89" s="387"/>
      <c r="ASM89" s="387"/>
      <c r="ASN89" s="387"/>
      <c r="ASO89" s="387"/>
      <c r="ASP89" s="387"/>
      <c r="ASQ89" s="387"/>
      <c r="ASR89" s="387"/>
      <c r="ASS89" s="387"/>
      <c r="AST89" s="387"/>
      <c r="ASU89" s="387"/>
      <c r="ASV89" s="387"/>
      <c r="ASW89" s="387"/>
      <c r="ASX89" s="387"/>
      <c r="ASY89" s="387"/>
      <c r="ASZ89" s="387"/>
      <c r="ATA89" s="387"/>
      <c r="ATB89" s="387"/>
      <c r="ATC89" s="387"/>
      <c r="ATD89" s="387"/>
      <c r="ATE89" s="387"/>
      <c r="ATF89" s="387"/>
      <c r="ATG89" s="387"/>
      <c r="ATH89" s="387"/>
      <c r="ATI89" s="387"/>
      <c r="ATJ89" s="387"/>
      <c r="ATK89" s="387"/>
      <c r="ATL89" s="387"/>
      <c r="ATM89" s="387"/>
      <c r="ATN89" s="387"/>
      <c r="ATO89" s="387"/>
      <c r="ATP89" s="387"/>
      <c r="ATQ89" s="387"/>
      <c r="ATR89" s="387"/>
      <c r="ATS89" s="387"/>
      <c r="ATT89" s="387"/>
      <c r="ATU89" s="387"/>
      <c r="ATV89" s="387"/>
      <c r="ATW89" s="387"/>
      <c r="ATX89" s="387"/>
      <c r="ATY89" s="387"/>
      <c r="ATZ89" s="387"/>
      <c r="AUA89" s="387"/>
      <c r="AUB89" s="387"/>
      <c r="AUC89" s="387"/>
      <c r="AUD89" s="387"/>
      <c r="AUE89" s="387"/>
      <c r="AUF89" s="387"/>
      <c r="AUG89" s="387"/>
      <c r="AUH89" s="387"/>
      <c r="AUI89" s="387"/>
      <c r="AUJ89" s="387"/>
      <c r="AUK89" s="387"/>
      <c r="AUL89" s="387"/>
      <c r="AUM89" s="387"/>
      <c r="AUN89" s="387"/>
      <c r="AUO89" s="387"/>
      <c r="AUP89" s="387"/>
      <c r="AUQ89" s="387"/>
      <c r="AUR89" s="387"/>
      <c r="AUS89" s="387"/>
      <c r="AUT89" s="387"/>
      <c r="AUU89" s="387"/>
      <c r="AUV89" s="387"/>
      <c r="AUW89" s="387"/>
      <c r="AUX89" s="387"/>
      <c r="AUY89" s="387"/>
      <c r="AUZ89" s="387"/>
      <c r="AVA89" s="387"/>
      <c r="AVB89" s="387"/>
      <c r="AVC89" s="387"/>
      <c r="AVD89" s="387"/>
      <c r="AVE89" s="387"/>
      <c r="AVF89" s="387"/>
      <c r="AVG89" s="387"/>
      <c r="AVH89" s="387"/>
      <c r="AVI89" s="387"/>
      <c r="AVJ89" s="387"/>
      <c r="AVK89" s="387"/>
      <c r="AVL89" s="387"/>
      <c r="AVM89" s="387"/>
      <c r="AVN89" s="387"/>
      <c r="AVO89" s="387"/>
      <c r="AVP89" s="387"/>
      <c r="AVQ89" s="387"/>
      <c r="AVR89" s="387"/>
      <c r="AVS89" s="387"/>
      <c r="AVT89" s="387"/>
      <c r="AVU89" s="387"/>
      <c r="AVV89" s="387"/>
      <c r="AVW89" s="387"/>
      <c r="AVX89" s="387"/>
      <c r="AVY89" s="387"/>
      <c r="AVZ89" s="387"/>
      <c r="AWA89" s="387"/>
      <c r="AWB89" s="387"/>
      <c r="AWC89" s="387"/>
      <c r="AWD89" s="387"/>
      <c r="AWE89" s="387"/>
      <c r="AWF89" s="387"/>
      <c r="AWG89" s="387"/>
      <c r="AWH89" s="387"/>
      <c r="AWI89" s="387"/>
      <c r="AWJ89" s="387"/>
      <c r="AWK89" s="387"/>
      <c r="AWL89" s="387"/>
      <c r="AWM89" s="387"/>
      <c r="AWN89" s="387"/>
      <c r="AWO89" s="387"/>
      <c r="AWP89" s="387"/>
      <c r="AWQ89" s="387"/>
      <c r="AWR89" s="387"/>
      <c r="AWS89" s="387"/>
      <c r="AWT89" s="387"/>
      <c r="AWU89" s="387"/>
      <c r="AWV89" s="387"/>
      <c r="AWW89" s="387"/>
      <c r="AWX89" s="387"/>
      <c r="AWY89" s="387"/>
      <c r="AWZ89" s="387"/>
      <c r="AXA89" s="387"/>
      <c r="AXB89" s="387"/>
      <c r="AXC89" s="387"/>
      <c r="AXD89" s="387"/>
      <c r="AXE89" s="387"/>
      <c r="AXF89" s="387"/>
      <c r="AXG89" s="387"/>
      <c r="AXH89" s="387"/>
      <c r="AXI89" s="387"/>
      <c r="AXJ89" s="387"/>
      <c r="AXK89" s="387"/>
      <c r="AXL89" s="387"/>
      <c r="AXM89" s="387"/>
      <c r="AXN89" s="387"/>
      <c r="AXO89" s="387"/>
      <c r="AXP89" s="387"/>
      <c r="AXQ89" s="387"/>
      <c r="AXR89" s="387"/>
      <c r="AXS89" s="387"/>
      <c r="AXT89" s="387"/>
      <c r="AXU89" s="387"/>
      <c r="AXV89" s="387"/>
      <c r="AXW89" s="387"/>
      <c r="AXX89" s="387"/>
      <c r="AXY89" s="387"/>
      <c r="AXZ89" s="387"/>
      <c r="AYA89" s="387"/>
      <c r="AYB89" s="387"/>
      <c r="AYC89" s="387"/>
      <c r="AYD89" s="387"/>
      <c r="AYE89" s="387"/>
      <c r="AYF89" s="387"/>
      <c r="AYG89" s="387"/>
      <c r="AYH89" s="387"/>
      <c r="AYI89" s="387"/>
      <c r="AYJ89" s="387"/>
      <c r="AYK89" s="387"/>
      <c r="AYL89" s="387"/>
      <c r="AYM89" s="387"/>
      <c r="AYN89" s="387"/>
      <c r="AYO89" s="387"/>
      <c r="AYP89" s="387"/>
      <c r="AYQ89" s="387"/>
      <c r="AYR89" s="387"/>
      <c r="AYS89" s="387"/>
      <c r="AYT89" s="387"/>
      <c r="AYU89" s="387"/>
      <c r="AYV89" s="387"/>
      <c r="AYW89" s="387"/>
      <c r="AYX89" s="387"/>
      <c r="AYY89" s="387"/>
      <c r="AYZ89" s="387"/>
      <c r="AZA89" s="387"/>
      <c r="AZB89" s="387"/>
      <c r="AZC89" s="387"/>
      <c r="AZD89" s="387"/>
      <c r="AZE89" s="387"/>
      <c r="AZF89" s="387"/>
      <c r="AZG89" s="387"/>
      <c r="AZH89" s="387"/>
      <c r="AZI89" s="387"/>
      <c r="AZJ89" s="387"/>
      <c r="AZK89" s="387"/>
      <c r="AZL89" s="387"/>
      <c r="AZM89" s="387"/>
      <c r="AZN89" s="387"/>
      <c r="AZO89" s="387"/>
      <c r="AZP89" s="387"/>
      <c r="AZQ89" s="387"/>
      <c r="AZR89" s="387"/>
      <c r="AZS89" s="387"/>
      <c r="AZT89" s="387"/>
      <c r="AZU89" s="387"/>
      <c r="AZV89" s="387"/>
      <c r="AZW89" s="387"/>
      <c r="AZX89" s="387"/>
      <c r="AZY89" s="387"/>
      <c r="AZZ89" s="387"/>
      <c r="BAA89" s="387"/>
      <c r="BAB89" s="387"/>
      <c r="BAC89" s="387"/>
      <c r="BAD89" s="387"/>
      <c r="BAE89" s="387"/>
      <c r="BAF89" s="387"/>
      <c r="BAG89" s="387"/>
      <c r="BAH89" s="387"/>
      <c r="BAI89" s="387"/>
      <c r="BAJ89" s="387"/>
      <c r="BAK89" s="387"/>
      <c r="BAL89" s="387"/>
      <c r="BAM89" s="387"/>
      <c r="BAN89" s="387"/>
      <c r="BAO89" s="387"/>
      <c r="BAP89" s="387"/>
      <c r="BAQ89" s="387"/>
      <c r="BAR89" s="387"/>
      <c r="BAS89" s="387"/>
      <c r="BAT89" s="387"/>
      <c r="BAU89" s="387"/>
      <c r="BAV89" s="387"/>
      <c r="BAW89" s="387"/>
      <c r="BAX89" s="387"/>
      <c r="BAY89" s="387"/>
      <c r="BAZ89" s="387"/>
      <c r="BBA89" s="387"/>
      <c r="BBB89" s="387"/>
      <c r="BBC89" s="387"/>
      <c r="BBD89" s="387"/>
      <c r="BBE89" s="387"/>
      <c r="BBF89" s="387"/>
      <c r="BBG89" s="387"/>
      <c r="BBH89" s="387"/>
      <c r="BBI89" s="387"/>
      <c r="BBJ89" s="387"/>
      <c r="BBK89" s="387"/>
      <c r="BBL89" s="387"/>
      <c r="BBM89" s="387"/>
      <c r="BBN89" s="387"/>
      <c r="BBO89" s="387"/>
      <c r="BBP89" s="387"/>
      <c r="BBQ89" s="387"/>
      <c r="BBR89" s="387"/>
      <c r="BBS89" s="387"/>
      <c r="BBT89" s="387"/>
      <c r="BBU89" s="387"/>
      <c r="BBV89" s="387"/>
      <c r="BBW89" s="387"/>
      <c r="BBX89" s="387"/>
      <c r="BBY89" s="387"/>
      <c r="BBZ89" s="387"/>
      <c r="BCA89" s="387"/>
      <c r="BCB89" s="387"/>
      <c r="BCC89" s="387"/>
      <c r="BCD89" s="387"/>
      <c r="BCE89" s="387"/>
      <c r="BCF89" s="387"/>
      <c r="BCG89" s="387"/>
      <c r="BCH89" s="387"/>
      <c r="BCI89" s="387"/>
      <c r="BCJ89" s="387"/>
      <c r="BCK89" s="387"/>
      <c r="BCL89" s="387"/>
      <c r="BCM89" s="387"/>
      <c r="BCN89" s="387"/>
      <c r="BCO89" s="387"/>
      <c r="BCP89" s="387"/>
      <c r="BCQ89" s="387"/>
      <c r="BCR89" s="387"/>
      <c r="BCS89" s="387"/>
      <c r="BCT89" s="387"/>
      <c r="BCU89" s="387"/>
      <c r="BCV89" s="387"/>
      <c r="BCW89" s="387"/>
      <c r="BCX89" s="387"/>
      <c r="BCY89" s="387"/>
      <c r="BCZ89" s="387"/>
      <c r="BDA89" s="387"/>
      <c r="BDB89" s="387"/>
      <c r="BDC89" s="387"/>
      <c r="BDD89" s="387"/>
      <c r="BDE89" s="387"/>
      <c r="BDF89" s="387"/>
      <c r="BDG89" s="387"/>
      <c r="BDH89" s="387"/>
      <c r="BDI89" s="387"/>
      <c r="BDJ89" s="387"/>
      <c r="BDK89" s="387"/>
      <c r="BDL89" s="387"/>
      <c r="BDM89" s="387"/>
      <c r="BDN89" s="387"/>
      <c r="BDO89" s="387"/>
      <c r="BDP89" s="387"/>
      <c r="BDQ89" s="387"/>
      <c r="BDR89" s="387"/>
      <c r="BDS89" s="387"/>
      <c r="BDT89" s="387"/>
      <c r="BDU89" s="387"/>
      <c r="BDV89" s="387"/>
      <c r="BDW89" s="387"/>
      <c r="BDX89" s="387"/>
      <c r="BDY89" s="387"/>
      <c r="BDZ89" s="387"/>
      <c r="BEA89" s="387"/>
      <c r="BEB89" s="387"/>
      <c r="BEC89" s="387"/>
      <c r="BED89" s="387"/>
      <c r="BEE89" s="387"/>
      <c r="BEF89" s="387"/>
      <c r="BEG89" s="387"/>
      <c r="BEH89" s="387"/>
      <c r="BEI89" s="387"/>
      <c r="BEJ89" s="387"/>
      <c r="BEK89" s="387"/>
      <c r="BEL89" s="387"/>
      <c r="BEM89" s="387"/>
      <c r="BEN89" s="387"/>
      <c r="BEO89" s="387"/>
      <c r="BEP89" s="387"/>
      <c r="BEQ89" s="387"/>
      <c r="BER89" s="387"/>
      <c r="BES89" s="387"/>
      <c r="BET89" s="387"/>
      <c r="BEU89" s="387"/>
      <c r="BEV89" s="387"/>
      <c r="BEW89" s="387"/>
      <c r="BEX89" s="387"/>
      <c r="BEY89" s="387"/>
      <c r="BEZ89" s="387"/>
      <c r="BFA89" s="387"/>
      <c r="BFB89" s="387"/>
      <c r="BFC89" s="387"/>
      <c r="BFD89" s="387"/>
      <c r="BFE89" s="387"/>
      <c r="BFF89" s="387"/>
      <c r="BFG89" s="387"/>
      <c r="BFH89" s="387"/>
      <c r="BFI89" s="387"/>
      <c r="BFJ89" s="387"/>
      <c r="BFK89" s="387"/>
      <c r="BFL89" s="387"/>
      <c r="BFM89" s="387"/>
      <c r="BFN89" s="387"/>
      <c r="BFO89" s="387"/>
      <c r="BFP89" s="387"/>
      <c r="BFQ89" s="387"/>
      <c r="BFR89" s="387"/>
      <c r="BFS89" s="387"/>
      <c r="BFT89" s="387"/>
      <c r="BFU89" s="387"/>
      <c r="BFV89" s="387"/>
      <c r="BFW89" s="387"/>
      <c r="BFX89" s="387"/>
      <c r="BFY89" s="387"/>
      <c r="BFZ89" s="387"/>
      <c r="BGA89" s="387"/>
      <c r="BGB89" s="387"/>
      <c r="BGC89" s="387"/>
      <c r="BGD89" s="387"/>
      <c r="BGE89" s="387"/>
      <c r="BGF89" s="387"/>
      <c r="BGG89" s="387"/>
      <c r="BGH89" s="387"/>
      <c r="BGI89" s="387"/>
      <c r="BGJ89" s="387"/>
      <c r="BGK89" s="387"/>
      <c r="BGL89" s="387"/>
      <c r="BGM89" s="387"/>
      <c r="BGN89" s="387"/>
      <c r="BGO89" s="387"/>
      <c r="BGP89" s="387"/>
      <c r="BGQ89" s="387"/>
      <c r="BGR89" s="387"/>
      <c r="BGS89" s="387"/>
      <c r="BGT89" s="387"/>
      <c r="BGU89" s="387"/>
      <c r="BGV89" s="387"/>
      <c r="BGW89" s="387"/>
      <c r="BGX89" s="387"/>
      <c r="BGY89" s="387"/>
      <c r="BGZ89" s="387"/>
      <c r="BHA89" s="387"/>
      <c r="BHB89" s="387"/>
      <c r="BHC89" s="387"/>
      <c r="BHD89" s="387"/>
      <c r="BHE89" s="387"/>
      <c r="BHF89" s="387"/>
      <c r="BHG89" s="387"/>
      <c r="BHH89" s="387"/>
      <c r="BHI89" s="387"/>
      <c r="BHJ89" s="387"/>
      <c r="BHK89" s="387"/>
      <c r="BHL89" s="387"/>
      <c r="BHM89" s="387"/>
      <c r="BHN89" s="387"/>
      <c r="BHO89" s="387"/>
      <c r="BHP89" s="387"/>
      <c r="BHQ89" s="387"/>
      <c r="BHR89" s="387"/>
      <c r="BHS89" s="387"/>
      <c r="BHT89" s="387"/>
      <c r="BHU89" s="387"/>
      <c r="BHV89" s="387"/>
      <c r="BHW89" s="387"/>
      <c r="BHX89" s="387"/>
      <c r="BHY89" s="387"/>
      <c r="BHZ89" s="387"/>
      <c r="BIA89" s="387"/>
      <c r="BIB89" s="387"/>
      <c r="BIC89" s="387"/>
      <c r="BID89" s="387"/>
      <c r="BIE89" s="387"/>
      <c r="BIF89" s="387"/>
      <c r="BIG89" s="387"/>
      <c r="BIH89" s="387"/>
      <c r="BII89" s="387"/>
      <c r="BIJ89" s="387"/>
      <c r="BIK89" s="387"/>
      <c r="BIL89" s="387"/>
      <c r="BIM89" s="387"/>
      <c r="BIN89" s="387"/>
      <c r="BIO89" s="387"/>
      <c r="BIP89" s="387"/>
      <c r="BIQ89" s="387"/>
      <c r="BIR89" s="387"/>
      <c r="BIS89" s="387"/>
      <c r="BIT89" s="387"/>
      <c r="BIU89" s="387"/>
      <c r="BIV89" s="387"/>
      <c r="BIW89" s="387"/>
      <c r="BIX89" s="387"/>
      <c r="BIY89" s="387"/>
      <c r="BIZ89" s="387"/>
      <c r="BJA89" s="387"/>
      <c r="BJB89" s="387"/>
      <c r="BJC89" s="387"/>
      <c r="BJD89" s="387"/>
      <c r="BJE89" s="387"/>
      <c r="BJF89" s="387"/>
      <c r="BJG89" s="387"/>
      <c r="BJH89" s="387"/>
      <c r="BJI89" s="387"/>
      <c r="BJJ89" s="387"/>
      <c r="BJK89" s="387"/>
      <c r="BJL89" s="387"/>
      <c r="BJM89" s="387"/>
      <c r="BJN89" s="387"/>
      <c r="BJO89" s="387"/>
      <c r="BJP89" s="387"/>
      <c r="BJQ89" s="387"/>
      <c r="BJR89" s="387"/>
      <c r="BJS89" s="387"/>
      <c r="BJT89" s="387"/>
      <c r="BJU89" s="387"/>
      <c r="BJV89" s="387"/>
      <c r="BJW89" s="387"/>
      <c r="BJX89" s="387"/>
      <c r="BJY89" s="387"/>
      <c r="BJZ89" s="387"/>
      <c r="BKA89" s="387"/>
      <c r="BKB89" s="387"/>
      <c r="BKC89" s="387"/>
      <c r="BKD89" s="387"/>
      <c r="BKE89" s="387"/>
      <c r="BKF89" s="387"/>
      <c r="BKG89" s="387"/>
      <c r="BKH89" s="387"/>
      <c r="BKI89" s="387"/>
      <c r="BKJ89" s="387"/>
      <c r="BKK89" s="387"/>
      <c r="BKL89" s="387"/>
      <c r="BKM89" s="387"/>
      <c r="BKN89" s="387"/>
      <c r="BKO89" s="387"/>
      <c r="BKP89" s="387"/>
      <c r="BKQ89" s="387"/>
      <c r="BKR89" s="387"/>
      <c r="BKS89" s="387"/>
      <c r="BKT89" s="387"/>
      <c r="BKU89" s="387"/>
      <c r="BKV89" s="387"/>
      <c r="BKW89" s="387"/>
      <c r="BKX89" s="387"/>
      <c r="BKY89" s="387"/>
      <c r="BKZ89" s="387"/>
      <c r="BLA89" s="387"/>
      <c r="BLB89" s="387"/>
      <c r="BLC89" s="387"/>
      <c r="BLD89" s="387"/>
      <c r="BLE89" s="387"/>
      <c r="BLF89" s="387"/>
      <c r="BLG89" s="387"/>
      <c r="BLH89" s="387"/>
      <c r="BLI89" s="387"/>
      <c r="BLJ89" s="387"/>
      <c r="BLK89" s="387"/>
      <c r="BLL89" s="387"/>
      <c r="BLM89" s="387"/>
      <c r="BLN89" s="387"/>
      <c r="BLO89" s="387"/>
      <c r="BLP89" s="387"/>
      <c r="BLQ89" s="387"/>
      <c r="BLR89" s="387"/>
      <c r="BLS89" s="387"/>
      <c r="BLT89" s="387"/>
      <c r="BLU89" s="387"/>
      <c r="BLV89" s="387"/>
      <c r="BLW89" s="387"/>
      <c r="BLX89" s="387"/>
      <c r="BLY89" s="387"/>
      <c r="BLZ89" s="387"/>
      <c r="BMA89" s="387"/>
      <c r="BMB89" s="387"/>
      <c r="BMC89" s="387"/>
      <c r="BMD89" s="387"/>
      <c r="BME89" s="387"/>
      <c r="BMF89" s="387"/>
      <c r="BMG89" s="387"/>
      <c r="BMH89" s="387"/>
      <c r="BMI89" s="387"/>
      <c r="BMJ89" s="387"/>
      <c r="BMK89" s="387"/>
      <c r="BML89" s="387"/>
      <c r="BMM89" s="387"/>
      <c r="BMN89" s="387"/>
      <c r="BMO89" s="387"/>
      <c r="BMP89" s="387"/>
      <c r="BMQ89" s="387"/>
      <c r="BMR89" s="387"/>
      <c r="BMS89" s="387"/>
      <c r="BMT89" s="387"/>
      <c r="BMU89" s="387"/>
      <c r="BMV89" s="387"/>
      <c r="BMW89" s="387"/>
      <c r="BMX89" s="387"/>
      <c r="BMY89" s="387"/>
      <c r="BMZ89" s="387"/>
      <c r="BNA89" s="387"/>
      <c r="BNB89" s="387"/>
      <c r="BNC89" s="387"/>
      <c r="BND89" s="387"/>
      <c r="BNE89" s="387"/>
      <c r="BNF89" s="387"/>
      <c r="BNG89" s="387"/>
      <c r="BNH89" s="387"/>
      <c r="BNI89" s="387"/>
      <c r="BNJ89" s="387"/>
      <c r="BNK89" s="387"/>
      <c r="BNL89" s="387"/>
      <c r="BNM89" s="387"/>
      <c r="BNN89" s="387"/>
      <c r="BNO89" s="387"/>
      <c r="BNP89" s="387"/>
      <c r="BNQ89" s="387"/>
      <c r="BNR89" s="387"/>
      <c r="BNS89" s="387"/>
      <c r="BNT89" s="387"/>
      <c r="BNU89" s="387"/>
      <c r="BNV89" s="387"/>
      <c r="BNW89" s="387"/>
      <c r="BNX89" s="387"/>
      <c r="BNY89" s="387"/>
      <c r="BNZ89" s="387"/>
      <c r="BOA89" s="387"/>
      <c r="BOB89" s="387"/>
      <c r="BOC89" s="387"/>
      <c r="BOD89" s="387"/>
      <c r="BOE89" s="387"/>
      <c r="BOF89" s="387"/>
      <c r="BOG89" s="387"/>
      <c r="BOH89" s="387"/>
      <c r="BOI89" s="387"/>
      <c r="BOJ89" s="387"/>
      <c r="BOK89" s="387"/>
      <c r="BOL89" s="387"/>
      <c r="BOM89" s="387"/>
      <c r="BON89" s="387"/>
      <c r="BOO89" s="387"/>
      <c r="BOP89" s="387"/>
      <c r="BOQ89" s="387"/>
      <c r="BOR89" s="387"/>
      <c r="BOS89" s="387"/>
      <c r="BOT89" s="387"/>
      <c r="BOU89" s="387"/>
      <c r="BOV89" s="387"/>
      <c r="BOW89" s="387"/>
      <c r="BOX89" s="387"/>
      <c r="BOY89" s="387"/>
      <c r="BOZ89" s="387"/>
      <c r="BPA89" s="387"/>
      <c r="BPB89" s="387"/>
      <c r="BPC89" s="387"/>
      <c r="BPD89" s="387"/>
      <c r="BPE89" s="387"/>
      <c r="BPF89" s="387"/>
      <c r="BPG89" s="387"/>
      <c r="BPH89" s="387"/>
      <c r="BPI89" s="387"/>
      <c r="BPJ89" s="387"/>
      <c r="BPK89" s="387"/>
      <c r="BPL89" s="387"/>
      <c r="BPM89" s="387"/>
      <c r="BPN89" s="387"/>
      <c r="BPO89" s="387"/>
      <c r="BPP89" s="387"/>
      <c r="BPQ89" s="387"/>
      <c r="BPR89" s="387"/>
      <c r="BPS89" s="387"/>
      <c r="BPT89" s="387"/>
      <c r="BPU89" s="387"/>
      <c r="BPV89" s="387"/>
      <c r="BPW89" s="387"/>
      <c r="BPX89" s="387"/>
      <c r="BPY89" s="387"/>
      <c r="BPZ89" s="387"/>
      <c r="BQA89" s="387"/>
      <c r="BQB89" s="387"/>
      <c r="BQC89" s="387"/>
      <c r="BQD89" s="387"/>
      <c r="BQE89" s="387"/>
      <c r="BQF89" s="387"/>
      <c r="BQG89" s="387"/>
      <c r="BQH89" s="387"/>
      <c r="BQI89" s="387"/>
      <c r="BQJ89" s="387"/>
      <c r="BQK89" s="387"/>
      <c r="BQL89" s="387"/>
      <c r="BQM89" s="387"/>
      <c r="BQN89" s="387"/>
      <c r="BQO89" s="387"/>
      <c r="BQP89" s="387"/>
      <c r="BQQ89" s="387"/>
      <c r="BQR89" s="387"/>
      <c r="BQS89" s="387"/>
      <c r="BQT89" s="387"/>
      <c r="BQU89" s="387"/>
      <c r="BQV89" s="387"/>
      <c r="BQW89" s="387"/>
      <c r="BQX89" s="387"/>
      <c r="BQY89" s="387"/>
      <c r="BQZ89" s="387"/>
      <c r="BRA89" s="387"/>
      <c r="BRB89" s="387"/>
      <c r="BRC89" s="387"/>
      <c r="BRD89" s="387"/>
      <c r="BRE89" s="387"/>
      <c r="BRF89" s="387"/>
      <c r="BRG89" s="387"/>
      <c r="BRH89" s="387"/>
      <c r="BRI89" s="387"/>
      <c r="BRJ89" s="387"/>
      <c r="BRK89" s="387"/>
      <c r="BRL89" s="387"/>
      <c r="BRM89" s="387"/>
      <c r="BRN89" s="387"/>
      <c r="BRO89" s="387"/>
      <c r="BRP89" s="387"/>
      <c r="BRQ89" s="387"/>
      <c r="BRR89" s="387"/>
      <c r="BRS89" s="387"/>
      <c r="BRT89" s="387"/>
      <c r="BRU89" s="387"/>
      <c r="BRV89" s="387"/>
      <c r="BRW89" s="387"/>
      <c r="BRX89" s="387"/>
      <c r="BRY89" s="387"/>
      <c r="BRZ89" s="387"/>
      <c r="BSA89" s="387"/>
      <c r="BSB89" s="387"/>
      <c r="BSC89" s="387"/>
      <c r="BSD89" s="387"/>
      <c r="BSE89" s="387"/>
      <c r="BSF89" s="387"/>
      <c r="BSG89" s="387"/>
      <c r="BSH89" s="387"/>
      <c r="BSI89" s="387"/>
      <c r="BSJ89" s="387"/>
      <c r="BSK89" s="387"/>
      <c r="BSL89" s="387"/>
      <c r="BSM89" s="387"/>
      <c r="BSN89" s="387"/>
      <c r="BSO89" s="387"/>
      <c r="BSP89" s="387"/>
      <c r="BSQ89" s="387"/>
      <c r="BSR89" s="387"/>
      <c r="BSS89" s="387"/>
      <c r="BST89" s="387"/>
      <c r="BSU89" s="387"/>
      <c r="BSV89" s="387"/>
      <c r="BSW89" s="387"/>
      <c r="BSX89" s="387"/>
      <c r="BSY89" s="387"/>
      <c r="BSZ89" s="387"/>
      <c r="BTA89" s="387"/>
      <c r="BTB89" s="387"/>
      <c r="BTC89" s="387"/>
      <c r="BTD89" s="387"/>
      <c r="BTE89" s="387"/>
      <c r="BTF89" s="387"/>
      <c r="BTG89" s="387"/>
      <c r="BTH89" s="387"/>
      <c r="BTI89" s="387"/>
      <c r="BTJ89" s="387"/>
      <c r="BTK89" s="387"/>
      <c r="BTL89" s="387"/>
      <c r="BTM89" s="387"/>
      <c r="BTN89" s="387"/>
      <c r="BTO89" s="387"/>
      <c r="BTP89" s="387"/>
      <c r="BTQ89" s="387"/>
      <c r="BTR89" s="387"/>
      <c r="BTS89" s="387"/>
      <c r="BTT89" s="387"/>
      <c r="BTU89" s="387"/>
      <c r="BTV89" s="387"/>
      <c r="BTW89" s="387"/>
      <c r="BTX89" s="387"/>
      <c r="BTY89" s="387"/>
      <c r="BTZ89" s="387"/>
      <c r="BUA89" s="387"/>
      <c r="BUB89" s="387"/>
      <c r="BUC89" s="387"/>
      <c r="BUD89" s="387"/>
      <c r="BUE89" s="387"/>
      <c r="BUF89" s="387"/>
      <c r="BUG89" s="387"/>
      <c r="BUH89" s="387"/>
      <c r="BUI89" s="387"/>
      <c r="BUJ89" s="387"/>
      <c r="BUK89" s="387"/>
      <c r="BUL89" s="387"/>
      <c r="BUM89" s="387"/>
      <c r="BUN89" s="387"/>
      <c r="BUO89" s="387"/>
      <c r="BUP89" s="387"/>
      <c r="BUQ89" s="387"/>
      <c r="BUR89" s="387"/>
      <c r="BUS89" s="387"/>
      <c r="BUT89" s="387"/>
      <c r="BUU89" s="387"/>
      <c r="BUV89" s="387"/>
      <c r="BUW89" s="387"/>
      <c r="BUX89" s="387"/>
      <c r="BUY89" s="387"/>
      <c r="BUZ89" s="387"/>
      <c r="BVA89" s="387"/>
      <c r="BVB89" s="387"/>
      <c r="BVC89" s="387"/>
      <c r="BVD89" s="387"/>
      <c r="BVE89" s="387"/>
      <c r="BVF89" s="387"/>
      <c r="BVG89" s="387"/>
      <c r="BVH89" s="387"/>
      <c r="BVI89" s="387"/>
      <c r="BVJ89" s="387"/>
      <c r="BVK89" s="387"/>
      <c r="BVL89" s="387"/>
      <c r="BVM89" s="387"/>
      <c r="BVN89" s="387"/>
      <c r="BVO89" s="387"/>
      <c r="BVP89" s="387"/>
      <c r="BVQ89" s="387"/>
      <c r="BVR89" s="387"/>
      <c r="BVS89" s="387"/>
      <c r="BVT89" s="387"/>
      <c r="BVU89" s="387"/>
      <c r="BVV89" s="387"/>
      <c r="BVW89" s="387"/>
      <c r="BVX89" s="387"/>
      <c r="BVY89" s="387"/>
      <c r="BVZ89" s="387"/>
      <c r="BWA89" s="387"/>
      <c r="BWB89" s="387"/>
      <c r="BWC89" s="387"/>
      <c r="BWD89" s="387"/>
      <c r="BWE89" s="387"/>
      <c r="BWF89" s="387"/>
      <c r="BWG89" s="387"/>
      <c r="BWH89" s="387"/>
      <c r="BWI89" s="387"/>
      <c r="BWJ89" s="387"/>
      <c r="BWK89" s="387"/>
      <c r="BWL89" s="387"/>
      <c r="BWM89" s="387"/>
      <c r="BWN89" s="387"/>
      <c r="BWO89" s="387"/>
      <c r="BWP89" s="387"/>
      <c r="BWQ89" s="387"/>
      <c r="BWR89" s="387"/>
      <c r="BWS89" s="387"/>
      <c r="BWT89" s="387"/>
      <c r="BWU89" s="387"/>
      <c r="BWV89" s="387"/>
      <c r="BWW89" s="387"/>
      <c r="BWX89" s="387"/>
      <c r="BWY89" s="387"/>
      <c r="BWZ89" s="387"/>
      <c r="BXA89" s="387"/>
      <c r="BXB89" s="387"/>
      <c r="BXC89" s="387"/>
      <c r="BXD89" s="387"/>
      <c r="BXE89" s="387"/>
      <c r="BXF89" s="387"/>
      <c r="BXG89" s="387"/>
      <c r="BXH89" s="387"/>
      <c r="BXI89" s="387"/>
      <c r="BXJ89" s="387"/>
      <c r="BXK89" s="387"/>
      <c r="BXL89" s="387"/>
      <c r="BXM89" s="387"/>
      <c r="BXN89" s="387"/>
      <c r="BXO89" s="387"/>
      <c r="BXP89" s="387"/>
      <c r="BXQ89" s="387"/>
      <c r="BXR89" s="387"/>
      <c r="BXS89" s="387"/>
      <c r="BXT89" s="387"/>
      <c r="BXU89" s="387"/>
      <c r="BXV89" s="387"/>
      <c r="BXW89" s="387"/>
      <c r="BXX89" s="387"/>
      <c r="BXY89" s="387"/>
      <c r="BXZ89" s="387"/>
      <c r="BYA89" s="387"/>
      <c r="BYB89" s="387"/>
      <c r="BYC89" s="387"/>
      <c r="BYD89" s="387"/>
      <c r="BYE89" s="387"/>
      <c r="BYF89" s="387"/>
      <c r="BYG89" s="387"/>
      <c r="BYH89" s="387"/>
      <c r="BYI89" s="387"/>
      <c r="BYJ89" s="387"/>
      <c r="BYK89" s="387"/>
      <c r="BYL89" s="387"/>
      <c r="BYM89" s="387"/>
      <c r="BYN89" s="387"/>
      <c r="BYO89" s="387"/>
      <c r="BYP89" s="387"/>
      <c r="BYQ89" s="387"/>
      <c r="BYR89" s="387"/>
      <c r="BYS89" s="387"/>
      <c r="BYT89" s="387"/>
      <c r="BYU89" s="387"/>
      <c r="BYV89" s="387"/>
      <c r="BYW89" s="387"/>
      <c r="BYX89" s="387"/>
      <c r="BYY89" s="387"/>
      <c r="BYZ89" s="387"/>
      <c r="BZA89" s="387"/>
      <c r="BZB89" s="387"/>
      <c r="BZC89" s="387"/>
      <c r="BZD89" s="387"/>
      <c r="BZE89" s="387"/>
      <c r="BZF89" s="387"/>
      <c r="BZG89" s="387"/>
      <c r="BZH89" s="387"/>
      <c r="BZI89" s="387"/>
      <c r="BZJ89" s="387"/>
      <c r="BZK89" s="387"/>
      <c r="BZL89" s="387"/>
      <c r="BZM89" s="387"/>
      <c r="BZN89" s="387"/>
      <c r="BZO89" s="387"/>
      <c r="BZP89" s="387"/>
      <c r="BZQ89" s="387"/>
      <c r="BZR89" s="387"/>
      <c r="BZS89" s="387"/>
      <c r="BZT89" s="387"/>
      <c r="BZU89" s="387"/>
      <c r="BZV89" s="387"/>
      <c r="BZW89" s="387"/>
      <c r="BZX89" s="387"/>
      <c r="BZY89" s="387"/>
      <c r="BZZ89" s="387"/>
      <c r="CAA89" s="387"/>
      <c r="CAB89" s="387"/>
      <c r="CAC89" s="387"/>
      <c r="CAD89" s="387"/>
      <c r="CAE89" s="387"/>
      <c r="CAF89" s="387"/>
      <c r="CAG89" s="387"/>
      <c r="CAH89" s="387"/>
      <c r="CAI89" s="387"/>
      <c r="CAJ89" s="387"/>
      <c r="CAK89" s="387"/>
      <c r="CAL89" s="387"/>
      <c r="CAM89" s="387"/>
      <c r="CAN89" s="387"/>
      <c r="CAO89" s="387"/>
      <c r="CAP89" s="387"/>
      <c r="CAQ89" s="387"/>
      <c r="CAR89" s="387"/>
      <c r="CAS89" s="387"/>
      <c r="CAT89" s="387"/>
      <c r="CAU89" s="387"/>
      <c r="CAV89" s="387"/>
      <c r="CAW89" s="387"/>
      <c r="CAX89" s="387"/>
      <c r="CAY89" s="387"/>
      <c r="CAZ89" s="387"/>
      <c r="CBA89" s="387"/>
      <c r="CBB89" s="387"/>
      <c r="CBC89" s="387"/>
      <c r="CBD89" s="387"/>
      <c r="CBE89" s="387"/>
      <c r="CBF89" s="387"/>
      <c r="CBG89" s="387"/>
      <c r="CBH89" s="387"/>
      <c r="CBI89" s="387"/>
      <c r="CBJ89" s="387"/>
      <c r="CBK89" s="387"/>
      <c r="CBL89" s="387"/>
      <c r="CBM89" s="387"/>
      <c r="CBN89" s="387"/>
      <c r="CBO89" s="387"/>
      <c r="CBP89" s="387"/>
      <c r="CBQ89" s="387"/>
      <c r="CBR89" s="387"/>
      <c r="CBS89" s="387"/>
      <c r="CBT89" s="387"/>
      <c r="CBU89" s="387"/>
      <c r="CBV89" s="387"/>
      <c r="CBW89" s="387"/>
      <c r="CBX89" s="387"/>
      <c r="CBY89" s="387"/>
      <c r="CBZ89" s="387"/>
      <c r="CCA89" s="387"/>
      <c r="CCB89" s="387"/>
      <c r="CCC89" s="387"/>
      <c r="CCD89" s="387"/>
      <c r="CCE89" s="387"/>
      <c r="CCF89" s="387"/>
      <c r="CCG89" s="387"/>
      <c r="CCH89" s="387"/>
      <c r="CCI89" s="387"/>
      <c r="CCJ89" s="387"/>
      <c r="CCK89" s="387"/>
      <c r="CCL89" s="387"/>
      <c r="CCM89" s="387"/>
      <c r="CCN89" s="387"/>
      <c r="CCO89" s="387"/>
      <c r="CCP89" s="387"/>
      <c r="CCQ89" s="387"/>
      <c r="CCR89" s="387"/>
      <c r="CCS89" s="387"/>
      <c r="CCT89" s="387"/>
      <c r="CCU89" s="387"/>
      <c r="CCV89" s="387"/>
      <c r="CCW89" s="387"/>
      <c r="CCX89" s="387"/>
      <c r="CCY89" s="387"/>
      <c r="CCZ89" s="387"/>
      <c r="CDA89" s="387"/>
      <c r="CDB89" s="387"/>
      <c r="CDC89" s="387"/>
      <c r="CDD89" s="387"/>
      <c r="CDE89" s="387"/>
      <c r="CDF89" s="387"/>
      <c r="CDG89" s="387"/>
      <c r="CDH89" s="387"/>
      <c r="CDI89" s="387"/>
      <c r="CDJ89" s="387"/>
      <c r="CDK89" s="387"/>
      <c r="CDL89" s="387"/>
      <c r="CDM89" s="387"/>
      <c r="CDN89" s="387"/>
      <c r="CDO89" s="387"/>
      <c r="CDP89" s="387"/>
      <c r="CDQ89" s="387"/>
      <c r="CDR89" s="387"/>
      <c r="CDS89" s="387"/>
      <c r="CDT89" s="387"/>
      <c r="CDU89" s="387"/>
      <c r="CDV89" s="387"/>
      <c r="CDW89" s="387"/>
      <c r="CDX89" s="387"/>
      <c r="CDY89" s="387"/>
      <c r="CDZ89" s="387"/>
      <c r="CEA89" s="387"/>
      <c r="CEB89" s="387"/>
      <c r="CEC89" s="387"/>
      <c r="CED89" s="387"/>
      <c r="CEE89" s="387"/>
      <c r="CEF89" s="387"/>
      <c r="CEG89" s="387"/>
      <c r="CEH89" s="387"/>
      <c r="CEI89" s="387"/>
      <c r="CEJ89" s="387"/>
      <c r="CEK89" s="387"/>
      <c r="CEL89" s="387"/>
      <c r="CEM89" s="387"/>
      <c r="CEN89" s="387"/>
      <c r="CEO89" s="387"/>
      <c r="CEP89" s="387"/>
      <c r="CEQ89" s="387"/>
      <c r="CER89" s="387"/>
      <c r="CES89" s="387"/>
      <c r="CET89" s="387"/>
      <c r="CEU89" s="387"/>
      <c r="CEV89" s="387"/>
      <c r="CEW89" s="387"/>
      <c r="CEX89" s="387"/>
      <c r="CEY89" s="387"/>
      <c r="CEZ89" s="387"/>
      <c r="CFA89" s="387"/>
      <c r="CFB89" s="387"/>
      <c r="CFC89" s="387"/>
      <c r="CFD89" s="387"/>
      <c r="CFE89" s="387"/>
      <c r="CFF89" s="387"/>
      <c r="CFG89" s="387"/>
      <c r="CFH89" s="387"/>
      <c r="CFI89" s="387"/>
      <c r="CFJ89" s="387"/>
      <c r="CFK89" s="387"/>
      <c r="CFL89" s="387"/>
      <c r="CFM89" s="387"/>
      <c r="CFN89" s="387"/>
      <c r="CFO89" s="387"/>
      <c r="CFP89" s="387"/>
      <c r="CFQ89" s="387"/>
      <c r="CFR89" s="387"/>
      <c r="CFS89" s="387"/>
      <c r="CFT89" s="387"/>
      <c r="CFU89" s="387"/>
      <c r="CFV89" s="387"/>
      <c r="CFW89" s="387"/>
      <c r="CFX89" s="387"/>
      <c r="CFY89" s="387"/>
      <c r="CFZ89" s="387"/>
      <c r="CGA89" s="387"/>
      <c r="CGB89" s="387"/>
      <c r="CGC89" s="387"/>
      <c r="CGD89" s="387"/>
      <c r="CGE89" s="387"/>
      <c r="CGF89" s="387"/>
      <c r="CGG89" s="387"/>
      <c r="CGH89" s="387"/>
      <c r="CGI89" s="387"/>
      <c r="CGJ89" s="387"/>
      <c r="CGK89" s="387"/>
      <c r="CGL89" s="387"/>
      <c r="CGM89" s="387"/>
      <c r="CGN89" s="387"/>
      <c r="CGO89" s="387"/>
      <c r="CGP89" s="387"/>
      <c r="CGQ89" s="387"/>
      <c r="CGR89" s="387"/>
      <c r="CGS89" s="387"/>
      <c r="CGT89" s="387"/>
      <c r="CGU89" s="387"/>
      <c r="CGV89" s="387"/>
      <c r="CGW89" s="387"/>
      <c r="CGX89" s="387"/>
      <c r="CGY89" s="387"/>
      <c r="CGZ89" s="387"/>
      <c r="CHA89" s="387"/>
      <c r="CHB89" s="387"/>
      <c r="CHC89" s="387"/>
      <c r="CHD89" s="387"/>
      <c r="CHE89" s="387"/>
      <c r="CHF89" s="387"/>
      <c r="CHG89" s="387"/>
      <c r="CHH89" s="387"/>
      <c r="CHI89" s="387"/>
      <c r="CHJ89" s="387"/>
      <c r="CHK89" s="387"/>
      <c r="CHL89" s="387"/>
      <c r="CHM89" s="387"/>
      <c r="CHN89" s="387"/>
      <c r="CHO89" s="387"/>
      <c r="CHP89" s="387"/>
      <c r="CHQ89" s="387"/>
      <c r="CHR89" s="387"/>
      <c r="CHS89" s="387"/>
      <c r="CHT89" s="387"/>
      <c r="CHU89" s="387"/>
      <c r="CHV89" s="387"/>
      <c r="CHW89" s="387"/>
      <c r="CHX89" s="387"/>
      <c r="CHY89" s="387"/>
      <c r="CHZ89" s="387"/>
      <c r="CIA89" s="387"/>
      <c r="CIB89" s="387"/>
      <c r="CIC89" s="387"/>
      <c r="CID89" s="387"/>
      <c r="CIE89" s="387"/>
      <c r="CIF89" s="387"/>
      <c r="CIG89" s="387"/>
      <c r="CIH89" s="387"/>
      <c r="CII89" s="387"/>
      <c r="CIJ89" s="387"/>
      <c r="CIK89" s="387"/>
      <c r="CIL89" s="387"/>
      <c r="CIM89" s="387"/>
      <c r="CIN89" s="387"/>
      <c r="CIO89" s="387"/>
      <c r="CIP89" s="387"/>
      <c r="CIQ89" s="387"/>
      <c r="CIR89" s="387"/>
      <c r="CIS89" s="387"/>
      <c r="CIT89" s="387"/>
      <c r="CIU89" s="387"/>
      <c r="CIV89" s="387"/>
      <c r="CIW89" s="387"/>
      <c r="CIX89" s="387"/>
      <c r="CIY89" s="387"/>
      <c r="CIZ89" s="387"/>
      <c r="CJA89" s="387"/>
      <c r="CJB89" s="387"/>
      <c r="CJC89" s="387"/>
      <c r="CJD89" s="387"/>
      <c r="CJE89" s="387"/>
      <c r="CJF89" s="387"/>
      <c r="CJG89" s="387"/>
      <c r="CJH89" s="387"/>
      <c r="CJI89" s="387"/>
      <c r="CJJ89" s="387"/>
      <c r="CJK89" s="387"/>
      <c r="CJL89" s="387"/>
      <c r="CJM89" s="387"/>
      <c r="CJN89" s="387"/>
      <c r="CJO89" s="387"/>
      <c r="CJP89" s="387"/>
      <c r="CJQ89" s="387"/>
      <c r="CJR89" s="387"/>
      <c r="CJS89" s="387"/>
      <c r="CJT89" s="387"/>
      <c r="CJU89" s="387"/>
      <c r="CJV89" s="387"/>
      <c r="CJW89" s="387"/>
      <c r="CJX89" s="387"/>
      <c r="CJY89" s="387"/>
      <c r="CJZ89" s="387"/>
      <c r="CKA89" s="387"/>
      <c r="CKB89" s="387"/>
      <c r="CKC89" s="387"/>
      <c r="CKD89" s="387"/>
      <c r="CKE89" s="387"/>
      <c r="CKF89" s="387"/>
      <c r="CKG89" s="387"/>
      <c r="CKH89" s="387"/>
      <c r="CKI89" s="387"/>
      <c r="CKJ89" s="387"/>
      <c r="CKK89" s="387"/>
      <c r="CKL89" s="387"/>
      <c r="CKM89" s="387"/>
      <c r="CKN89" s="387"/>
      <c r="CKO89" s="387"/>
      <c r="CKP89" s="387"/>
      <c r="CKQ89" s="387"/>
      <c r="CKR89" s="387"/>
      <c r="CKS89" s="387"/>
      <c r="CKT89" s="387"/>
      <c r="CKU89" s="387"/>
      <c r="CKV89" s="387"/>
      <c r="CKW89" s="387"/>
      <c r="CKX89" s="387"/>
      <c r="CKY89" s="387"/>
      <c r="CKZ89" s="387"/>
      <c r="CLA89" s="387"/>
      <c r="CLB89" s="387"/>
      <c r="CLC89" s="387"/>
      <c r="CLD89" s="387"/>
      <c r="CLE89" s="387"/>
      <c r="CLF89" s="387"/>
      <c r="CLG89" s="387"/>
      <c r="CLH89" s="387"/>
      <c r="CLI89" s="387"/>
      <c r="CLJ89" s="387"/>
      <c r="CLK89" s="387"/>
      <c r="CLL89" s="387"/>
      <c r="CLM89" s="387"/>
      <c r="CLN89" s="387"/>
      <c r="CLO89" s="387"/>
      <c r="CLP89" s="387"/>
      <c r="CLQ89" s="387"/>
      <c r="CLR89" s="387"/>
      <c r="CLS89" s="387"/>
      <c r="CLT89" s="387"/>
      <c r="CLU89" s="387"/>
      <c r="CLV89" s="387"/>
      <c r="CLW89" s="387"/>
      <c r="CLX89" s="387"/>
      <c r="CLY89" s="387"/>
      <c r="CLZ89" s="387"/>
      <c r="CMA89" s="387"/>
      <c r="CMB89" s="387"/>
      <c r="CMC89" s="387"/>
      <c r="CMD89" s="387"/>
      <c r="CME89" s="387"/>
      <c r="CMF89" s="387"/>
      <c r="CMG89" s="387"/>
      <c r="CMH89" s="387"/>
      <c r="CMI89" s="387"/>
      <c r="CMJ89" s="387"/>
      <c r="CMK89" s="387"/>
      <c r="CML89" s="387"/>
      <c r="CMM89" s="387"/>
      <c r="CMN89" s="387"/>
      <c r="CMO89" s="387"/>
      <c r="CMP89" s="387"/>
      <c r="CMQ89" s="387"/>
      <c r="CMR89" s="387"/>
      <c r="CMS89" s="387"/>
      <c r="CMT89" s="387"/>
      <c r="CMU89" s="387"/>
      <c r="CMV89" s="387"/>
      <c r="CMW89" s="387"/>
      <c r="CMX89" s="387"/>
      <c r="CMY89" s="387"/>
      <c r="CMZ89" s="387"/>
      <c r="CNA89" s="387"/>
      <c r="CNB89" s="387"/>
      <c r="CNC89" s="387"/>
      <c r="CND89" s="387"/>
      <c r="CNE89" s="387"/>
      <c r="CNF89" s="387"/>
      <c r="CNG89" s="387"/>
      <c r="CNH89" s="387"/>
      <c r="CNI89" s="387"/>
      <c r="CNJ89" s="387"/>
      <c r="CNK89" s="387"/>
      <c r="CNL89" s="387"/>
      <c r="CNM89" s="387"/>
      <c r="CNN89" s="387"/>
      <c r="CNO89" s="387"/>
      <c r="CNP89" s="387"/>
      <c r="CNQ89" s="387"/>
      <c r="CNR89" s="387"/>
      <c r="CNS89" s="387"/>
      <c r="CNT89" s="387"/>
      <c r="CNU89" s="387"/>
      <c r="CNV89" s="387"/>
      <c r="CNW89" s="387"/>
      <c r="CNX89" s="387"/>
      <c r="CNY89" s="387"/>
      <c r="CNZ89" s="387"/>
      <c r="COA89" s="387"/>
      <c r="COB89" s="387"/>
      <c r="COC89" s="387"/>
      <c r="COD89" s="387"/>
      <c r="COE89" s="387"/>
      <c r="COF89" s="387"/>
      <c r="COG89" s="387"/>
      <c r="COH89" s="387"/>
      <c r="COI89" s="387"/>
      <c r="COJ89" s="387"/>
      <c r="COK89" s="387"/>
      <c r="COL89" s="387"/>
      <c r="COM89" s="387"/>
      <c r="CON89" s="387"/>
      <c r="COO89" s="387"/>
      <c r="COP89" s="387"/>
      <c r="COQ89" s="387"/>
      <c r="COR89" s="387"/>
      <c r="COS89" s="387"/>
      <c r="COT89" s="387"/>
      <c r="COU89" s="387"/>
      <c r="COV89" s="387"/>
      <c r="COW89" s="387"/>
      <c r="COX89" s="387"/>
      <c r="COY89" s="387"/>
      <c r="COZ89" s="387"/>
      <c r="CPA89" s="387"/>
      <c r="CPB89" s="387"/>
      <c r="CPC89" s="387"/>
      <c r="CPD89" s="387"/>
      <c r="CPE89" s="387"/>
      <c r="CPF89" s="387"/>
      <c r="CPG89" s="387"/>
      <c r="CPH89" s="387"/>
      <c r="CPI89" s="387"/>
      <c r="CPJ89" s="387"/>
      <c r="CPK89" s="387"/>
      <c r="CPL89" s="387"/>
      <c r="CPM89" s="387"/>
      <c r="CPN89" s="387"/>
      <c r="CPO89" s="387"/>
      <c r="CPP89" s="387"/>
      <c r="CPQ89" s="387"/>
      <c r="CPR89" s="387"/>
      <c r="CPS89" s="387"/>
      <c r="CPT89" s="387"/>
      <c r="CPU89" s="387"/>
      <c r="CPV89" s="387"/>
      <c r="CPW89" s="387"/>
      <c r="CPX89" s="387"/>
      <c r="CPY89" s="387"/>
      <c r="CPZ89" s="387"/>
      <c r="CQA89" s="387"/>
      <c r="CQB89" s="387"/>
      <c r="CQC89" s="387"/>
      <c r="CQD89" s="387"/>
      <c r="CQE89" s="387"/>
      <c r="CQF89" s="387"/>
      <c r="CQG89" s="387"/>
      <c r="CQH89" s="387"/>
      <c r="CQI89" s="387"/>
      <c r="CQJ89" s="387"/>
      <c r="CQK89" s="387"/>
      <c r="CQL89" s="387"/>
      <c r="CQM89" s="387"/>
      <c r="CQN89" s="387"/>
      <c r="CQO89" s="387"/>
      <c r="CQP89" s="387"/>
      <c r="CQQ89" s="387"/>
      <c r="CQR89" s="387"/>
      <c r="CQS89" s="387"/>
      <c r="CQT89" s="387"/>
      <c r="CQU89" s="387"/>
      <c r="CQV89" s="387"/>
      <c r="CQW89" s="387"/>
      <c r="CQX89" s="387"/>
      <c r="CQY89" s="387"/>
      <c r="CQZ89" s="387"/>
      <c r="CRA89" s="387"/>
      <c r="CRB89" s="387"/>
      <c r="CRC89" s="387"/>
      <c r="CRD89" s="387"/>
      <c r="CRE89" s="387"/>
      <c r="CRF89" s="387"/>
      <c r="CRG89" s="387"/>
      <c r="CRH89" s="387"/>
      <c r="CRI89" s="387"/>
      <c r="CRJ89" s="387"/>
      <c r="CRK89" s="387"/>
      <c r="CRL89" s="387"/>
      <c r="CRM89" s="387"/>
      <c r="CRN89" s="387"/>
      <c r="CRO89" s="387"/>
      <c r="CRP89" s="387"/>
      <c r="CRQ89" s="387"/>
      <c r="CRR89" s="387"/>
      <c r="CRS89" s="387"/>
      <c r="CRT89" s="387"/>
      <c r="CRU89" s="387"/>
      <c r="CRV89" s="387"/>
      <c r="CRW89" s="387"/>
      <c r="CRX89" s="387"/>
      <c r="CRY89" s="387"/>
      <c r="CRZ89" s="387"/>
      <c r="CSA89" s="387"/>
      <c r="CSB89" s="387"/>
      <c r="CSC89" s="387"/>
      <c r="CSD89" s="387"/>
      <c r="CSE89" s="387"/>
      <c r="CSF89" s="387"/>
      <c r="CSG89" s="387"/>
      <c r="CSH89" s="387"/>
      <c r="CSI89" s="387"/>
      <c r="CSJ89" s="387"/>
      <c r="CSK89" s="387"/>
      <c r="CSL89" s="387"/>
      <c r="CSM89" s="387"/>
      <c r="CSN89" s="387"/>
      <c r="CSO89" s="387"/>
      <c r="CSP89" s="387"/>
      <c r="CSQ89" s="387"/>
      <c r="CSR89" s="387"/>
      <c r="CSS89" s="387"/>
      <c r="CST89" s="387"/>
      <c r="CSU89" s="387"/>
      <c r="CSV89" s="387"/>
      <c r="CSW89" s="387"/>
      <c r="CSX89" s="387"/>
      <c r="CSY89" s="387"/>
      <c r="CSZ89" s="387"/>
      <c r="CTA89" s="387"/>
      <c r="CTB89" s="387"/>
      <c r="CTC89" s="387"/>
      <c r="CTD89" s="387"/>
      <c r="CTE89" s="387"/>
      <c r="CTF89" s="387"/>
      <c r="CTG89" s="387"/>
      <c r="CTH89" s="387"/>
      <c r="CTI89" s="387"/>
      <c r="CTJ89" s="387"/>
      <c r="CTK89" s="387"/>
      <c r="CTL89" s="387"/>
      <c r="CTM89" s="387"/>
      <c r="CTN89" s="387"/>
      <c r="CTO89" s="387"/>
      <c r="CTP89" s="387"/>
      <c r="CTQ89" s="387"/>
      <c r="CTR89" s="387"/>
      <c r="CTS89" s="387"/>
      <c r="CTT89" s="387"/>
      <c r="CTU89" s="387"/>
      <c r="CTV89" s="387"/>
      <c r="CTW89" s="387"/>
      <c r="CTX89" s="387"/>
      <c r="CTY89" s="387"/>
      <c r="CTZ89" s="387"/>
      <c r="CUA89" s="387"/>
      <c r="CUB89" s="387"/>
      <c r="CUC89" s="387"/>
      <c r="CUD89" s="387"/>
      <c r="CUE89" s="387"/>
      <c r="CUF89" s="387"/>
      <c r="CUG89" s="387"/>
      <c r="CUH89" s="387"/>
      <c r="CUI89" s="387"/>
      <c r="CUJ89" s="387"/>
      <c r="CUK89" s="387"/>
      <c r="CUL89" s="387"/>
      <c r="CUM89" s="387"/>
      <c r="CUN89" s="387"/>
      <c r="CUO89" s="387"/>
      <c r="CUP89" s="387"/>
      <c r="CUQ89" s="387"/>
      <c r="CUR89" s="387"/>
      <c r="CUS89" s="387"/>
      <c r="CUT89" s="387"/>
      <c r="CUU89" s="387"/>
      <c r="CUV89" s="387"/>
      <c r="CUW89" s="387"/>
      <c r="CUX89" s="387"/>
      <c r="CUY89" s="387"/>
      <c r="CUZ89" s="387"/>
      <c r="CVA89" s="387"/>
      <c r="CVB89" s="387"/>
      <c r="CVC89" s="387"/>
      <c r="CVD89" s="387"/>
      <c r="CVE89" s="387"/>
      <c r="CVF89" s="387"/>
      <c r="CVG89" s="387"/>
      <c r="CVH89" s="387"/>
      <c r="CVI89" s="387"/>
      <c r="CVJ89" s="387"/>
      <c r="CVK89" s="387"/>
      <c r="CVL89" s="387"/>
      <c r="CVM89" s="387"/>
      <c r="CVN89" s="387"/>
      <c r="CVO89" s="387"/>
      <c r="CVP89" s="387"/>
      <c r="CVQ89" s="387"/>
      <c r="CVR89" s="387"/>
      <c r="CVS89" s="387"/>
      <c r="CVT89" s="387"/>
      <c r="CVU89" s="387"/>
      <c r="CVV89" s="387"/>
      <c r="CVW89" s="387"/>
      <c r="CVX89" s="387"/>
      <c r="CVY89" s="387"/>
      <c r="CVZ89" s="387"/>
      <c r="CWA89" s="387"/>
      <c r="CWB89" s="387"/>
      <c r="CWC89" s="387"/>
      <c r="CWD89" s="387"/>
      <c r="CWE89" s="387"/>
      <c r="CWF89" s="387"/>
      <c r="CWG89" s="387"/>
      <c r="CWH89" s="387"/>
      <c r="CWI89" s="387"/>
      <c r="CWJ89" s="387"/>
      <c r="CWK89" s="387"/>
      <c r="CWL89" s="387"/>
      <c r="CWM89" s="387"/>
      <c r="CWN89" s="387"/>
      <c r="CWO89" s="387"/>
      <c r="CWP89" s="387"/>
      <c r="CWQ89" s="387"/>
      <c r="CWR89" s="387"/>
      <c r="CWS89" s="387"/>
      <c r="CWT89" s="387"/>
      <c r="CWU89" s="387"/>
      <c r="CWV89" s="387"/>
      <c r="CWW89" s="387"/>
      <c r="CWX89" s="387"/>
      <c r="CWY89" s="387"/>
      <c r="CWZ89" s="387"/>
      <c r="CXA89" s="387"/>
      <c r="CXB89" s="387"/>
      <c r="CXC89" s="387"/>
      <c r="CXD89" s="387"/>
      <c r="CXE89" s="387"/>
      <c r="CXF89" s="387"/>
      <c r="CXG89" s="387"/>
      <c r="CXH89" s="387"/>
      <c r="CXI89" s="387"/>
      <c r="CXJ89" s="387"/>
      <c r="CXK89" s="387"/>
      <c r="CXL89" s="387"/>
      <c r="CXM89" s="387"/>
      <c r="CXN89" s="387"/>
      <c r="CXO89" s="387"/>
      <c r="CXP89" s="387"/>
      <c r="CXQ89" s="387"/>
      <c r="CXR89" s="387"/>
      <c r="CXS89" s="387"/>
      <c r="CXT89" s="387"/>
      <c r="CXU89" s="387"/>
      <c r="CXV89" s="387"/>
      <c r="CXW89" s="387"/>
      <c r="CXX89" s="387"/>
      <c r="CXY89" s="387"/>
      <c r="CXZ89" s="387"/>
      <c r="CYA89" s="387"/>
      <c r="CYB89" s="387"/>
      <c r="CYC89" s="387"/>
      <c r="CYD89" s="387"/>
      <c r="CYE89" s="387"/>
      <c r="CYF89" s="387"/>
      <c r="CYG89" s="387"/>
      <c r="CYH89" s="387"/>
      <c r="CYI89" s="387"/>
      <c r="CYJ89" s="387"/>
      <c r="CYK89" s="387"/>
      <c r="CYL89" s="387"/>
      <c r="CYM89" s="387"/>
      <c r="CYN89" s="387"/>
      <c r="CYO89" s="387"/>
      <c r="CYP89" s="387"/>
      <c r="CYQ89" s="387"/>
      <c r="CYR89" s="387"/>
      <c r="CYS89" s="387"/>
      <c r="CYT89" s="387"/>
      <c r="CYU89" s="387"/>
      <c r="CYV89" s="387"/>
      <c r="CYW89" s="387"/>
      <c r="CYX89" s="387"/>
      <c r="CYY89" s="387"/>
      <c r="CYZ89" s="387"/>
      <c r="CZA89" s="387"/>
      <c r="CZB89" s="387"/>
      <c r="CZC89" s="387"/>
      <c r="CZD89" s="387"/>
      <c r="CZE89" s="387"/>
      <c r="CZF89" s="387"/>
      <c r="CZG89" s="387"/>
      <c r="CZH89" s="387"/>
      <c r="CZI89" s="387"/>
      <c r="CZJ89" s="387"/>
      <c r="CZK89" s="387"/>
      <c r="CZL89" s="387"/>
      <c r="CZM89" s="387"/>
      <c r="CZN89" s="387"/>
      <c r="CZO89" s="387"/>
      <c r="CZP89" s="387"/>
      <c r="CZQ89" s="387"/>
      <c r="CZR89" s="387"/>
      <c r="CZS89" s="387"/>
      <c r="CZT89" s="387"/>
      <c r="CZU89" s="387"/>
      <c r="CZV89" s="387"/>
      <c r="CZW89" s="387"/>
      <c r="CZX89" s="387"/>
      <c r="CZY89" s="387"/>
      <c r="CZZ89" s="387"/>
      <c r="DAA89" s="387"/>
      <c r="DAB89" s="387"/>
      <c r="DAC89" s="387"/>
      <c r="DAD89" s="387"/>
      <c r="DAE89" s="387"/>
      <c r="DAF89" s="387"/>
      <c r="DAG89" s="387"/>
      <c r="DAH89" s="387"/>
      <c r="DAI89" s="387"/>
      <c r="DAJ89" s="387"/>
      <c r="DAK89" s="387"/>
      <c r="DAL89" s="387"/>
      <c r="DAM89" s="387"/>
      <c r="DAN89" s="387"/>
      <c r="DAO89" s="387"/>
      <c r="DAP89" s="387"/>
      <c r="DAQ89" s="387"/>
      <c r="DAR89" s="387"/>
      <c r="DAS89" s="387"/>
      <c r="DAT89" s="387"/>
      <c r="DAU89" s="387"/>
      <c r="DAV89" s="387"/>
      <c r="DAW89" s="387"/>
      <c r="DAX89" s="387"/>
      <c r="DAY89" s="387"/>
      <c r="DAZ89" s="387"/>
      <c r="DBA89" s="387"/>
      <c r="DBB89" s="387"/>
      <c r="DBC89" s="387"/>
      <c r="DBD89" s="387"/>
      <c r="DBE89" s="387"/>
      <c r="DBF89" s="387"/>
      <c r="DBG89" s="387"/>
      <c r="DBH89" s="387"/>
      <c r="DBI89" s="387"/>
      <c r="DBJ89" s="387"/>
      <c r="DBK89" s="387"/>
      <c r="DBL89" s="387"/>
      <c r="DBM89" s="387"/>
      <c r="DBN89" s="387"/>
      <c r="DBO89" s="387"/>
      <c r="DBP89" s="387"/>
      <c r="DBQ89" s="387"/>
      <c r="DBR89" s="387"/>
      <c r="DBS89" s="387"/>
      <c r="DBT89" s="387"/>
      <c r="DBU89" s="387"/>
      <c r="DBV89" s="387"/>
      <c r="DBW89" s="387"/>
      <c r="DBX89" s="387"/>
      <c r="DBY89" s="387"/>
      <c r="DBZ89" s="387"/>
      <c r="DCA89" s="387"/>
      <c r="DCB89" s="387"/>
      <c r="DCC89" s="387"/>
      <c r="DCD89" s="387"/>
      <c r="DCE89" s="387"/>
      <c r="DCF89" s="387"/>
      <c r="DCG89" s="387"/>
      <c r="DCH89" s="387"/>
      <c r="DCI89" s="387"/>
      <c r="DCJ89" s="387"/>
      <c r="DCK89" s="387"/>
      <c r="DCL89" s="387"/>
      <c r="DCM89" s="387"/>
      <c r="DCN89" s="387"/>
      <c r="DCO89" s="387"/>
      <c r="DCP89" s="387"/>
      <c r="DCQ89" s="387"/>
      <c r="DCR89" s="387"/>
      <c r="DCS89" s="387"/>
      <c r="DCT89" s="387"/>
      <c r="DCU89" s="387"/>
      <c r="DCV89" s="387"/>
      <c r="DCW89" s="387"/>
      <c r="DCX89" s="387"/>
      <c r="DCY89" s="387"/>
      <c r="DCZ89" s="387"/>
      <c r="DDA89" s="387"/>
      <c r="DDB89" s="387"/>
      <c r="DDC89" s="387"/>
      <c r="DDD89" s="387"/>
      <c r="DDE89" s="387"/>
      <c r="DDF89" s="387"/>
      <c r="DDG89" s="387"/>
      <c r="DDH89" s="387"/>
      <c r="DDI89" s="387"/>
      <c r="DDJ89" s="387"/>
      <c r="DDK89" s="387"/>
      <c r="DDL89" s="387"/>
      <c r="DDM89" s="387"/>
      <c r="DDN89" s="387"/>
      <c r="DDO89" s="387"/>
      <c r="DDP89" s="387"/>
      <c r="DDQ89" s="387"/>
      <c r="DDR89" s="387"/>
      <c r="DDS89" s="387"/>
      <c r="DDT89" s="387"/>
      <c r="DDU89" s="387"/>
      <c r="DDV89" s="387"/>
      <c r="DDW89" s="387"/>
      <c r="DDX89" s="387"/>
      <c r="DDY89" s="387"/>
      <c r="DDZ89" s="387"/>
      <c r="DEA89" s="387"/>
      <c r="DEB89" s="387"/>
      <c r="DEC89" s="387"/>
      <c r="DED89" s="387"/>
      <c r="DEE89" s="387"/>
      <c r="DEF89" s="387"/>
      <c r="DEG89" s="387"/>
      <c r="DEH89" s="387"/>
      <c r="DEI89" s="387"/>
      <c r="DEJ89" s="387"/>
      <c r="DEK89" s="387"/>
      <c r="DEL89" s="387"/>
      <c r="DEM89" s="387"/>
      <c r="DEN89" s="387"/>
      <c r="DEO89" s="387"/>
      <c r="DEP89" s="387"/>
      <c r="DEQ89" s="387"/>
      <c r="DER89" s="387"/>
      <c r="DES89" s="387"/>
      <c r="DET89" s="387"/>
      <c r="DEU89" s="387"/>
      <c r="DEV89" s="387"/>
      <c r="DEW89" s="387"/>
      <c r="DEX89" s="387"/>
      <c r="DEY89" s="387"/>
      <c r="DEZ89" s="387"/>
      <c r="DFA89" s="387"/>
      <c r="DFB89" s="387"/>
      <c r="DFC89" s="387"/>
      <c r="DFD89" s="387"/>
      <c r="DFE89" s="387"/>
      <c r="DFF89" s="387"/>
      <c r="DFG89" s="387"/>
      <c r="DFH89" s="387"/>
      <c r="DFI89" s="387"/>
      <c r="DFJ89" s="387"/>
      <c r="DFK89" s="387"/>
      <c r="DFL89" s="387"/>
      <c r="DFM89" s="387"/>
      <c r="DFN89" s="387"/>
      <c r="DFO89" s="387"/>
      <c r="DFP89" s="387"/>
      <c r="DFQ89" s="387"/>
      <c r="DFR89" s="387"/>
      <c r="DFS89" s="387"/>
      <c r="DFT89" s="387"/>
      <c r="DFU89" s="387"/>
      <c r="DFV89" s="387"/>
      <c r="DFW89" s="387"/>
      <c r="DFX89" s="387"/>
      <c r="DFY89" s="387"/>
      <c r="DFZ89" s="387"/>
      <c r="DGA89" s="387"/>
      <c r="DGB89" s="387"/>
      <c r="DGC89" s="387"/>
      <c r="DGD89" s="387"/>
      <c r="DGE89" s="387"/>
      <c r="DGF89" s="387"/>
      <c r="DGG89" s="387"/>
      <c r="DGH89" s="387"/>
      <c r="DGI89" s="387"/>
      <c r="DGJ89" s="387"/>
      <c r="DGK89" s="387"/>
      <c r="DGL89" s="387"/>
      <c r="DGM89" s="387"/>
      <c r="DGN89" s="387"/>
      <c r="DGO89" s="387"/>
      <c r="DGP89" s="387"/>
      <c r="DGQ89" s="387"/>
      <c r="DGR89" s="387"/>
      <c r="DGS89" s="387"/>
      <c r="DGT89" s="387"/>
      <c r="DGU89" s="387"/>
      <c r="DGV89" s="387"/>
      <c r="DGW89" s="387"/>
      <c r="DGX89" s="387"/>
      <c r="DGY89" s="387"/>
      <c r="DGZ89" s="387"/>
      <c r="DHA89" s="387"/>
      <c r="DHB89" s="387"/>
      <c r="DHC89" s="387"/>
      <c r="DHD89" s="387"/>
      <c r="DHE89" s="387"/>
      <c r="DHF89" s="387"/>
      <c r="DHG89" s="387"/>
      <c r="DHH89" s="387"/>
      <c r="DHI89" s="387"/>
      <c r="DHJ89" s="387"/>
      <c r="DHK89" s="387"/>
      <c r="DHL89" s="387"/>
      <c r="DHM89" s="387"/>
      <c r="DHN89" s="387"/>
      <c r="DHO89" s="387"/>
      <c r="DHP89" s="387"/>
      <c r="DHQ89" s="387"/>
      <c r="DHR89" s="387"/>
    </row>
    <row r="90" spans="1:2930" s="386" customFormat="1" ht="14.5" hidden="1" x14ac:dyDescent="0.35">
      <c r="A90" s="386">
        <v>85</v>
      </c>
      <c r="B90" s="498" t="str">
        <f ca="1">IF(NOW()-'2019-02'!B$15&gt;30,"Red",IF(NOW()-'2019-02'!B$15&gt;15,"Yellow","Green"))</f>
        <v>Red</v>
      </c>
      <c r="C90" s="499" t="str">
        <f>CONCATENATE('2019-03'!$B$1, " - ",'2019-03'!$B$2)</f>
        <v>2019-03 - Cyber Security Supply Chain Risks</v>
      </c>
      <c r="D90" s="499"/>
      <c r="E90" s="500" t="str">
        <f>'2019-03'!$B$5</f>
        <v>CIP-005-6, CIP-010-3, and CIP-013-1</v>
      </c>
      <c r="F90" s="501">
        <f>'2019-03'!$F$35</f>
        <v>221</v>
      </c>
      <c r="G90" s="386" t="s">
        <v>34</v>
      </c>
    </row>
    <row r="91" spans="1:2930" s="386" customFormat="1" ht="14.5" hidden="1" x14ac:dyDescent="0.35">
      <c r="A91" s="386">
        <v>86</v>
      </c>
      <c r="B91" s="308" t="str">
        <f ca="1">IF(NOW()-'2019-03'!B$15&gt;30,"Red",IF(NOW()-'2019-03'!B$15&gt;15,"Yellow","Green"))</f>
        <v>Red</v>
      </c>
      <c r="C91" s="388" t="str">
        <f>CONCATENATE('2019-03'!$B$1, " - ",'2019-03'!$B$2)</f>
        <v>2019-03 - Cyber Security Supply Chain Risks</v>
      </c>
      <c r="D91" s="388"/>
      <c r="E91" s="389" t="str">
        <f>'2019-03'!$B$5</f>
        <v>CIP-005-6, CIP-010-3, and CIP-013-1</v>
      </c>
      <c r="F91" s="390">
        <f>'2019-03'!$F$35</f>
        <v>221</v>
      </c>
      <c r="G91" s="387" t="str">
        <f>'2019-03'!$B$3</f>
        <v>Archived</v>
      </c>
      <c r="H91" s="387"/>
      <c r="I91" s="387"/>
      <c r="J91" s="387"/>
      <c r="K91" s="387"/>
      <c r="L91" s="387"/>
      <c r="M91" s="387"/>
      <c r="N91" s="387"/>
      <c r="O91" s="387"/>
      <c r="P91" s="387"/>
      <c r="Q91" s="387"/>
      <c r="R91" s="387"/>
      <c r="S91" s="387"/>
      <c r="T91" s="387"/>
      <c r="U91" s="387"/>
      <c r="V91" s="387"/>
      <c r="W91" s="387"/>
      <c r="X91" s="387"/>
      <c r="Y91" s="387"/>
      <c r="Z91" s="387"/>
      <c r="AA91" s="387"/>
      <c r="AB91" s="387"/>
      <c r="AC91" s="387"/>
      <c r="AD91" s="387"/>
      <c r="AE91" s="387"/>
      <c r="AF91" s="387"/>
      <c r="AG91" s="387"/>
      <c r="AH91" s="387"/>
      <c r="AI91" s="387"/>
      <c r="AJ91" s="387"/>
      <c r="AK91" s="387"/>
      <c r="AL91" s="387"/>
      <c r="AM91" s="387"/>
      <c r="AN91" s="387"/>
      <c r="AO91" s="387"/>
      <c r="AP91" s="387"/>
      <c r="AQ91" s="387"/>
      <c r="AR91" s="387"/>
      <c r="AS91" s="387"/>
      <c r="AT91" s="387"/>
      <c r="AU91" s="387"/>
      <c r="AV91" s="387"/>
      <c r="AW91" s="387"/>
      <c r="AX91" s="387"/>
      <c r="AY91" s="387"/>
      <c r="AZ91" s="387"/>
      <c r="BA91" s="387"/>
      <c r="BB91" s="387"/>
      <c r="BC91" s="387"/>
      <c r="BD91" s="387"/>
      <c r="BE91" s="387"/>
      <c r="BF91" s="387"/>
      <c r="BG91" s="387"/>
      <c r="BH91" s="387"/>
      <c r="BI91" s="387"/>
      <c r="BJ91" s="387"/>
      <c r="BK91" s="387"/>
      <c r="BL91" s="387"/>
      <c r="BM91" s="387"/>
      <c r="BN91" s="387"/>
      <c r="BO91" s="387"/>
      <c r="BP91" s="387"/>
      <c r="BQ91" s="387"/>
      <c r="BR91" s="387"/>
      <c r="BS91" s="387"/>
      <c r="BT91" s="387"/>
      <c r="BU91" s="387"/>
      <c r="BV91" s="387"/>
      <c r="BW91" s="387"/>
      <c r="BX91" s="387"/>
      <c r="BY91" s="387"/>
      <c r="BZ91" s="387"/>
      <c r="CA91" s="387"/>
      <c r="CB91" s="387"/>
      <c r="CC91" s="387"/>
      <c r="CD91" s="387"/>
      <c r="CE91" s="387"/>
      <c r="CF91" s="387"/>
      <c r="CG91" s="387"/>
      <c r="CH91" s="387"/>
      <c r="CI91" s="387"/>
      <c r="CJ91" s="387"/>
      <c r="CK91" s="387"/>
      <c r="CL91" s="387"/>
      <c r="CM91" s="387"/>
      <c r="CN91" s="387"/>
      <c r="CO91" s="387"/>
      <c r="CP91" s="387"/>
      <c r="CQ91" s="387"/>
      <c r="CR91" s="387"/>
      <c r="CS91" s="387"/>
      <c r="CT91" s="387"/>
      <c r="CU91" s="387"/>
      <c r="CV91" s="387"/>
      <c r="CW91" s="387"/>
      <c r="CX91" s="387"/>
      <c r="CY91" s="387"/>
      <c r="CZ91" s="387"/>
      <c r="DA91" s="387"/>
      <c r="DB91" s="387"/>
      <c r="DC91" s="387"/>
      <c r="DD91" s="387"/>
      <c r="DE91" s="387"/>
      <c r="DF91" s="387"/>
      <c r="DG91" s="387"/>
      <c r="DH91" s="387"/>
      <c r="DI91" s="387"/>
      <c r="DJ91" s="387"/>
      <c r="DK91" s="387"/>
      <c r="DL91" s="387"/>
      <c r="DM91" s="387"/>
      <c r="DN91" s="387"/>
      <c r="DO91" s="387"/>
      <c r="DP91" s="387"/>
      <c r="DQ91" s="387"/>
      <c r="DR91" s="387"/>
      <c r="DS91" s="387"/>
      <c r="DT91" s="387"/>
      <c r="DU91" s="387"/>
      <c r="DV91" s="387"/>
      <c r="DW91" s="387"/>
      <c r="DX91" s="387"/>
      <c r="DY91" s="387"/>
      <c r="DZ91" s="387"/>
      <c r="EA91" s="387"/>
      <c r="EB91" s="387"/>
      <c r="EC91" s="387"/>
      <c r="ED91" s="387"/>
      <c r="EE91" s="387"/>
      <c r="EF91" s="387"/>
      <c r="EG91" s="387"/>
      <c r="EH91" s="387"/>
      <c r="EI91" s="387"/>
      <c r="EJ91" s="387"/>
      <c r="EK91" s="387"/>
      <c r="EL91" s="387"/>
      <c r="EM91" s="387"/>
      <c r="EN91" s="387"/>
      <c r="EO91" s="387"/>
      <c r="EP91" s="387"/>
      <c r="EQ91" s="387"/>
      <c r="ER91" s="387"/>
      <c r="ES91" s="387"/>
      <c r="ET91" s="387"/>
      <c r="EU91" s="387"/>
      <c r="EV91" s="387"/>
      <c r="EW91" s="387"/>
      <c r="EX91" s="387"/>
      <c r="EY91" s="387"/>
      <c r="EZ91" s="387"/>
      <c r="FA91" s="387"/>
      <c r="FB91" s="387"/>
      <c r="FC91" s="387"/>
      <c r="FD91" s="387"/>
      <c r="FE91" s="387"/>
      <c r="FF91" s="387"/>
      <c r="FG91" s="387"/>
      <c r="FH91" s="387"/>
      <c r="FI91" s="387"/>
      <c r="FJ91" s="387"/>
      <c r="FK91" s="387"/>
      <c r="FL91" s="387"/>
      <c r="FM91" s="387"/>
      <c r="FN91" s="387"/>
      <c r="FO91" s="387"/>
      <c r="FP91" s="387"/>
      <c r="FQ91" s="387"/>
      <c r="FR91" s="387"/>
      <c r="FS91" s="387"/>
      <c r="FT91" s="387"/>
      <c r="FU91" s="387"/>
      <c r="FV91" s="387"/>
      <c r="FW91" s="387"/>
      <c r="FX91" s="387"/>
      <c r="FY91" s="387"/>
      <c r="FZ91" s="387"/>
      <c r="GA91" s="387"/>
      <c r="GB91" s="387"/>
      <c r="GC91" s="387"/>
      <c r="GD91" s="387"/>
      <c r="GE91" s="387"/>
      <c r="GF91" s="387"/>
      <c r="GG91" s="387"/>
      <c r="GH91" s="387"/>
      <c r="GI91" s="387"/>
      <c r="GJ91" s="387"/>
      <c r="GK91" s="387"/>
      <c r="GL91" s="387"/>
      <c r="GM91" s="387"/>
      <c r="GN91" s="387"/>
      <c r="GO91" s="387"/>
      <c r="GP91" s="387"/>
      <c r="GQ91" s="387"/>
      <c r="GR91" s="387"/>
      <c r="GS91" s="387"/>
      <c r="GT91" s="387"/>
      <c r="GU91" s="387"/>
      <c r="GV91" s="387"/>
      <c r="GW91" s="387"/>
      <c r="GX91" s="387"/>
      <c r="GY91" s="387"/>
      <c r="GZ91" s="387"/>
      <c r="HA91" s="387"/>
      <c r="HB91" s="387"/>
      <c r="HC91" s="387"/>
      <c r="HD91" s="387"/>
      <c r="HE91" s="387"/>
      <c r="HF91" s="387"/>
      <c r="HG91" s="387"/>
      <c r="HH91" s="387"/>
      <c r="HI91" s="387"/>
      <c r="HJ91" s="387"/>
      <c r="HK91" s="387"/>
      <c r="HL91" s="387"/>
      <c r="HM91" s="387"/>
      <c r="HN91" s="387"/>
      <c r="HO91" s="387"/>
      <c r="HP91" s="387"/>
      <c r="HQ91" s="387"/>
      <c r="HR91" s="387"/>
      <c r="HS91" s="387"/>
      <c r="HT91" s="387"/>
      <c r="HU91" s="387"/>
      <c r="HV91" s="387"/>
      <c r="HW91" s="387"/>
      <c r="HX91" s="387"/>
      <c r="HY91" s="387"/>
      <c r="HZ91" s="387"/>
      <c r="IA91" s="387"/>
      <c r="IB91" s="387"/>
      <c r="IC91" s="387"/>
      <c r="ID91" s="387"/>
      <c r="IE91" s="387"/>
      <c r="IF91" s="387"/>
      <c r="IG91" s="387"/>
      <c r="IH91" s="387"/>
      <c r="II91" s="387"/>
      <c r="IJ91" s="387"/>
      <c r="IK91" s="387"/>
      <c r="IL91" s="387"/>
      <c r="IM91" s="387"/>
      <c r="IN91" s="387"/>
      <c r="IO91" s="387"/>
      <c r="IP91" s="387"/>
      <c r="IQ91" s="387"/>
      <c r="IR91" s="387"/>
      <c r="IS91" s="387"/>
      <c r="IT91" s="387"/>
      <c r="IU91" s="387"/>
      <c r="IV91" s="387"/>
      <c r="IW91" s="387"/>
      <c r="IX91" s="387"/>
      <c r="IY91" s="387"/>
      <c r="IZ91" s="387"/>
      <c r="JA91" s="387"/>
      <c r="JB91" s="387"/>
      <c r="JC91" s="387"/>
      <c r="JD91" s="387"/>
      <c r="JE91" s="387"/>
      <c r="JF91" s="387"/>
      <c r="JG91" s="387"/>
      <c r="JH91" s="387"/>
      <c r="JI91" s="387"/>
      <c r="JJ91" s="387"/>
      <c r="JK91" s="387"/>
      <c r="JL91" s="387"/>
      <c r="JM91" s="387"/>
      <c r="JN91" s="387"/>
      <c r="JO91" s="387"/>
      <c r="JP91" s="387"/>
      <c r="JQ91" s="387"/>
      <c r="JR91" s="387"/>
      <c r="JS91" s="387"/>
      <c r="JT91" s="387"/>
      <c r="JU91" s="387"/>
      <c r="JV91" s="387"/>
      <c r="JW91" s="387"/>
      <c r="JX91" s="387"/>
      <c r="JY91" s="387"/>
      <c r="JZ91" s="387"/>
      <c r="KA91" s="387"/>
      <c r="KB91" s="387"/>
      <c r="KC91" s="387"/>
      <c r="KD91" s="387"/>
      <c r="KE91" s="387"/>
      <c r="KF91" s="387"/>
      <c r="KG91" s="387"/>
      <c r="KH91" s="387"/>
      <c r="KI91" s="387"/>
      <c r="KJ91" s="387"/>
      <c r="KK91" s="387"/>
      <c r="KL91" s="387"/>
      <c r="KM91" s="387"/>
      <c r="KN91" s="387"/>
      <c r="KO91" s="387"/>
      <c r="KP91" s="387"/>
      <c r="KQ91" s="387"/>
      <c r="KR91" s="387"/>
      <c r="KS91" s="387"/>
      <c r="KT91" s="387"/>
      <c r="KU91" s="387"/>
      <c r="KV91" s="387"/>
      <c r="KW91" s="387"/>
      <c r="KX91" s="387"/>
      <c r="KY91" s="387"/>
      <c r="KZ91" s="387"/>
      <c r="LA91" s="387"/>
      <c r="LB91" s="387"/>
      <c r="LC91" s="387"/>
      <c r="LD91" s="387"/>
      <c r="LE91" s="387"/>
      <c r="LF91" s="387"/>
      <c r="LG91" s="387"/>
      <c r="LH91" s="387"/>
      <c r="LI91" s="387"/>
      <c r="LJ91" s="387"/>
      <c r="LK91" s="387"/>
      <c r="LL91" s="387"/>
      <c r="LM91" s="387"/>
      <c r="LN91" s="387"/>
      <c r="LO91" s="387"/>
      <c r="LP91" s="387"/>
      <c r="LQ91" s="387"/>
      <c r="LR91" s="387"/>
      <c r="LS91" s="387"/>
      <c r="LT91" s="387"/>
      <c r="LU91" s="387"/>
      <c r="LV91" s="387"/>
      <c r="LW91" s="387"/>
      <c r="LX91" s="387"/>
      <c r="LY91" s="387"/>
      <c r="LZ91" s="387"/>
      <c r="MA91" s="387"/>
      <c r="MB91" s="387"/>
      <c r="MC91" s="387"/>
      <c r="MD91" s="387"/>
      <c r="ME91" s="387"/>
      <c r="MF91" s="387"/>
      <c r="MG91" s="387"/>
      <c r="MH91" s="387"/>
      <c r="MI91" s="387"/>
      <c r="MJ91" s="387"/>
      <c r="MK91" s="387"/>
      <c r="ML91" s="387"/>
      <c r="MM91" s="387"/>
      <c r="MN91" s="387"/>
      <c r="MO91" s="387"/>
      <c r="MP91" s="387"/>
      <c r="MQ91" s="387"/>
      <c r="MR91" s="387"/>
      <c r="MS91" s="387"/>
      <c r="MT91" s="387"/>
      <c r="MU91" s="387"/>
      <c r="MV91" s="387"/>
      <c r="MW91" s="387"/>
      <c r="MX91" s="387"/>
      <c r="MY91" s="387"/>
      <c r="MZ91" s="387"/>
      <c r="NA91" s="387"/>
      <c r="NB91" s="387"/>
      <c r="NC91" s="387"/>
      <c r="ND91" s="387"/>
      <c r="NE91" s="387"/>
      <c r="NF91" s="387"/>
      <c r="NG91" s="387"/>
      <c r="NH91" s="387"/>
      <c r="NI91" s="387"/>
      <c r="NJ91" s="387"/>
      <c r="NK91" s="387"/>
      <c r="NL91" s="387"/>
      <c r="NM91" s="387"/>
      <c r="NN91" s="387"/>
      <c r="NO91" s="387"/>
      <c r="NP91" s="387"/>
      <c r="NQ91" s="387"/>
      <c r="NR91" s="387"/>
      <c r="NS91" s="387"/>
      <c r="NT91" s="387"/>
      <c r="NU91" s="387"/>
      <c r="NV91" s="387"/>
      <c r="NW91" s="387"/>
      <c r="NX91" s="387"/>
      <c r="NY91" s="387"/>
      <c r="NZ91" s="387"/>
      <c r="OA91" s="387"/>
      <c r="OB91" s="387"/>
      <c r="OC91" s="387"/>
      <c r="OD91" s="387"/>
      <c r="OE91" s="387"/>
      <c r="OF91" s="387"/>
      <c r="OG91" s="387"/>
      <c r="OH91" s="387"/>
      <c r="OI91" s="387"/>
      <c r="OJ91" s="387"/>
      <c r="OK91" s="387"/>
      <c r="OL91" s="387"/>
      <c r="OM91" s="387"/>
      <c r="ON91" s="387"/>
      <c r="OO91" s="387"/>
      <c r="OP91" s="387"/>
      <c r="OQ91" s="387"/>
      <c r="OR91" s="387"/>
      <c r="OS91" s="387"/>
      <c r="OT91" s="387"/>
      <c r="OU91" s="387"/>
      <c r="OV91" s="387"/>
      <c r="OW91" s="387"/>
      <c r="OX91" s="387"/>
      <c r="OY91" s="387"/>
      <c r="OZ91" s="387"/>
      <c r="PA91" s="387"/>
      <c r="PB91" s="387"/>
      <c r="PC91" s="387"/>
      <c r="PD91" s="387"/>
      <c r="PE91" s="387"/>
      <c r="PF91" s="387"/>
      <c r="PG91" s="387"/>
      <c r="PH91" s="387"/>
      <c r="PI91" s="387"/>
      <c r="PJ91" s="387"/>
      <c r="PK91" s="387"/>
      <c r="PL91" s="387"/>
      <c r="PM91" s="387"/>
      <c r="PN91" s="387"/>
      <c r="PO91" s="387"/>
      <c r="PP91" s="387"/>
      <c r="PQ91" s="387"/>
      <c r="PR91" s="387"/>
      <c r="PS91" s="387"/>
      <c r="PT91" s="387"/>
      <c r="PU91" s="387"/>
      <c r="PV91" s="387"/>
      <c r="PW91" s="387"/>
      <c r="PX91" s="387"/>
      <c r="PY91" s="387"/>
      <c r="PZ91" s="387"/>
      <c r="QA91" s="387"/>
      <c r="QB91" s="387"/>
      <c r="QC91" s="387"/>
      <c r="QD91" s="387"/>
      <c r="QE91" s="387"/>
      <c r="QF91" s="387"/>
      <c r="QG91" s="387"/>
      <c r="QH91" s="387"/>
      <c r="QI91" s="387"/>
      <c r="QJ91" s="387"/>
      <c r="QK91" s="387"/>
      <c r="QL91" s="387"/>
      <c r="QM91" s="387"/>
      <c r="QN91" s="387"/>
      <c r="QO91" s="387"/>
      <c r="QP91" s="387"/>
      <c r="QQ91" s="387"/>
      <c r="QR91" s="387"/>
      <c r="QS91" s="387"/>
      <c r="QT91" s="387"/>
      <c r="QU91" s="387"/>
      <c r="QV91" s="387"/>
      <c r="QW91" s="387"/>
      <c r="QX91" s="387"/>
      <c r="QY91" s="387"/>
      <c r="QZ91" s="387"/>
      <c r="RA91" s="387"/>
      <c r="RB91" s="387"/>
      <c r="RC91" s="387"/>
      <c r="RD91" s="387"/>
      <c r="RE91" s="387"/>
      <c r="RF91" s="387"/>
      <c r="RG91" s="387"/>
      <c r="RH91" s="387"/>
      <c r="RI91" s="387"/>
      <c r="RJ91" s="387"/>
      <c r="RK91" s="387"/>
      <c r="RL91" s="387"/>
      <c r="RM91" s="387"/>
      <c r="RN91" s="387"/>
      <c r="RO91" s="387"/>
      <c r="RP91" s="387"/>
      <c r="RQ91" s="387"/>
      <c r="RR91" s="387"/>
      <c r="RS91" s="387"/>
      <c r="RT91" s="387"/>
      <c r="RU91" s="387"/>
      <c r="RV91" s="387"/>
      <c r="RW91" s="387"/>
      <c r="RX91" s="387"/>
      <c r="RY91" s="387"/>
      <c r="RZ91" s="387"/>
      <c r="SA91" s="387"/>
      <c r="SB91" s="387"/>
      <c r="SC91" s="387"/>
      <c r="SD91" s="387"/>
      <c r="SE91" s="387"/>
      <c r="SF91" s="387"/>
      <c r="SG91" s="387"/>
      <c r="SH91" s="387"/>
      <c r="SI91" s="387"/>
      <c r="SJ91" s="387"/>
      <c r="SK91" s="387"/>
      <c r="SL91" s="387"/>
      <c r="SM91" s="387"/>
      <c r="SN91" s="387"/>
      <c r="SO91" s="387"/>
      <c r="SP91" s="387"/>
      <c r="SQ91" s="387"/>
      <c r="SR91" s="387"/>
      <c r="SS91" s="387"/>
      <c r="ST91" s="387"/>
      <c r="SU91" s="387"/>
      <c r="SV91" s="387"/>
      <c r="SW91" s="387"/>
      <c r="SX91" s="387"/>
      <c r="SY91" s="387"/>
      <c r="SZ91" s="387"/>
      <c r="TA91" s="387"/>
      <c r="TB91" s="387"/>
      <c r="TC91" s="387"/>
      <c r="TD91" s="387"/>
      <c r="TE91" s="387"/>
      <c r="TF91" s="387"/>
      <c r="TG91" s="387"/>
      <c r="TH91" s="387"/>
      <c r="TI91" s="387"/>
      <c r="TJ91" s="387"/>
      <c r="TK91" s="387"/>
      <c r="TL91" s="387"/>
      <c r="TM91" s="387"/>
      <c r="TN91" s="387"/>
      <c r="TO91" s="387"/>
      <c r="TP91" s="387"/>
      <c r="TQ91" s="387"/>
      <c r="TR91" s="387"/>
      <c r="TS91" s="387"/>
      <c r="TT91" s="387"/>
      <c r="TU91" s="387"/>
      <c r="TV91" s="387"/>
      <c r="TW91" s="387"/>
      <c r="TX91" s="387"/>
      <c r="TY91" s="387"/>
      <c r="TZ91" s="387"/>
      <c r="UA91" s="387"/>
      <c r="UB91" s="387"/>
      <c r="UC91" s="387"/>
      <c r="UD91" s="387"/>
      <c r="UE91" s="387"/>
      <c r="UF91" s="387"/>
      <c r="UG91" s="387"/>
      <c r="UH91" s="387"/>
      <c r="UI91" s="387"/>
      <c r="UJ91" s="387"/>
      <c r="UK91" s="387"/>
      <c r="UL91" s="387"/>
      <c r="UM91" s="387"/>
      <c r="UN91" s="387"/>
      <c r="UO91" s="387"/>
      <c r="UP91" s="387"/>
      <c r="UQ91" s="387"/>
      <c r="UR91" s="387"/>
      <c r="US91" s="387"/>
      <c r="UT91" s="387"/>
      <c r="UU91" s="387"/>
      <c r="UV91" s="387"/>
      <c r="UW91" s="387"/>
      <c r="UX91" s="387"/>
      <c r="UY91" s="387"/>
      <c r="UZ91" s="387"/>
      <c r="VA91" s="387"/>
      <c r="VB91" s="387"/>
      <c r="VC91" s="387"/>
      <c r="VD91" s="387"/>
      <c r="VE91" s="387"/>
      <c r="VF91" s="387"/>
      <c r="VG91" s="387"/>
      <c r="VH91" s="387"/>
      <c r="VI91" s="387"/>
      <c r="VJ91" s="387"/>
      <c r="VK91" s="387"/>
      <c r="VL91" s="387"/>
      <c r="VM91" s="387"/>
      <c r="VN91" s="387"/>
      <c r="VO91" s="387"/>
      <c r="VP91" s="387"/>
      <c r="VQ91" s="387"/>
      <c r="VR91" s="387"/>
      <c r="VS91" s="387"/>
      <c r="VT91" s="387"/>
      <c r="VU91" s="387"/>
      <c r="VV91" s="387"/>
      <c r="VW91" s="387"/>
      <c r="VX91" s="387"/>
      <c r="VY91" s="387"/>
      <c r="VZ91" s="387"/>
      <c r="WA91" s="387"/>
      <c r="WB91" s="387"/>
      <c r="WC91" s="387"/>
      <c r="WD91" s="387"/>
      <c r="WE91" s="387"/>
      <c r="WF91" s="387"/>
      <c r="WG91" s="387"/>
      <c r="WH91" s="387"/>
      <c r="WI91" s="387"/>
      <c r="WJ91" s="387"/>
      <c r="WK91" s="387"/>
      <c r="WL91" s="387"/>
      <c r="WM91" s="387"/>
      <c r="WN91" s="387"/>
      <c r="WO91" s="387"/>
      <c r="WP91" s="387"/>
      <c r="WQ91" s="387"/>
      <c r="WR91" s="387"/>
      <c r="WS91" s="387"/>
      <c r="WT91" s="387"/>
      <c r="WU91" s="387"/>
      <c r="WV91" s="387"/>
      <c r="WW91" s="387"/>
      <c r="WX91" s="387"/>
      <c r="WY91" s="387"/>
      <c r="WZ91" s="387"/>
      <c r="XA91" s="387"/>
      <c r="XB91" s="387"/>
      <c r="XC91" s="387"/>
      <c r="XD91" s="387"/>
      <c r="XE91" s="387"/>
      <c r="XF91" s="387"/>
      <c r="XG91" s="387"/>
      <c r="XH91" s="387"/>
      <c r="XI91" s="387"/>
      <c r="XJ91" s="387"/>
      <c r="XK91" s="387"/>
      <c r="XL91" s="387"/>
      <c r="XM91" s="387"/>
      <c r="XN91" s="387"/>
      <c r="XO91" s="387"/>
      <c r="XP91" s="387"/>
      <c r="XQ91" s="387"/>
      <c r="XR91" s="387"/>
      <c r="XS91" s="387"/>
      <c r="XT91" s="387"/>
      <c r="XU91" s="387"/>
      <c r="XV91" s="387"/>
      <c r="XW91" s="387"/>
      <c r="XX91" s="387"/>
      <c r="XY91" s="387"/>
      <c r="XZ91" s="387"/>
      <c r="YA91" s="387"/>
      <c r="YB91" s="387"/>
      <c r="YC91" s="387"/>
      <c r="YD91" s="387"/>
      <c r="YE91" s="387"/>
      <c r="YF91" s="387"/>
      <c r="YG91" s="387"/>
      <c r="YH91" s="387"/>
      <c r="YI91" s="387"/>
      <c r="YJ91" s="387"/>
      <c r="YK91" s="387"/>
      <c r="YL91" s="387"/>
      <c r="YM91" s="387"/>
      <c r="YN91" s="387"/>
      <c r="YO91" s="387"/>
      <c r="YP91" s="387"/>
      <c r="YQ91" s="387"/>
      <c r="YR91" s="387"/>
      <c r="YS91" s="387"/>
      <c r="YT91" s="387"/>
      <c r="YU91" s="387"/>
      <c r="YV91" s="387"/>
      <c r="YW91" s="387"/>
      <c r="YX91" s="387"/>
      <c r="YY91" s="387"/>
      <c r="YZ91" s="387"/>
      <c r="ZA91" s="387"/>
      <c r="ZB91" s="387"/>
      <c r="ZC91" s="387"/>
      <c r="ZD91" s="387"/>
      <c r="ZE91" s="387"/>
      <c r="ZF91" s="387"/>
      <c r="ZG91" s="387"/>
      <c r="ZH91" s="387"/>
      <c r="ZI91" s="387"/>
      <c r="ZJ91" s="387"/>
      <c r="ZK91" s="387"/>
      <c r="ZL91" s="387"/>
      <c r="ZM91" s="387"/>
      <c r="ZN91" s="387"/>
      <c r="ZO91" s="387"/>
      <c r="ZP91" s="387"/>
      <c r="ZQ91" s="387"/>
      <c r="ZR91" s="387"/>
      <c r="ZS91" s="387"/>
      <c r="ZT91" s="387"/>
      <c r="ZU91" s="387"/>
      <c r="ZV91" s="387"/>
      <c r="ZW91" s="387"/>
      <c r="ZX91" s="387"/>
      <c r="ZY91" s="387"/>
      <c r="ZZ91" s="387"/>
      <c r="AAA91" s="387"/>
      <c r="AAB91" s="387"/>
      <c r="AAC91" s="387"/>
      <c r="AAD91" s="387"/>
      <c r="AAE91" s="387"/>
      <c r="AAF91" s="387"/>
      <c r="AAG91" s="387"/>
      <c r="AAH91" s="387"/>
      <c r="AAI91" s="387"/>
      <c r="AAJ91" s="387"/>
      <c r="AAK91" s="387"/>
      <c r="AAL91" s="387"/>
      <c r="AAM91" s="387"/>
      <c r="AAN91" s="387"/>
      <c r="AAO91" s="387"/>
      <c r="AAP91" s="387"/>
      <c r="AAQ91" s="387"/>
      <c r="AAR91" s="387"/>
      <c r="AAS91" s="387"/>
      <c r="AAT91" s="387"/>
      <c r="AAU91" s="387"/>
      <c r="AAV91" s="387"/>
      <c r="AAW91" s="387"/>
      <c r="AAX91" s="387"/>
      <c r="AAY91" s="387"/>
      <c r="AAZ91" s="387"/>
      <c r="ABA91" s="387"/>
      <c r="ABB91" s="387"/>
      <c r="ABC91" s="387"/>
      <c r="ABD91" s="387"/>
      <c r="ABE91" s="387"/>
      <c r="ABF91" s="387"/>
      <c r="ABG91" s="387"/>
      <c r="ABH91" s="387"/>
      <c r="ABI91" s="387"/>
      <c r="ABJ91" s="387"/>
      <c r="ABK91" s="387"/>
      <c r="ABL91" s="387"/>
      <c r="ABM91" s="387"/>
      <c r="ABN91" s="387"/>
      <c r="ABO91" s="387"/>
      <c r="ABP91" s="387"/>
      <c r="ABQ91" s="387"/>
      <c r="ABR91" s="387"/>
      <c r="ABS91" s="387"/>
      <c r="ABT91" s="387"/>
      <c r="ABU91" s="387"/>
      <c r="ABV91" s="387"/>
      <c r="ABW91" s="387"/>
      <c r="ABX91" s="387"/>
      <c r="ABY91" s="387"/>
      <c r="ABZ91" s="387"/>
      <c r="ACA91" s="387"/>
      <c r="ACB91" s="387"/>
      <c r="ACC91" s="387"/>
      <c r="ACD91" s="387"/>
      <c r="ACE91" s="387"/>
      <c r="ACF91" s="387"/>
      <c r="ACG91" s="387"/>
      <c r="ACH91" s="387"/>
      <c r="ACI91" s="387"/>
      <c r="ACJ91" s="387"/>
      <c r="ACK91" s="387"/>
      <c r="ACL91" s="387"/>
      <c r="ACM91" s="387"/>
      <c r="ACN91" s="387"/>
      <c r="ACO91" s="387"/>
      <c r="ACP91" s="387"/>
      <c r="ACQ91" s="387"/>
      <c r="ACR91" s="387"/>
      <c r="ACS91" s="387"/>
      <c r="ACT91" s="387"/>
      <c r="ACU91" s="387"/>
      <c r="ACV91" s="387"/>
      <c r="ACW91" s="387"/>
      <c r="ACX91" s="387"/>
      <c r="ACY91" s="387"/>
      <c r="ACZ91" s="387"/>
      <c r="ADA91" s="387"/>
      <c r="ADB91" s="387"/>
      <c r="ADC91" s="387"/>
      <c r="ADD91" s="387"/>
      <c r="ADE91" s="387"/>
      <c r="ADF91" s="387"/>
      <c r="ADG91" s="387"/>
      <c r="ADH91" s="387"/>
      <c r="ADI91" s="387"/>
      <c r="ADJ91" s="387"/>
      <c r="ADK91" s="387"/>
      <c r="ADL91" s="387"/>
      <c r="ADM91" s="387"/>
      <c r="ADN91" s="387"/>
      <c r="ADO91" s="387"/>
      <c r="ADP91" s="387"/>
      <c r="ADQ91" s="387"/>
      <c r="ADR91" s="387"/>
      <c r="ADS91" s="387"/>
      <c r="ADT91" s="387"/>
      <c r="ADU91" s="387"/>
      <c r="ADV91" s="387"/>
      <c r="ADW91" s="387"/>
      <c r="ADX91" s="387"/>
      <c r="ADY91" s="387"/>
      <c r="ADZ91" s="387"/>
      <c r="AEA91" s="387"/>
      <c r="AEB91" s="387"/>
      <c r="AEC91" s="387"/>
      <c r="AED91" s="387"/>
      <c r="AEE91" s="387"/>
      <c r="AEF91" s="387"/>
      <c r="AEG91" s="387"/>
      <c r="AEH91" s="387"/>
      <c r="AEI91" s="387"/>
      <c r="AEJ91" s="387"/>
      <c r="AEK91" s="387"/>
      <c r="AEL91" s="387"/>
      <c r="AEM91" s="387"/>
      <c r="AEN91" s="387"/>
      <c r="AEO91" s="387"/>
      <c r="AEP91" s="387"/>
      <c r="AEQ91" s="387"/>
      <c r="AER91" s="387"/>
      <c r="AES91" s="387"/>
      <c r="AET91" s="387"/>
      <c r="AEU91" s="387"/>
      <c r="AEV91" s="387"/>
      <c r="AEW91" s="387"/>
      <c r="AEX91" s="387"/>
      <c r="AEY91" s="387"/>
      <c r="AEZ91" s="387"/>
      <c r="AFA91" s="387"/>
      <c r="AFB91" s="387"/>
      <c r="AFC91" s="387"/>
      <c r="AFD91" s="387"/>
      <c r="AFE91" s="387"/>
      <c r="AFF91" s="387"/>
      <c r="AFG91" s="387"/>
      <c r="AFH91" s="387"/>
      <c r="AFI91" s="387"/>
      <c r="AFJ91" s="387"/>
      <c r="AFK91" s="387"/>
      <c r="AFL91" s="387"/>
      <c r="AFM91" s="387"/>
      <c r="AFN91" s="387"/>
      <c r="AFO91" s="387"/>
      <c r="AFP91" s="387"/>
      <c r="AFQ91" s="387"/>
      <c r="AFR91" s="387"/>
      <c r="AFS91" s="387"/>
      <c r="AFT91" s="387"/>
      <c r="AFU91" s="387"/>
      <c r="AFV91" s="387"/>
      <c r="AFW91" s="387"/>
      <c r="AFX91" s="387"/>
      <c r="AFY91" s="387"/>
      <c r="AFZ91" s="387"/>
      <c r="AGA91" s="387"/>
      <c r="AGB91" s="387"/>
      <c r="AGC91" s="387"/>
      <c r="AGD91" s="387"/>
      <c r="AGE91" s="387"/>
      <c r="AGF91" s="387"/>
      <c r="AGG91" s="387"/>
      <c r="AGH91" s="387"/>
      <c r="AGI91" s="387"/>
      <c r="AGJ91" s="387"/>
      <c r="AGK91" s="387"/>
      <c r="AGL91" s="387"/>
      <c r="AGM91" s="387"/>
      <c r="AGN91" s="387"/>
      <c r="AGO91" s="387"/>
      <c r="AGP91" s="387"/>
      <c r="AGQ91" s="387"/>
      <c r="AGR91" s="387"/>
      <c r="AGS91" s="387"/>
      <c r="AGT91" s="387"/>
      <c r="AGU91" s="387"/>
      <c r="AGV91" s="387"/>
      <c r="AGW91" s="387"/>
      <c r="AGX91" s="387"/>
      <c r="AGY91" s="387"/>
      <c r="AGZ91" s="387"/>
      <c r="AHA91" s="387"/>
      <c r="AHB91" s="387"/>
      <c r="AHC91" s="387"/>
      <c r="AHD91" s="387"/>
      <c r="AHE91" s="387"/>
      <c r="AHF91" s="387"/>
      <c r="AHG91" s="387"/>
      <c r="AHH91" s="387"/>
      <c r="AHI91" s="387"/>
      <c r="AHJ91" s="387"/>
      <c r="AHK91" s="387"/>
      <c r="AHL91" s="387"/>
      <c r="AHM91" s="387"/>
      <c r="AHN91" s="387"/>
      <c r="AHO91" s="387"/>
      <c r="AHP91" s="387"/>
      <c r="AHQ91" s="387"/>
      <c r="AHR91" s="387"/>
      <c r="AHS91" s="387"/>
      <c r="AHT91" s="387"/>
      <c r="AHU91" s="387"/>
      <c r="AHV91" s="387"/>
      <c r="AHW91" s="387"/>
      <c r="AHX91" s="387"/>
      <c r="AHY91" s="387"/>
      <c r="AHZ91" s="387"/>
      <c r="AIA91" s="387"/>
      <c r="AIB91" s="387"/>
      <c r="AIC91" s="387"/>
      <c r="AID91" s="387"/>
      <c r="AIE91" s="387"/>
      <c r="AIF91" s="387"/>
      <c r="AIG91" s="387"/>
      <c r="AIH91" s="387"/>
      <c r="AII91" s="387"/>
      <c r="AIJ91" s="387"/>
      <c r="AIK91" s="387"/>
      <c r="AIL91" s="387"/>
      <c r="AIM91" s="387"/>
      <c r="AIN91" s="387"/>
      <c r="AIO91" s="387"/>
      <c r="AIP91" s="387"/>
      <c r="AIQ91" s="387"/>
      <c r="AIR91" s="387"/>
      <c r="AIS91" s="387"/>
      <c r="AIT91" s="387"/>
      <c r="AIU91" s="387"/>
      <c r="AIV91" s="387"/>
      <c r="AIW91" s="387"/>
      <c r="AIX91" s="387"/>
      <c r="AIY91" s="387"/>
      <c r="AIZ91" s="387"/>
      <c r="AJA91" s="387"/>
      <c r="AJB91" s="387"/>
      <c r="AJC91" s="387"/>
      <c r="AJD91" s="387"/>
      <c r="AJE91" s="387"/>
      <c r="AJF91" s="387"/>
      <c r="AJG91" s="387"/>
      <c r="AJH91" s="387"/>
      <c r="AJI91" s="387"/>
      <c r="AJJ91" s="387"/>
      <c r="AJK91" s="387"/>
      <c r="AJL91" s="387"/>
      <c r="AJM91" s="387"/>
      <c r="AJN91" s="387"/>
      <c r="AJO91" s="387"/>
      <c r="AJP91" s="387"/>
      <c r="AJQ91" s="387"/>
      <c r="AJR91" s="387"/>
      <c r="AJS91" s="387"/>
      <c r="AJT91" s="387"/>
      <c r="AJU91" s="387"/>
      <c r="AJV91" s="387"/>
      <c r="AJW91" s="387"/>
      <c r="AJX91" s="387"/>
      <c r="AJY91" s="387"/>
      <c r="AJZ91" s="387"/>
      <c r="AKA91" s="387"/>
      <c r="AKB91" s="387"/>
      <c r="AKC91" s="387"/>
      <c r="AKD91" s="387"/>
      <c r="AKE91" s="387"/>
      <c r="AKF91" s="387"/>
      <c r="AKG91" s="387"/>
      <c r="AKH91" s="387"/>
      <c r="AKI91" s="387"/>
      <c r="AKJ91" s="387"/>
      <c r="AKK91" s="387"/>
      <c r="AKL91" s="387"/>
      <c r="AKM91" s="387"/>
      <c r="AKN91" s="387"/>
      <c r="AKO91" s="387"/>
      <c r="AKP91" s="387"/>
      <c r="AKQ91" s="387"/>
      <c r="AKR91" s="387"/>
      <c r="AKS91" s="387"/>
      <c r="AKT91" s="387"/>
      <c r="AKU91" s="387"/>
      <c r="AKV91" s="387"/>
      <c r="AKW91" s="387"/>
      <c r="AKX91" s="387"/>
      <c r="AKY91" s="387"/>
      <c r="AKZ91" s="387"/>
      <c r="ALA91" s="387"/>
      <c r="ALB91" s="387"/>
      <c r="ALC91" s="387"/>
      <c r="ALD91" s="387"/>
      <c r="ALE91" s="387"/>
      <c r="ALF91" s="387"/>
      <c r="ALG91" s="387"/>
      <c r="ALH91" s="387"/>
      <c r="ALI91" s="387"/>
      <c r="ALJ91" s="387"/>
      <c r="ALK91" s="387"/>
      <c r="ALL91" s="387"/>
      <c r="ALM91" s="387"/>
      <c r="ALN91" s="387"/>
      <c r="ALO91" s="387"/>
      <c r="ALP91" s="387"/>
      <c r="ALQ91" s="387"/>
      <c r="ALR91" s="387"/>
      <c r="ALS91" s="387"/>
      <c r="ALT91" s="387"/>
      <c r="ALU91" s="387"/>
      <c r="ALV91" s="387"/>
      <c r="ALW91" s="387"/>
      <c r="ALX91" s="387"/>
      <c r="ALY91" s="387"/>
      <c r="ALZ91" s="387"/>
      <c r="AMA91" s="387"/>
      <c r="AMB91" s="387"/>
      <c r="AMC91" s="387"/>
      <c r="AMD91" s="387"/>
      <c r="AME91" s="387"/>
      <c r="AMF91" s="387"/>
      <c r="AMG91" s="387"/>
      <c r="AMH91" s="387"/>
      <c r="AMI91" s="387"/>
      <c r="AMJ91" s="387"/>
      <c r="AMK91" s="387"/>
      <c r="AML91" s="387"/>
      <c r="AMM91" s="387"/>
      <c r="AMN91" s="387"/>
      <c r="AMO91" s="387"/>
      <c r="AMP91" s="387"/>
      <c r="AMQ91" s="387"/>
      <c r="AMR91" s="387"/>
      <c r="AMS91" s="387"/>
      <c r="AMT91" s="387"/>
      <c r="AMU91" s="387"/>
      <c r="AMV91" s="387"/>
      <c r="AMW91" s="387"/>
      <c r="AMX91" s="387"/>
      <c r="AMY91" s="387"/>
      <c r="AMZ91" s="387"/>
      <c r="ANA91" s="387"/>
      <c r="ANB91" s="387"/>
      <c r="ANC91" s="387"/>
      <c r="AND91" s="387"/>
      <c r="ANE91" s="387"/>
      <c r="ANF91" s="387"/>
      <c r="ANG91" s="387"/>
      <c r="ANH91" s="387"/>
      <c r="ANI91" s="387"/>
      <c r="ANJ91" s="387"/>
      <c r="ANK91" s="387"/>
      <c r="ANL91" s="387"/>
      <c r="ANM91" s="387"/>
      <c r="ANN91" s="387"/>
      <c r="ANO91" s="387"/>
      <c r="ANP91" s="387"/>
      <c r="ANQ91" s="387"/>
      <c r="ANR91" s="387"/>
      <c r="ANS91" s="387"/>
      <c r="ANT91" s="387"/>
      <c r="ANU91" s="387"/>
      <c r="ANV91" s="387"/>
      <c r="ANW91" s="387"/>
      <c r="ANX91" s="387"/>
      <c r="ANY91" s="387"/>
      <c r="ANZ91" s="387"/>
      <c r="AOA91" s="387"/>
      <c r="AOB91" s="387"/>
      <c r="AOC91" s="387"/>
      <c r="AOD91" s="387"/>
      <c r="AOE91" s="387"/>
      <c r="AOF91" s="387"/>
      <c r="AOG91" s="387"/>
      <c r="AOH91" s="387"/>
      <c r="AOI91" s="387"/>
      <c r="AOJ91" s="387"/>
      <c r="AOK91" s="387"/>
      <c r="AOL91" s="387"/>
      <c r="AOM91" s="387"/>
      <c r="AON91" s="387"/>
      <c r="AOO91" s="387"/>
      <c r="AOP91" s="387"/>
      <c r="AOQ91" s="387"/>
      <c r="AOR91" s="387"/>
      <c r="AOS91" s="387"/>
      <c r="AOT91" s="387"/>
      <c r="AOU91" s="387"/>
      <c r="AOV91" s="387"/>
      <c r="AOW91" s="387"/>
      <c r="AOX91" s="387"/>
      <c r="AOY91" s="387"/>
      <c r="AOZ91" s="387"/>
      <c r="APA91" s="387"/>
      <c r="APB91" s="387"/>
      <c r="APC91" s="387"/>
      <c r="APD91" s="387"/>
      <c r="APE91" s="387"/>
      <c r="APF91" s="387"/>
      <c r="APG91" s="387"/>
      <c r="APH91" s="387"/>
      <c r="API91" s="387"/>
      <c r="APJ91" s="387"/>
      <c r="APK91" s="387"/>
      <c r="APL91" s="387"/>
      <c r="APM91" s="387"/>
      <c r="APN91" s="387"/>
      <c r="APO91" s="387"/>
      <c r="APP91" s="387"/>
      <c r="APQ91" s="387"/>
      <c r="APR91" s="387"/>
      <c r="APS91" s="387"/>
      <c r="APT91" s="387"/>
      <c r="APU91" s="387"/>
      <c r="APV91" s="387"/>
      <c r="APW91" s="387"/>
      <c r="APX91" s="387"/>
      <c r="APY91" s="387"/>
      <c r="APZ91" s="387"/>
      <c r="AQA91" s="387"/>
      <c r="AQB91" s="387"/>
      <c r="AQC91" s="387"/>
      <c r="AQD91" s="387"/>
      <c r="AQE91" s="387"/>
      <c r="AQF91" s="387"/>
      <c r="AQG91" s="387"/>
      <c r="AQH91" s="387"/>
      <c r="AQI91" s="387"/>
      <c r="AQJ91" s="387"/>
      <c r="AQK91" s="387"/>
      <c r="AQL91" s="387"/>
      <c r="AQM91" s="387"/>
      <c r="AQN91" s="387"/>
      <c r="AQO91" s="387"/>
      <c r="AQP91" s="387"/>
      <c r="AQQ91" s="387"/>
      <c r="AQR91" s="387"/>
      <c r="AQS91" s="387"/>
      <c r="AQT91" s="387"/>
      <c r="AQU91" s="387"/>
      <c r="AQV91" s="387"/>
      <c r="AQW91" s="387"/>
      <c r="AQX91" s="387"/>
      <c r="AQY91" s="387"/>
      <c r="AQZ91" s="387"/>
      <c r="ARA91" s="387"/>
      <c r="ARB91" s="387"/>
      <c r="ARC91" s="387"/>
      <c r="ARD91" s="387"/>
      <c r="ARE91" s="387"/>
      <c r="ARF91" s="387"/>
      <c r="ARG91" s="387"/>
      <c r="ARH91" s="387"/>
      <c r="ARI91" s="387"/>
      <c r="ARJ91" s="387"/>
      <c r="ARK91" s="387"/>
      <c r="ARL91" s="387"/>
      <c r="ARM91" s="387"/>
      <c r="ARN91" s="387"/>
      <c r="ARO91" s="387"/>
      <c r="ARP91" s="387"/>
      <c r="ARQ91" s="387"/>
      <c r="ARR91" s="387"/>
      <c r="ARS91" s="387"/>
      <c r="ART91" s="387"/>
      <c r="ARU91" s="387"/>
      <c r="ARV91" s="387"/>
      <c r="ARW91" s="387"/>
      <c r="ARX91" s="387"/>
      <c r="ARY91" s="387"/>
      <c r="ARZ91" s="387"/>
      <c r="ASA91" s="387"/>
      <c r="ASB91" s="387"/>
      <c r="ASC91" s="387"/>
      <c r="ASD91" s="387"/>
      <c r="ASE91" s="387"/>
      <c r="ASF91" s="387"/>
      <c r="ASG91" s="387"/>
      <c r="ASH91" s="387"/>
      <c r="ASI91" s="387"/>
      <c r="ASJ91" s="387"/>
      <c r="ASK91" s="387"/>
      <c r="ASL91" s="387"/>
      <c r="ASM91" s="387"/>
      <c r="ASN91" s="387"/>
      <c r="ASO91" s="387"/>
      <c r="ASP91" s="387"/>
      <c r="ASQ91" s="387"/>
      <c r="ASR91" s="387"/>
      <c r="ASS91" s="387"/>
      <c r="AST91" s="387"/>
      <c r="ASU91" s="387"/>
      <c r="ASV91" s="387"/>
      <c r="ASW91" s="387"/>
      <c r="ASX91" s="387"/>
      <c r="ASY91" s="387"/>
      <c r="ASZ91" s="387"/>
      <c r="ATA91" s="387"/>
      <c r="ATB91" s="387"/>
      <c r="ATC91" s="387"/>
      <c r="ATD91" s="387"/>
      <c r="ATE91" s="387"/>
      <c r="ATF91" s="387"/>
      <c r="ATG91" s="387"/>
      <c r="ATH91" s="387"/>
      <c r="ATI91" s="387"/>
      <c r="ATJ91" s="387"/>
      <c r="ATK91" s="387"/>
      <c r="ATL91" s="387"/>
      <c r="ATM91" s="387"/>
      <c r="ATN91" s="387"/>
      <c r="ATO91" s="387"/>
      <c r="ATP91" s="387"/>
      <c r="ATQ91" s="387"/>
      <c r="ATR91" s="387"/>
      <c r="ATS91" s="387"/>
      <c r="ATT91" s="387"/>
      <c r="ATU91" s="387"/>
      <c r="ATV91" s="387"/>
      <c r="ATW91" s="387"/>
      <c r="ATX91" s="387"/>
      <c r="ATY91" s="387"/>
      <c r="ATZ91" s="387"/>
      <c r="AUA91" s="387"/>
      <c r="AUB91" s="387"/>
      <c r="AUC91" s="387"/>
      <c r="AUD91" s="387"/>
      <c r="AUE91" s="387"/>
      <c r="AUF91" s="387"/>
      <c r="AUG91" s="387"/>
      <c r="AUH91" s="387"/>
      <c r="AUI91" s="387"/>
      <c r="AUJ91" s="387"/>
      <c r="AUK91" s="387"/>
      <c r="AUL91" s="387"/>
      <c r="AUM91" s="387"/>
      <c r="AUN91" s="387"/>
      <c r="AUO91" s="387"/>
      <c r="AUP91" s="387"/>
      <c r="AUQ91" s="387"/>
      <c r="AUR91" s="387"/>
      <c r="AUS91" s="387"/>
      <c r="AUT91" s="387"/>
      <c r="AUU91" s="387"/>
      <c r="AUV91" s="387"/>
      <c r="AUW91" s="387"/>
      <c r="AUX91" s="387"/>
      <c r="AUY91" s="387"/>
      <c r="AUZ91" s="387"/>
      <c r="AVA91" s="387"/>
      <c r="AVB91" s="387"/>
      <c r="AVC91" s="387"/>
      <c r="AVD91" s="387"/>
      <c r="AVE91" s="387"/>
      <c r="AVF91" s="387"/>
      <c r="AVG91" s="387"/>
      <c r="AVH91" s="387"/>
      <c r="AVI91" s="387"/>
      <c r="AVJ91" s="387"/>
      <c r="AVK91" s="387"/>
      <c r="AVL91" s="387"/>
      <c r="AVM91" s="387"/>
      <c r="AVN91" s="387"/>
      <c r="AVO91" s="387"/>
      <c r="AVP91" s="387"/>
      <c r="AVQ91" s="387"/>
      <c r="AVR91" s="387"/>
      <c r="AVS91" s="387"/>
      <c r="AVT91" s="387"/>
      <c r="AVU91" s="387"/>
      <c r="AVV91" s="387"/>
      <c r="AVW91" s="387"/>
      <c r="AVX91" s="387"/>
      <c r="AVY91" s="387"/>
      <c r="AVZ91" s="387"/>
      <c r="AWA91" s="387"/>
      <c r="AWB91" s="387"/>
      <c r="AWC91" s="387"/>
      <c r="AWD91" s="387"/>
      <c r="AWE91" s="387"/>
      <c r="AWF91" s="387"/>
      <c r="AWG91" s="387"/>
      <c r="AWH91" s="387"/>
      <c r="AWI91" s="387"/>
      <c r="AWJ91" s="387"/>
      <c r="AWK91" s="387"/>
      <c r="AWL91" s="387"/>
      <c r="AWM91" s="387"/>
      <c r="AWN91" s="387"/>
      <c r="AWO91" s="387"/>
      <c r="AWP91" s="387"/>
      <c r="AWQ91" s="387"/>
      <c r="AWR91" s="387"/>
      <c r="AWS91" s="387"/>
      <c r="AWT91" s="387"/>
      <c r="AWU91" s="387"/>
      <c r="AWV91" s="387"/>
      <c r="AWW91" s="387"/>
      <c r="AWX91" s="387"/>
      <c r="AWY91" s="387"/>
      <c r="AWZ91" s="387"/>
      <c r="AXA91" s="387"/>
      <c r="AXB91" s="387"/>
      <c r="AXC91" s="387"/>
      <c r="AXD91" s="387"/>
      <c r="AXE91" s="387"/>
      <c r="AXF91" s="387"/>
      <c r="AXG91" s="387"/>
      <c r="AXH91" s="387"/>
      <c r="AXI91" s="387"/>
      <c r="AXJ91" s="387"/>
      <c r="AXK91" s="387"/>
      <c r="AXL91" s="387"/>
      <c r="AXM91" s="387"/>
      <c r="AXN91" s="387"/>
      <c r="AXO91" s="387"/>
      <c r="AXP91" s="387"/>
      <c r="AXQ91" s="387"/>
      <c r="AXR91" s="387"/>
      <c r="AXS91" s="387"/>
      <c r="AXT91" s="387"/>
      <c r="AXU91" s="387"/>
      <c r="AXV91" s="387"/>
      <c r="AXW91" s="387"/>
      <c r="AXX91" s="387"/>
      <c r="AXY91" s="387"/>
      <c r="AXZ91" s="387"/>
      <c r="AYA91" s="387"/>
      <c r="AYB91" s="387"/>
      <c r="AYC91" s="387"/>
      <c r="AYD91" s="387"/>
      <c r="AYE91" s="387"/>
      <c r="AYF91" s="387"/>
      <c r="AYG91" s="387"/>
      <c r="AYH91" s="387"/>
      <c r="AYI91" s="387"/>
      <c r="AYJ91" s="387"/>
      <c r="AYK91" s="387"/>
      <c r="AYL91" s="387"/>
      <c r="AYM91" s="387"/>
      <c r="AYN91" s="387"/>
      <c r="AYO91" s="387"/>
      <c r="AYP91" s="387"/>
      <c r="AYQ91" s="387"/>
      <c r="AYR91" s="387"/>
      <c r="AYS91" s="387"/>
      <c r="AYT91" s="387"/>
      <c r="AYU91" s="387"/>
      <c r="AYV91" s="387"/>
      <c r="AYW91" s="387"/>
      <c r="AYX91" s="387"/>
      <c r="AYY91" s="387"/>
      <c r="AYZ91" s="387"/>
      <c r="AZA91" s="387"/>
      <c r="AZB91" s="387"/>
      <c r="AZC91" s="387"/>
      <c r="AZD91" s="387"/>
      <c r="AZE91" s="387"/>
      <c r="AZF91" s="387"/>
      <c r="AZG91" s="387"/>
      <c r="AZH91" s="387"/>
      <c r="AZI91" s="387"/>
      <c r="AZJ91" s="387"/>
      <c r="AZK91" s="387"/>
      <c r="AZL91" s="387"/>
      <c r="AZM91" s="387"/>
      <c r="AZN91" s="387"/>
      <c r="AZO91" s="387"/>
      <c r="AZP91" s="387"/>
      <c r="AZQ91" s="387"/>
      <c r="AZR91" s="387"/>
      <c r="AZS91" s="387"/>
      <c r="AZT91" s="387"/>
      <c r="AZU91" s="387"/>
      <c r="AZV91" s="387"/>
      <c r="AZW91" s="387"/>
      <c r="AZX91" s="387"/>
      <c r="AZY91" s="387"/>
      <c r="AZZ91" s="387"/>
      <c r="BAA91" s="387"/>
      <c r="BAB91" s="387"/>
      <c r="BAC91" s="387"/>
      <c r="BAD91" s="387"/>
      <c r="BAE91" s="387"/>
      <c r="BAF91" s="387"/>
      <c r="BAG91" s="387"/>
      <c r="BAH91" s="387"/>
      <c r="BAI91" s="387"/>
      <c r="BAJ91" s="387"/>
      <c r="BAK91" s="387"/>
      <c r="BAL91" s="387"/>
      <c r="BAM91" s="387"/>
      <c r="BAN91" s="387"/>
      <c r="BAO91" s="387"/>
      <c r="BAP91" s="387"/>
      <c r="BAQ91" s="387"/>
      <c r="BAR91" s="387"/>
      <c r="BAS91" s="387"/>
      <c r="BAT91" s="387"/>
      <c r="BAU91" s="387"/>
      <c r="BAV91" s="387"/>
      <c r="BAW91" s="387"/>
      <c r="BAX91" s="387"/>
      <c r="BAY91" s="387"/>
      <c r="BAZ91" s="387"/>
      <c r="BBA91" s="387"/>
      <c r="BBB91" s="387"/>
      <c r="BBC91" s="387"/>
      <c r="BBD91" s="387"/>
      <c r="BBE91" s="387"/>
      <c r="BBF91" s="387"/>
      <c r="BBG91" s="387"/>
      <c r="BBH91" s="387"/>
      <c r="BBI91" s="387"/>
      <c r="BBJ91" s="387"/>
      <c r="BBK91" s="387"/>
      <c r="BBL91" s="387"/>
      <c r="BBM91" s="387"/>
      <c r="BBN91" s="387"/>
      <c r="BBO91" s="387"/>
      <c r="BBP91" s="387"/>
      <c r="BBQ91" s="387"/>
      <c r="BBR91" s="387"/>
      <c r="BBS91" s="387"/>
      <c r="BBT91" s="387"/>
      <c r="BBU91" s="387"/>
      <c r="BBV91" s="387"/>
      <c r="BBW91" s="387"/>
      <c r="BBX91" s="387"/>
      <c r="BBY91" s="387"/>
      <c r="BBZ91" s="387"/>
      <c r="BCA91" s="387"/>
      <c r="BCB91" s="387"/>
      <c r="BCC91" s="387"/>
      <c r="BCD91" s="387"/>
      <c r="BCE91" s="387"/>
      <c r="BCF91" s="387"/>
      <c r="BCG91" s="387"/>
      <c r="BCH91" s="387"/>
      <c r="BCI91" s="387"/>
      <c r="BCJ91" s="387"/>
      <c r="BCK91" s="387"/>
      <c r="BCL91" s="387"/>
      <c r="BCM91" s="387"/>
      <c r="BCN91" s="387"/>
      <c r="BCO91" s="387"/>
      <c r="BCP91" s="387"/>
      <c r="BCQ91" s="387"/>
      <c r="BCR91" s="387"/>
      <c r="BCS91" s="387"/>
      <c r="BCT91" s="387"/>
      <c r="BCU91" s="387"/>
      <c r="BCV91" s="387"/>
      <c r="BCW91" s="387"/>
      <c r="BCX91" s="387"/>
      <c r="BCY91" s="387"/>
      <c r="BCZ91" s="387"/>
      <c r="BDA91" s="387"/>
      <c r="BDB91" s="387"/>
      <c r="BDC91" s="387"/>
      <c r="BDD91" s="387"/>
      <c r="BDE91" s="387"/>
      <c r="BDF91" s="387"/>
      <c r="BDG91" s="387"/>
      <c r="BDH91" s="387"/>
      <c r="BDI91" s="387"/>
      <c r="BDJ91" s="387"/>
      <c r="BDK91" s="387"/>
      <c r="BDL91" s="387"/>
      <c r="BDM91" s="387"/>
      <c r="BDN91" s="387"/>
      <c r="BDO91" s="387"/>
      <c r="BDP91" s="387"/>
      <c r="BDQ91" s="387"/>
      <c r="BDR91" s="387"/>
      <c r="BDS91" s="387"/>
      <c r="BDT91" s="387"/>
      <c r="BDU91" s="387"/>
      <c r="BDV91" s="387"/>
      <c r="BDW91" s="387"/>
      <c r="BDX91" s="387"/>
      <c r="BDY91" s="387"/>
      <c r="BDZ91" s="387"/>
      <c r="BEA91" s="387"/>
      <c r="BEB91" s="387"/>
      <c r="BEC91" s="387"/>
      <c r="BED91" s="387"/>
      <c r="BEE91" s="387"/>
      <c r="BEF91" s="387"/>
      <c r="BEG91" s="387"/>
      <c r="BEH91" s="387"/>
      <c r="BEI91" s="387"/>
      <c r="BEJ91" s="387"/>
      <c r="BEK91" s="387"/>
      <c r="BEL91" s="387"/>
      <c r="BEM91" s="387"/>
      <c r="BEN91" s="387"/>
      <c r="BEO91" s="387"/>
      <c r="BEP91" s="387"/>
      <c r="BEQ91" s="387"/>
      <c r="BER91" s="387"/>
      <c r="BES91" s="387"/>
      <c r="BET91" s="387"/>
      <c r="BEU91" s="387"/>
      <c r="BEV91" s="387"/>
      <c r="BEW91" s="387"/>
      <c r="BEX91" s="387"/>
      <c r="BEY91" s="387"/>
      <c r="BEZ91" s="387"/>
      <c r="BFA91" s="387"/>
      <c r="BFB91" s="387"/>
      <c r="BFC91" s="387"/>
      <c r="BFD91" s="387"/>
      <c r="BFE91" s="387"/>
      <c r="BFF91" s="387"/>
      <c r="BFG91" s="387"/>
      <c r="BFH91" s="387"/>
      <c r="BFI91" s="387"/>
      <c r="BFJ91" s="387"/>
      <c r="BFK91" s="387"/>
      <c r="BFL91" s="387"/>
      <c r="BFM91" s="387"/>
      <c r="BFN91" s="387"/>
      <c r="BFO91" s="387"/>
      <c r="BFP91" s="387"/>
      <c r="BFQ91" s="387"/>
      <c r="BFR91" s="387"/>
      <c r="BFS91" s="387"/>
      <c r="BFT91" s="387"/>
      <c r="BFU91" s="387"/>
      <c r="BFV91" s="387"/>
      <c r="BFW91" s="387"/>
      <c r="BFX91" s="387"/>
      <c r="BFY91" s="387"/>
      <c r="BFZ91" s="387"/>
      <c r="BGA91" s="387"/>
      <c r="BGB91" s="387"/>
      <c r="BGC91" s="387"/>
      <c r="BGD91" s="387"/>
      <c r="BGE91" s="387"/>
      <c r="BGF91" s="387"/>
      <c r="BGG91" s="387"/>
      <c r="BGH91" s="387"/>
      <c r="BGI91" s="387"/>
      <c r="BGJ91" s="387"/>
      <c r="BGK91" s="387"/>
      <c r="BGL91" s="387"/>
      <c r="BGM91" s="387"/>
      <c r="BGN91" s="387"/>
      <c r="BGO91" s="387"/>
      <c r="BGP91" s="387"/>
      <c r="BGQ91" s="387"/>
      <c r="BGR91" s="387"/>
      <c r="BGS91" s="387"/>
      <c r="BGT91" s="387"/>
      <c r="BGU91" s="387"/>
      <c r="BGV91" s="387"/>
      <c r="BGW91" s="387"/>
      <c r="BGX91" s="387"/>
      <c r="BGY91" s="387"/>
      <c r="BGZ91" s="387"/>
      <c r="BHA91" s="387"/>
      <c r="BHB91" s="387"/>
      <c r="BHC91" s="387"/>
      <c r="BHD91" s="387"/>
      <c r="BHE91" s="387"/>
      <c r="BHF91" s="387"/>
      <c r="BHG91" s="387"/>
      <c r="BHH91" s="387"/>
      <c r="BHI91" s="387"/>
      <c r="BHJ91" s="387"/>
      <c r="BHK91" s="387"/>
      <c r="BHL91" s="387"/>
      <c r="BHM91" s="387"/>
      <c r="BHN91" s="387"/>
      <c r="BHO91" s="387"/>
      <c r="BHP91" s="387"/>
      <c r="BHQ91" s="387"/>
      <c r="BHR91" s="387"/>
      <c r="BHS91" s="387"/>
      <c r="BHT91" s="387"/>
      <c r="BHU91" s="387"/>
      <c r="BHV91" s="387"/>
      <c r="BHW91" s="387"/>
      <c r="BHX91" s="387"/>
      <c r="BHY91" s="387"/>
      <c r="BHZ91" s="387"/>
      <c r="BIA91" s="387"/>
      <c r="BIB91" s="387"/>
      <c r="BIC91" s="387"/>
      <c r="BID91" s="387"/>
      <c r="BIE91" s="387"/>
      <c r="BIF91" s="387"/>
      <c r="BIG91" s="387"/>
      <c r="BIH91" s="387"/>
      <c r="BII91" s="387"/>
      <c r="BIJ91" s="387"/>
      <c r="BIK91" s="387"/>
      <c r="BIL91" s="387"/>
      <c r="BIM91" s="387"/>
      <c r="BIN91" s="387"/>
      <c r="BIO91" s="387"/>
      <c r="BIP91" s="387"/>
      <c r="BIQ91" s="387"/>
      <c r="BIR91" s="387"/>
      <c r="BIS91" s="387"/>
      <c r="BIT91" s="387"/>
      <c r="BIU91" s="387"/>
      <c r="BIV91" s="387"/>
      <c r="BIW91" s="387"/>
      <c r="BIX91" s="387"/>
      <c r="BIY91" s="387"/>
      <c r="BIZ91" s="387"/>
      <c r="BJA91" s="387"/>
      <c r="BJB91" s="387"/>
      <c r="BJC91" s="387"/>
      <c r="BJD91" s="387"/>
      <c r="BJE91" s="387"/>
      <c r="BJF91" s="387"/>
      <c r="BJG91" s="387"/>
      <c r="BJH91" s="387"/>
      <c r="BJI91" s="387"/>
      <c r="BJJ91" s="387"/>
      <c r="BJK91" s="387"/>
      <c r="BJL91" s="387"/>
      <c r="BJM91" s="387"/>
      <c r="BJN91" s="387"/>
      <c r="BJO91" s="387"/>
      <c r="BJP91" s="387"/>
      <c r="BJQ91" s="387"/>
      <c r="BJR91" s="387"/>
      <c r="BJS91" s="387"/>
      <c r="BJT91" s="387"/>
      <c r="BJU91" s="387"/>
      <c r="BJV91" s="387"/>
      <c r="BJW91" s="387"/>
      <c r="BJX91" s="387"/>
      <c r="BJY91" s="387"/>
      <c r="BJZ91" s="387"/>
      <c r="BKA91" s="387"/>
      <c r="BKB91" s="387"/>
      <c r="BKC91" s="387"/>
      <c r="BKD91" s="387"/>
      <c r="BKE91" s="387"/>
      <c r="BKF91" s="387"/>
      <c r="BKG91" s="387"/>
      <c r="BKH91" s="387"/>
      <c r="BKI91" s="387"/>
      <c r="BKJ91" s="387"/>
      <c r="BKK91" s="387"/>
      <c r="BKL91" s="387"/>
      <c r="BKM91" s="387"/>
      <c r="BKN91" s="387"/>
      <c r="BKO91" s="387"/>
      <c r="BKP91" s="387"/>
      <c r="BKQ91" s="387"/>
      <c r="BKR91" s="387"/>
      <c r="BKS91" s="387"/>
      <c r="BKT91" s="387"/>
      <c r="BKU91" s="387"/>
      <c r="BKV91" s="387"/>
      <c r="BKW91" s="387"/>
      <c r="BKX91" s="387"/>
      <c r="BKY91" s="387"/>
      <c r="BKZ91" s="387"/>
      <c r="BLA91" s="387"/>
      <c r="BLB91" s="387"/>
      <c r="BLC91" s="387"/>
      <c r="BLD91" s="387"/>
      <c r="BLE91" s="387"/>
      <c r="BLF91" s="387"/>
      <c r="BLG91" s="387"/>
      <c r="BLH91" s="387"/>
      <c r="BLI91" s="387"/>
      <c r="BLJ91" s="387"/>
      <c r="BLK91" s="387"/>
      <c r="BLL91" s="387"/>
      <c r="BLM91" s="387"/>
      <c r="BLN91" s="387"/>
      <c r="BLO91" s="387"/>
      <c r="BLP91" s="387"/>
      <c r="BLQ91" s="387"/>
      <c r="BLR91" s="387"/>
      <c r="BLS91" s="387"/>
      <c r="BLT91" s="387"/>
      <c r="BLU91" s="387"/>
      <c r="BLV91" s="387"/>
      <c r="BLW91" s="387"/>
      <c r="BLX91" s="387"/>
      <c r="BLY91" s="387"/>
      <c r="BLZ91" s="387"/>
      <c r="BMA91" s="387"/>
      <c r="BMB91" s="387"/>
      <c r="BMC91" s="387"/>
      <c r="BMD91" s="387"/>
      <c r="BME91" s="387"/>
      <c r="BMF91" s="387"/>
      <c r="BMG91" s="387"/>
      <c r="BMH91" s="387"/>
      <c r="BMI91" s="387"/>
      <c r="BMJ91" s="387"/>
      <c r="BMK91" s="387"/>
      <c r="BML91" s="387"/>
      <c r="BMM91" s="387"/>
      <c r="BMN91" s="387"/>
      <c r="BMO91" s="387"/>
      <c r="BMP91" s="387"/>
      <c r="BMQ91" s="387"/>
      <c r="BMR91" s="387"/>
      <c r="BMS91" s="387"/>
      <c r="BMT91" s="387"/>
      <c r="BMU91" s="387"/>
      <c r="BMV91" s="387"/>
      <c r="BMW91" s="387"/>
      <c r="BMX91" s="387"/>
      <c r="BMY91" s="387"/>
      <c r="BMZ91" s="387"/>
      <c r="BNA91" s="387"/>
      <c r="BNB91" s="387"/>
      <c r="BNC91" s="387"/>
      <c r="BND91" s="387"/>
      <c r="BNE91" s="387"/>
      <c r="BNF91" s="387"/>
      <c r="BNG91" s="387"/>
      <c r="BNH91" s="387"/>
      <c r="BNI91" s="387"/>
      <c r="BNJ91" s="387"/>
      <c r="BNK91" s="387"/>
      <c r="BNL91" s="387"/>
      <c r="BNM91" s="387"/>
      <c r="BNN91" s="387"/>
      <c r="BNO91" s="387"/>
      <c r="BNP91" s="387"/>
      <c r="BNQ91" s="387"/>
      <c r="BNR91" s="387"/>
      <c r="BNS91" s="387"/>
      <c r="BNT91" s="387"/>
      <c r="BNU91" s="387"/>
      <c r="BNV91" s="387"/>
      <c r="BNW91" s="387"/>
      <c r="BNX91" s="387"/>
      <c r="BNY91" s="387"/>
      <c r="BNZ91" s="387"/>
      <c r="BOA91" s="387"/>
      <c r="BOB91" s="387"/>
      <c r="BOC91" s="387"/>
      <c r="BOD91" s="387"/>
      <c r="BOE91" s="387"/>
      <c r="BOF91" s="387"/>
      <c r="BOG91" s="387"/>
      <c r="BOH91" s="387"/>
      <c r="BOI91" s="387"/>
      <c r="BOJ91" s="387"/>
      <c r="BOK91" s="387"/>
      <c r="BOL91" s="387"/>
      <c r="BOM91" s="387"/>
      <c r="BON91" s="387"/>
      <c r="BOO91" s="387"/>
      <c r="BOP91" s="387"/>
      <c r="BOQ91" s="387"/>
      <c r="BOR91" s="387"/>
      <c r="BOS91" s="387"/>
      <c r="BOT91" s="387"/>
      <c r="BOU91" s="387"/>
      <c r="BOV91" s="387"/>
      <c r="BOW91" s="387"/>
      <c r="BOX91" s="387"/>
      <c r="BOY91" s="387"/>
      <c r="BOZ91" s="387"/>
      <c r="BPA91" s="387"/>
      <c r="BPB91" s="387"/>
      <c r="BPC91" s="387"/>
      <c r="BPD91" s="387"/>
      <c r="BPE91" s="387"/>
      <c r="BPF91" s="387"/>
      <c r="BPG91" s="387"/>
      <c r="BPH91" s="387"/>
      <c r="BPI91" s="387"/>
      <c r="BPJ91" s="387"/>
      <c r="BPK91" s="387"/>
      <c r="BPL91" s="387"/>
      <c r="BPM91" s="387"/>
      <c r="BPN91" s="387"/>
      <c r="BPO91" s="387"/>
      <c r="BPP91" s="387"/>
      <c r="BPQ91" s="387"/>
      <c r="BPR91" s="387"/>
      <c r="BPS91" s="387"/>
      <c r="BPT91" s="387"/>
      <c r="BPU91" s="387"/>
      <c r="BPV91" s="387"/>
      <c r="BPW91" s="387"/>
      <c r="BPX91" s="387"/>
      <c r="BPY91" s="387"/>
      <c r="BPZ91" s="387"/>
      <c r="BQA91" s="387"/>
      <c r="BQB91" s="387"/>
      <c r="BQC91" s="387"/>
      <c r="BQD91" s="387"/>
      <c r="BQE91" s="387"/>
      <c r="BQF91" s="387"/>
      <c r="BQG91" s="387"/>
      <c r="BQH91" s="387"/>
      <c r="BQI91" s="387"/>
      <c r="BQJ91" s="387"/>
      <c r="BQK91" s="387"/>
      <c r="BQL91" s="387"/>
      <c r="BQM91" s="387"/>
      <c r="BQN91" s="387"/>
      <c r="BQO91" s="387"/>
      <c r="BQP91" s="387"/>
      <c r="BQQ91" s="387"/>
      <c r="BQR91" s="387"/>
      <c r="BQS91" s="387"/>
      <c r="BQT91" s="387"/>
      <c r="BQU91" s="387"/>
      <c r="BQV91" s="387"/>
      <c r="BQW91" s="387"/>
      <c r="BQX91" s="387"/>
      <c r="BQY91" s="387"/>
      <c r="BQZ91" s="387"/>
      <c r="BRA91" s="387"/>
      <c r="BRB91" s="387"/>
      <c r="BRC91" s="387"/>
      <c r="BRD91" s="387"/>
      <c r="BRE91" s="387"/>
      <c r="BRF91" s="387"/>
      <c r="BRG91" s="387"/>
      <c r="BRH91" s="387"/>
      <c r="BRI91" s="387"/>
      <c r="BRJ91" s="387"/>
      <c r="BRK91" s="387"/>
      <c r="BRL91" s="387"/>
      <c r="BRM91" s="387"/>
      <c r="BRN91" s="387"/>
      <c r="BRO91" s="387"/>
      <c r="BRP91" s="387"/>
      <c r="BRQ91" s="387"/>
      <c r="BRR91" s="387"/>
      <c r="BRS91" s="387"/>
      <c r="BRT91" s="387"/>
      <c r="BRU91" s="387"/>
      <c r="BRV91" s="387"/>
      <c r="BRW91" s="387"/>
      <c r="BRX91" s="387"/>
      <c r="BRY91" s="387"/>
      <c r="BRZ91" s="387"/>
      <c r="BSA91" s="387"/>
      <c r="BSB91" s="387"/>
      <c r="BSC91" s="387"/>
      <c r="BSD91" s="387"/>
      <c r="BSE91" s="387"/>
      <c r="BSF91" s="387"/>
      <c r="BSG91" s="387"/>
      <c r="BSH91" s="387"/>
      <c r="BSI91" s="387"/>
      <c r="BSJ91" s="387"/>
      <c r="BSK91" s="387"/>
      <c r="BSL91" s="387"/>
      <c r="BSM91" s="387"/>
      <c r="BSN91" s="387"/>
      <c r="BSO91" s="387"/>
      <c r="BSP91" s="387"/>
      <c r="BSQ91" s="387"/>
      <c r="BSR91" s="387"/>
      <c r="BSS91" s="387"/>
      <c r="BST91" s="387"/>
      <c r="BSU91" s="387"/>
      <c r="BSV91" s="387"/>
      <c r="BSW91" s="387"/>
      <c r="BSX91" s="387"/>
      <c r="BSY91" s="387"/>
      <c r="BSZ91" s="387"/>
      <c r="BTA91" s="387"/>
      <c r="BTB91" s="387"/>
      <c r="BTC91" s="387"/>
      <c r="BTD91" s="387"/>
      <c r="BTE91" s="387"/>
      <c r="BTF91" s="387"/>
      <c r="BTG91" s="387"/>
      <c r="BTH91" s="387"/>
      <c r="BTI91" s="387"/>
      <c r="BTJ91" s="387"/>
      <c r="BTK91" s="387"/>
      <c r="BTL91" s="387"/>
      <c r="BTM91" s="387"/>
      <c r="BTN91" s="387"/>
      <c r="BTO91" s="387"/>
      <c r="BTP91" s="387"/>
      <c r="BTQ91" s="387"/>
      <c r="BTR91" s="387"/>
      <c r="BTS91" s="387"/>
      <c r="BTT91" s="387"/>
      <c r="BTU91" s="387"/>
      <c r="BTV91" s="387"/>
      <c r="BTW91" s="387"/>
      <c r="BTX91" s="387"/>
      <c r="BTY91" s="387"/>
      <c r="BTZ91" s="387"/>
      <c r="BUA91" s="387"/>
      <c r="BUB91" s="387"/>
      <c r="BUC91" s="387"/>
      <c r="BUD91" s="387"/>
      <c r="BUE91" s="387"/>
      <c r="BUF91" s="387"/>
      <c r="BUG91" s="387"/>
      <c r="BUH91" s="387"/>
      <c r="BUI91" s="387"/>
      <c r="BUJ91" s="387"/>
      <c r="BUK91" s="387"/>
      <c r="BUL91" s="387"/>
      <c r="BUM91" s="387"/>
      <c r="BUN91" s="387"/>
      <c r="BUO91" s="387"/>
      <c r="BUP91" s="387"/>
      <c r="BUQ91" s="387"/>
      <c r="BUR91" s="387"/>
      <c r="BUS91" s="387"/>
      <c r="BUT91" s="387"/>
      <c r="BUU91" s="387"/>
      <c r="BUV91" s="387"/>
      <c r="BUW91" s="387"/>
      <c r="BUX91" s="387"/>
      <c r="BUY91" s="387"/>
      <c r="BUZ91" s="387"/>
      <c r="BVA91" s="387"/>
      <c r="BVB91" s="387"/>
      <c r="BVC91" s="387"/>
      <c r="BVD91" s="387"/>
      <c r="BVE91" s="387"/>
      <c r="BVF91" s="387"/>
      <c r="BVG91" s="387"/>
      <c r="BVH91" s="387"/>
      <c r="BVI91" s="387"/>
      <c r="BVJ91" s="387"/>
      <c r="BVK91" s="387"/>
      <c r="BVL91" s="387"/>
      <c r="BVM91" s="387"/>
      <c r="BVN91" s="387"/>
      <c r="BVO91" s="387"/>
      <c r="BVP91" s="387"/>
      <c r="BVQ91" s="387"/>
      <c r="BVR91" s="387"/>
      <c r="BVS91" s="387"/>
      <c r="BVT91" s="387"/>
      <c r="BVU91" s="387"/>
      <c r="BVV91" s="387"/>
      <c r="BVW91" s="387"/>
      <c r="BVX91" s="387"/>
      <c r="BVY91" s="387"/>
      <c r="BVZ91" s="387"/>
      <c r="BWA91" s="387"/>
      <c r="BWB91" s="387"/>
      <c r="BWC91" s="387"/>
      <c r="BWD91" s="387"/>
      <c r="BWE91" s="387"/>
      <c r="BWF91" s="387"/>
      <c r="BWG91" s="387"/>
      <c r="BWH91" s="387"/>
      <c r="BWI91" s="387"/>
      <c r="BWJ91" s="387"/>
      <c r="BWK91" s="387"/>
      <c r="BWL91" s="387"/>
      <c r="BWM91" s="387"/>
      <c r="BWN91" s="387"/>
      <c r="BWO91" s="387"/>
      <c r="BWP91" s="387"/>
      <c r="BWQ91" s="387"/>
      <c r="BWR91" s="387"/>
      <c r="BWS91" s="387"/>
      <c r="BWT91" s="387"/>
      <c r="BWU91" s="387"/>
      <c r="BWV91" s="387"/>
      <c r="BWW91" s="387"/>
      <c r="BWX91" s="387"/>
      <c r="BWY91" s="387"/>
      <c r="BWZ91" s="387"/>
      <c r="BXA91" s="387"/>
      <c r="BXB91" s="387"/>
      <c r="BXC91" s="387"/>
      <c r="BXD91" s="387"/>
      <c r="BXE91" s="387"/>
      <c r="BXF91" s="387"/>
      <c r="BXG91" s="387"/>
      <c r="BXH91" s="387"/>
      <c r="BXI91" s="387"/>
      <c r="BXJ91" s="387"/>
      <c r="BXK91" s="387"/>
      <c r="BXL91" s="387"/>
      <c r="BXM91" s="387"/>
      <c r="BXN91" s="387"/>
      <c r="BXO91" s="387"/>
      <c r="BXP91" s="387"/>
      <c r="BXQ91" s="387"/>
      <c r="BXR91" s="387"/>
      <c r="BXS91" s="387"/>
      <c r="BXT91" s="387"/>
      <c r="BXU91" s="387"/>
      <c r="BXV91" s="387"/>
      <c r="BXW91" s="387"/>
      <c r="BXX91" s="387"/>
      <c r="BXY91" s="387"/>
      <c r="BXZ91" s="387"/>
      <c r="BYA91" s="387"/>
      <c r="BYB91" s="387"/>
      <c r="BYC91" s="387"/>
      <c r="BYD91" s="387"/>
      <c r="BYE91" s="387"/>
      <c r="BYF91" s="387"/>
      <c r="BYG91" s="387"/>
      <c r="BYH91" s="387"/>
      <c r="BYI91" s="387"/>
      <c r="BYJ91" s="387"/>
      <c r="BYK91" s="387"/>
      <c r="BYL91" s="387"/>
      <c r="BYM91" s="387"/>
      <c r="BYN91" s="387"/>
      <c r="BYO91" s="387"/>
      <c r="BYP91" s="387"/>
      <c r="BYQ91" s="387"/>
      <c r="BYR91" s="387"/>
      <c r="BYS91" s="387"/>
      <c r="BYT91" s="387"/>
      <c r="BYU91" s="387"/>
      <c r="BYV91" s="387"/>
      <c r="BYW91" s="387"/>
      <c r="BYX91" s="387"/>
      <c r="BYY91" s="387"/>
      <c r="BYZ91" s="387"/>
      <c r="BZA91" s="387"/>
      <c r="BZB91" s="387"/>
      <c r="BZC91" s="387"/>
      <c r="BZD91" s="387"/>
      <c r="BZE91" s="387"/>
      <c r="BZF91" s="387"/>
      <c r="BZG91" s="387"/>
      <c r="BZH91" s="387"/>
      <c r="BZI91" s="387"/>
      <c r="BZJ91" s="387"/>
      <c r="BZK91" s="387"/>
      <c r="BZL91" s="387"/>
      <c r="BZM91" s="387"/>
      <c r="BZN91" s="387"/>
      <c r="BZO91" s="387"/>
      <c r="BZP91" s="387"/>
      <c r="BZQ91" s="387"/>
      <c r="BZR91" s="387"/>
      <c r="BZS91" s="387"/>
      <c r="BZT91" s="387"/>
      <c r="BZU91" s="387"/>
      <c r="BZV91" s="387"/>
      <c r="BZW91" s="387"/>
      <c r="BZX91" s="387"/>
      <c r="BZY91" s="387"/>
      <c r="BZZ91" s="387"/>
      <c r="CAA91" s="387"/>
      <c r="CAB91" s="387"/>
      <c r="CAC91" s="387"/>
      <c r="CAD91" s="387"/>
      <c r="CAE91" s="387"/>
      <c r="CAF91" s="387"/>
      <c r="CAG91" s="387"/>
      <c r="CAH91" s="387"/>
      <c r="CAI91" s="387"/>
      <c r="CAJ91" s="387"/>
      <c r="CAK91" s="387"/>
      <c r="CAL91" s="387"/>
      <c r="CAM91" s="387"/>
      <c r="CAN91" s="387"/>
      <c r="CAO91" s="387"/>
      <c r="CAP91" s="387"/>
      <c r="CAQ91" s="387"/>
      <c r="CAR91" s="387"/>
      <c r="CAS91" s="387"/>
      <c r="CAT91" s="387"/>
      <c r="CAU91" s="387"/>
      <c r="CAV91" s="387"/>
      <c r="CAW91" s="387"/>
      <c r="CAX91" s="387"/>
      <c r="CAY91" s="387"/>
      <c r="CAZ91" s="387"/>
      <c r="CBA91" s="387"/>
      <c r="CBB91" s="387"/>
      <c r="CBC91" s="387"/>
      <c r="CBD91" s="387"/>
      <c r="CBE91" s="387"/>
      <c r="CBF91" s="387"/>
      <c r="CBG91" s="387"/>
      <c r="CBH91" s="387"/>
      <c r="CBI91" s="387"/>
      <c r="CBJ91" s="387"/>
      <c r="CBK91" s="387"/>
      <c r="CBL91" s="387"/>
      <c r="CBM91" s="387"/>
      <c r="CBN91" s="387"/>
      <c r="CBO91" s="387"/>
      <c r="CBP91" s="387"/>
      <c r="CBQ91" s="387"/>
      <c r="CBR91" s="387"/>
      <c r="CBS91" s="387"/>
      <c r="CBT91" s="387"/>
      <c r="CBU91" s="387"/>
      <c r="CBV91" s="387"/>
      <c r="CBW91" s="387"/>
      <c r="CBX91" s="387"/>
      <c r="CBY91" s="387"/>
      <c r="CBZ91" s="387"/>
      <c r="CCA91" s="387"/>
      <c r="CCB91" s="387"/>
      <c r="CCC91" s="387"/>
      <c r="CCD91" s="387"/>
      <c r="CCE91" s="387"/>
      <c r="CCF91" s="387"/>
      <c r="CCG91" s="387"/>
      <c r="CCH91" s="387"/>
      <c r="CCI91" s="387"/>
      <c r="CCJ91" s="387"/>
      <c r="CCK91" s="387"/>
      <c r="CCL91" s="387"/>
      <c r="CCM91" s="387"/>
      <c r="CCN91" s="387"/>
      <c r="CCO91" s="387"/>
      <c r="CCP91" s="387"/>
      <c r="CCQ91" s="387"/>
      <c r="CCR91" s="387"/>
      <c r="CCS91" s="387"/>
      <c r="CCT91" s="387"/>
      <c r="CCU91" s="387"/>
      <c r="CCV91" s="387"/>
      <c r="CCW91" s="387"/>
      <c r="CCX91" s="387"/>
      <c r="CCY91" s="387"/>
      <c r="CCZ91" s="387"/>
      <c r="CDA91" s="387"/>
      <c r="CDB91" s="387"/>
      <c r="CDC91" s="387"/>
      <c r="CDD91" s="387"/>
      <c r="CDE91" s="387"/>
      <c r="CDF91" s="387"/>
      <c r="CDG91" s="387"/>
      <c r="CDH91" s="387"/>
      <c r="CDI91" s="387"/>
      <c r="CDJ91" s="387"/>
      <c r="CDK91" s="387"/>
      <c r="CDL91" s="387"/>
      <c r="CDM91" s="387"/>
      <c r="CDN91" s="387"/>
      <c r="CDO91" s="387"/>
      <c r="CDP91" s="387"/>
      <c r="CDQ91" s="387"/>
      <c r="CDR91" s="387"/>
      <c r="CDS91" s="387"/>
      <c r="CDT91" s="387"/>
      <c r="CDU91" s="387"/>
      <c r="CDV91" s="387"/>
      <c r="CDW91" s="387"/>
      <c r="CDX91" s="387"/>
      <c r="CDY91" s="387"/>
      <c r="CDZ91" s="387"/>
      <c r="CEA91" s="387"/>
      <c r="CEB91" s="387"/>
      <c r="CEC91" s="387"/>
      <c r="CED91" s="387"/>
      <c r="CEE91" s="387"/>
      <c r="CEF91" s="387"/>
      <c r="CEG91" s="387"/>
      <c r="CEH91" s="387"/>
      <c r="CEI91" s="387"/>
      <c r="CEJ91" s="387"/>
      <c r="CEK91" s="387"/>
      <c r="CEL91" s="387"/>
      <c r="CEM91" s="387"/>
      <c r="CEN91" s="387"/>
      <c r="CEO91" s="387"/>
      <c r="CEP91" s="387"/>
      <c r="CEQ91" s="387"/>
      <c r="CER91" s="387"/>
      <c r="CES91" s="387"/>
      <c r="CET91" s="387"/>
      <c r="CEU91" s="387"/>
      <c r="CEV91" s="387"/>
      <c r="CEW91" s="387"/>
      <c r="CEX91" s="387"/>
      <c r="CEY91" s="387"/>
      <c r="CEZ91" s="387"/>
      <c r="CFA91" s="387"/>
      <c r="CFB91" s="387"/>
      <c r="CFC91" s="387"/>
      <c r="CFD91" s="387"/>
      <c r="CFE91" s="387"/>
      <c r="CFF91" s="387"/>
      <c r="CFG91" s="387"/>
      <c r="CFH91" s="387"/>
      <c r="CFI91" s="387"/>
      <c r="CFJ91" s="387"/>
      <c r="CFK91" s="387"/>
      <c r="CFL91" s="387"/>
      <c r="CFM91" s="387"/>
      <c r="CFN91" s="387"/>
      <c r="CFO91" s="387"/>
      <c r="CFP91" s="387"/>
      <c r="CFQ91" s="387"/>
      <c r="CFR91" s="387"/>
      <c r="CFS91" s="387"/>
      <c r="CFT91" s="387"/>
      <c r="CFU91" s="387"/>
      <c r="CFV91" s="387"/>
      <c r="CFW91" s="387"/>
      <c r="CFX91" s="387"/>
      <c r="CFY91" s="387"/>
      <c r="CFZ91" s="387"/>
      <c r="CGA91" s="387"/>
      <c r="CGB91" s="387"/>
      <c r="CGC91" s="387"/>
      <c r="CGD91" s="387"/>
      <c r="CGE91" s="387"/>
      <c r="CGF91" s="387"/>
      <c r="CGG91" s="387"/>
      <c r="CGH91" s="387"/>
      <c r="CGI91" s="387"/>
      <c r="CGJ91" s="387"/>
      <c r="CGK91" s="387"/>
      <c r="CGL91" s="387"/>
      <c r="CGM91" s="387"/>
      <c r="CGN91" s="387"/>
      <c r="CGO91" s="387"/>
      <c r="CGP91" s="387"/>
      <c r="CGQ91" s="387"/>
      <c r="CGR91" s="387"/>
      <c r="CGS91" s="387"/>
      <c r="CGT91" s="387"/>
      <c r="CGU91" s="387"/>
      <c r="CGV91" s="387"/>
      <c r="CGW91" s="387"/>
      <c r="CGX91" s="387"/>
      <c r="CGY91" s="387"/>
      <c r="CGZ91" s="387"/>
      <c r="CHA91" s="387"/>
      <c r="CHB91" s="387"/>
      <c r="CHC91" s="387"/>
      <c r="CHD91" s="387"/>
      <c r="CHE91" s="387"/>
      <c r="CHF91" s="387"/>
      <c r="CHG91" s="387"/>
      <c r="CHH91" s="387"/>
      <c r="CHI91" s="387"/>
      <c r="CHJ91" s="387"/>
      <c r="CHK91" s="387"/>
      <c r="CHL91" s="387"/>
      <c r="CHM91" s="387"/>
      <c r="CHN91" s="387"/>
      <c r="CHO91" s="387"/>
      <c r="CHP91" s="387"/>
      <c r="CHQ91" s="387"/>
      <c r="CHR91" s="387"/>
      <c r="CHS91" s="387"/>
      <c r="CHT91" s="387"/>
      <c r="CHU91" s="387"/>
      <c r="CHV91" s="387"/>
      <c r="CHW91" s="387"/>
      <c r="CHX91" s="387"/>
      <c r="CHY91" s="387"/>
      <c r="CHZ91" s="387"/>
      <c r="CIA91" s="387"/>
      <c r="CIB91" s="387"/>
      <c r="CIC91" s="387"/>
      <c r="CID91" s="387"/>
      <c r="CIE91" s="387"/>
      <c r="CIF91" s="387"/>
      <c r="CIG91" s="387"/>
      <c r="CIH91" s="387"/>
      <c r="CII91" s="387"/>
      <c r="CIJ91" s="387"/>
      <c r="CIK91" s="387"/>
      <c r="CIL91" s="387"/>
      <c r="CIM91" s="387"/>
      <c r="CIN91" s="387"/>
      <c r="CIO91" s="387"/>
      <c r="CIP91" s="387"/>
      <c r="CIQ91" s="387"/>
      <c r="CIR91" s="387"/>
      <c r="CIS91" s="387"/>
      <c r="CIT91" s="387"/>
      <c r="CIU91" s="387"/>
      <c r="CIV91" s="387"/>
      <c r="CIW91" s="387"/>
      <c r="CIX91" s="387"/>
      <c r="CIY91" s="387"/>
      <c r="CIZ91" s="387"/>
      <c r="CJA91" s="387"/>
      <c r="CJB91" s="387"/>
      <c r="CJC91" s="387"/>
      <c r="CJD91" s="387"/>
      <c r="CJE91" s="387"/>
      <c r="CJF91" s="387"/>
      <c r="CJG91" s="387"/>
      <c r="CJH91" s="387"/>
      <c r="CJI91" s="387"/>
      <c r="CJJ91" s="387"/>
      <c r="CJK91" s="387"/>
      <c r="CJL91" s="387"/>
      <c r="CJM91" s="387"/>
      <c r="CJN91" s="387"/>
      <c r="CJO91" s="387"/>
      <c r="CJP91" s="387"/>
      <c r="CJQ91" s="387"/>
      <c r="CJR91" s="387"/>
      <c r="CJS91" s="387"/>
      <c r="CJT91" s="387"/>
      <c r="CJU91" s="387"/>
      <c r="CJV91" s="387"/>
      <c r="CJW91" s="387"/>
      <c r="CJX91" s="387"/>
      <c r="CJY91" s="387"/>
      <c r="CJZ91" s="387"/>
      <c r="CKA91" s="387"/>
      <c r="CKB91" s="387"/>
      <c r="CKC91" s="387"/>
      <c r="CKD91" s="387"/>
      <c r="CKE91" s="387"/>
      <c r="CKF91" s="387"/>
      <c r="CKG91" s="387"/>
      <c r="CKH91" s="387"/>
      <c r="CKI91" s="387"/>
      <c r="CKJ91" s="387"/>
      <c r="CKK91" s="387"/>
      <c r="CKL91" s="387"/>
      <c r="CKM91" s="387"/>
      <c r="CKN91" s="387"/>
      <c r="CKO91" s="387"/>
      <c r="CKP91" s="387"/>
      <c r="CKQ91" s="387"/>
      <c r="CKR91" s="387"/>
      <c r="CKS91" s="387"/>
      <c r="CKT91" s="387"/>
      <c r="CKU91" s="387"/>
      <c r="CKV91" s="387"/>
      <c r="CKW91" s="387"/>
      <c r="CKX91" s="387"/>
      <c r="CKY91" s="387"/>
      <c r="CKZ91" s="387"/>
      <c r="CLA91" s="387"/>
      <c r="CLB91" s="387"/>
      <c r="CLC91" s="387"/>
      <c r="CLD91" s="387"/>
      <c r="CLE91" s="387"/>
      <c r="CLF91" s="387"/>
      <c r="CLG91" s="387"/>
      <c r="CLH91" s="387"/>
      <c r="CLI91" s="387"/>
      <c r="CLJ91" s="387"/>
      <c r="CLK91" s="387"/>
      <c r="CLL91" s="387"/>
      <c r="CLM91" s="387"/>
      <c r="CLN91" s="387"/>
      <c r="CLO91" s="387"/>
      <c r="CLP91" s="387"/>
      <c r="CLQ91" s="387"/>
      <c r="CLR91" s="387"/>
      <c r="CLS91" s="387"/>
      <c r="CLT91" s="387"/>
      <c r="CLU91" s="387"/>
      <c r="CLV91" s="387"/>
      <c r="CLW91" s="387"/>
      <c r="CLX91" s="387"/>
      <c r="CLY91" s="387"/>
      <c r="CLZ91" s="387"/>
      <c r="CMA91" s="387"/>
      <c r="CMB91" s="387"/>
      <c r="CMC91" s="387"/>
      <c r="CMD91" s="387"/>
      <c r="CME91" s="387"/>
      <c r="CMF91" s="387"/>
      <c r="CMG91" s="387"/>
      <c r="CMH91" s="387"/>
      <c r="CMI91" s="387"/>
      <c r="CMJ91" s="387"/>
      <c r="CMK91" s="387"/>
      <c r="CML91" s="387"/>
      <c r="CMM91" s="387"/>
      <c r="CMN91" s="387"/>
      <c r="CMO91" s="387"/>
      <c r="CMP91" s="387"/>
      <c r="CMQ91" s="387"/>
      <c r="CMR91" s="387"/>
      <c r="CMS91" s="387"/>
      <c r="CMT91" s="387"/>
      <c r="CMU91" s="387"/>
      <c r="CMV91" s="387"/>
      <c r="CMW91" s="387"/>
      <c r="CMX91" s="387"/>
      <c r="CMY91" s="387"/>
      <c r="CMZ91" s="387"/>
      <c r="CNA91" s="387"/>
      <c r="CNB91" s="387"/>
      <c r="CNC91" s="387"/>
      <c r="CND91" s="387"/>
      <c r="CNE91" s="387"/>
      <c r="CNF91" s="387"/>
      <c r="CNG91" s="387"/>
      <c r="CNH91" s="387"/>
      <c r="CNI91" s="387"/>
      <c r="CNJ91" s="387"/>
      <c r="CNK91" s="387"/>
      <c r="CNL91" s="387"/>
      <c r="CNM91" s="387"/>
      <c r="CNN91" s="387"/>
      <c r="CNO91" s="387"/>
      <c r="CNP91" s="387"/>
      <c r="CNQ91" s="387"/>
      <c r="CNR91" s="387"/>
      <c r="CNS91" s="387"/>
      <c r="CNT91" s="387"/>
      <c r="CNU91" s="387"/>
      <c r="CNV91" s="387"/>
      <c r="CNW91" s="387"/>
      <c r="CNX91" s="387"/>
      <c r="CNY91" s="387"/>
      <c r="CNZ91" s="387"/>
      <c r="COA91" s="387"/>
      <c r="COB91" s="387"/>
      <c r="COC91" s="387"/>
      <c r="COD91" s="387"/>
      <c r="COE91" s="387"/>
      <c r="COF91" s="387"/>
      <c r="COG91" s="387"/>
      <c r="COH91" s="387"/>
      <c r="COI91" s="387"/>
      <c r="COJ91" s="387"/>
      <c r="COK91" s="387"/>
      <c r="COL91" s="387"/>
      <c r="COM91" s="387"/>
      <c r="CON91" s="387"/>
      <c r="COO91" s="387"/>
      <c r="COP91" s="387"/>
      <c r="COQ91" s="387"/>
      <c r="COR91" s="387"/>
      <c r="COS91" s="387"/>
      <c r="COT91" s="387"/>
      <c r="COU91" s="387"/>
      <c r="COV91" s="387"/>
      <c r="COW91" s="387"/>
      <c r="COX91" s="387"/>
      <c r="COY91" s="387"/>
      <c r="COZ91" s="387"/>
      <c r="CPA91" s="387"/>
      <c r="CPB91" s="387"/>
      <c r="CPC91" s="387"/>
      <c r="CPD91" s="387"/>
      <c r="CPE91" s="387"/>
      <c r="CPF91" s="387"/>
      <c r="CPG91" s="387"/>
      <c r="CPH91" s="387"/>
      <c r="CPI91" s="387"/>
      <c r="CPJ91" s="387"/>
      <c r="CPK91" s="387"/>
      <c r="CPL91" s="387"/>
      <c r="CPM91" s="387"/>
      <c r="CPN91" s="387"/>
      <c r="CPO91" s="387"/>
      <c r="CPP91" s="387"/>
      <c r="CPQ91" s="387"/>
      <c r="CPR91" s="387"/>
      <c r="CPS91" s="387"/>
      <c r="CPT91" s="387"/>
      <c r="CPU91" s="387"/>
      <c r="CPV91" s="387"/>
      <c r="CPW91" s="387"/>
      <c r="CPX91" s="387"/>
      <c r="CPY91" s="387"/>
      <c r="CPZ91" s="387"/>
      <c r="CQA91" s="387"/>
      <c r="CQB91" s="387"/>
      <c r="CQC91" s="387"/>
      <c r="CQD91" s="387"/>
      <c r="CQE91" s="387"/>
      <c r="CQF91" s="387"/>
      <c r="CQG91" s="387"/>
      <c r="CQH91" s="387"/>
      <c r="CQI91" s="387"/>
      <c r="CQJ91" s="387"/>
      <c r="CQK91" s="387"/>
      <c r="CQL91" s="387"/>
      <c r="CQM91" s="387"/>
      <c r="CQN91" s="387"/>
      <c r="CQO91" s="387"/>
      <c r="CQP91" s="387"/>
      <c r="CQQ91" s="387"/>
      <c r="CQR91" s="387"/>
      <c r="CQS91" s="387"/>
      <c r="CQT91" s="387"/>
      <c r="CQU91" s="387"/>
      <c r="CQV91" s="387"/>
      <c r="CQW91" s="387"/>
      <c r="CQX91" s="387"/>
      <c r="CQY91" s="387"/>
      <c r="CQZ91" s="387"/>
      <c r="CRA91" s="387"/>
      <c r="CRB91" s="387"/>
      <c r="CRC91" s="387"/>
      <c r="CRD91" s="387"/>
      <c r="CRE91" s="387"/>
      <c r="CRF91" s="387"/>
      <c r="CRG91" s="387"/>
      <c r="CRH91" s="387"/>
      <c r="CRI91" s="387"/>
      <c r="CRJ91" s="387"/>
      <c r="CRK91" s="387"/>
      <c r="CRL91" s="387"/>
      <c r="CRM91" s="387"/>
      <c r="CRN91" s="387"/>
      <c r="CRO91" s="387"/>
      <c r="CRP91" s="387"/>
      <c r="CRQ91" s="387"/>
      <c r="CRR91" s="387"/>
      <c r="CRS91" s="387"/>
      <c r="CRT91" s="387"/>
      <c r="CRU91" s="387"/>
      <c r="CRV91" s="387"/>
      <c r="CRW91" s="387"/>
      <c r="CRX91" s="387"/>
      <c r="CRY91" s="387"/>
      <c r="CRZ91" s="387"/>
      <c r="CSA91" s="387"/>
      <c r="CSB91" s="387"/>
      <c r="CSC91" s="387"/>
      <c r="CSD91" s="387"/>
      <c r="CSE91" s="387"/>
      <c r="CSF91" s="387"/>
      <c r="CSG91" s="387"/>
      <c r="CSH91" s="387"/>
      <c r="CSI91" s="387"/>
      <c r="CSJ91" s="387"/>
      <c r="CSK91" s="387"/>
      <c r="CSL91" s="387"/>
      <c r="CSM91" s="387"/>
      <c r="CSN91" s="387"/>
      <c r="CSO91" s="387"/>
      <c r="CSP91" s="387"/>
      <c r="CSQ91" s="387"/>
      <c r="CSR91" s="387"/>
      <c r="CSS91" s="387"/>
      <c r="CST91" s="387"/>
      <c r="CSU91" s="387"/>
      <c r="CSV91" s="387"/>
      <c r="CSW91" s="387"/>
      <c r="CSX91" s="387"/>
      <c r="CSY91" s="387"/>
      <c r="CSZ91" s="387"/>
      <c r="CTA91" s="387"/>
      <c r="CTB91" s="387"/>
      <c r="CTC91" s="387"/>
      <c r="CTD91" s="387"/>
      <c r="CTE91" s="387"/>
      <c r="CTF91" s="387"/>
      <c r="CTG91" s="387"/>
      <c r="CTH91" s="387"/>
      <c r="CTI91" s="387"/>
      <c r="CTJ91" s="387"/>
      <c r="CTK91" s="387"/>
      <c r="CTL91" s="387"/>
      <c r="CTM91" s="387"/>
      <c r="CTN91" s="387"/>
      <c r="CTO91" s="387"/>
      <c r="CTP91" s="387"/>
      <c r="CTQ91" s="387"/>
      <c r="CTR91" s="387"/>
      <c r="CTS91" s="387"/>
      <c r="CTT91" s="387"/>
      <c r="CTU91" s="387"/>
      <c r="CTV91" s="387"/>
      <c r="CTW91" s="387"/>
      <c r="CTX91" s="387"/>
      <c r="CTY91" s="387"/>
      <c r="CTZ91" s="387"/>
      <c r="CUA91" s="387"/>
      <c r="CUB91" s="387"/>
      <c r="CUC91" s="387"/>
      <c r="CUD91" s="387"/>
      <c r="CUE91" s="387"/>
      <c r="CUF91" s="387"/>
      <c r="CUG91" s="387"/>
      <c r="CUH91" s="387"/>
      <c r="CUI91" s="387"/>
      <c r="CUJ91" s="387"/>
      <c r="CUK91" s="387"/>
      <c r="CUL91" s="387"/>
      <c r="CUM91" s="387"/>
      <c r="CUN91" s="387"/>
      <c r="CUO91" s="387"/>
      <c r="CUP91" s="387"/>
      <c r="CUQ91" s="387"/>
      <c r="CUR91" s="387"/>
      <c r="CUS91" s="387"/>
      <c r="CUT91" s="387"/>
      <c r="CUU91" s="387"/>
      <c r="CUV91" s="387"/>
      <c r="CUW91" s="387"/>
      <c r="CUX91" s="387"/>
      <c r="CUY91" s="387"/>
      <c r="CUZ91" s="387"/>
      <c r="CVA91" s="387"/>
      <c r="CVB91" s="387"/>
      <c r="CVC91" s="387"/>
      <c r="CVD91" s="387"/>
      <c r="CVE91" s="387"/>
      <c r="CVF91" s="387"/>
      <c r="CVG91" s="387"/>
      <c r="CVH91" s="387"/>
      <c r="CVI91" s="387"/>
      <c r="CVJ91" s="387"/>
      <c r="CVK91" s="387"/>
      <c r="CVL91" s="387"/>
      <c r="CVM91" s="387"/>
      <c r="CVN91" s="387"/>
      <c r="CVO91" s="387"/>
      <c r="CVP91" s="387"/>
      <c r="CVQ91" s="387"/>
      <c r="CVR91" s="387"/>
      <c r="CVS91" s="387"/>
      <c r="CVT91" s="387"/>
      <c r="CVU91" s="387"/>
      <c r="CVV91" s="387"/>
      <c r="CVW91" s="387"/>
      <c r="CVX91" s="387"/>
      <c r="CVY91" s="387"/>
      <c r="CVZ91" s="387"/>
      <c r="CWA91" s="387"/>
      <c r="CWB91" s="387"/>
      <c r="CWC91" s="387"/>
      <c r="CWD91" s="387"/>
      <c r="CWE91" s="387"/>
      <c r="CWF91" s="387"/>
      <c r="CWG91" s="387"/>
      <c r="CWH91" s="387"/>
      <c r="CWI91" s="387"/>
      <c r="CWJ91" s="387"/>
      <c r="CWK91" s="387"/>
      <c r="CWL91" s="387"/>
      <c r="CWM91" s="387"/>
      <c r="CWN91" s="387"/>
      <c r="CWO91" s="387"/>
      <c r="CWP91" s="387"/>
      <c r="CWQ91" s="387"/>
      <c r="CWR91" s="387"/>
      <c r="CWS91" s="387"/>
      <c r="CWT91" s="387"/>
      <c r="CWU91" s="387"/>
      <c r="CWV91" s="387"/>
      <c r="CWW91" s="387"/>
      <c r="CWX91" s="387"/>
      <c r="CWY91" s="387"/>
      <c r="CWZ91" s="387"/>
      <c r="CXA91" s="387"/>
      <c r="CXB91" s="387"/>
      <c r="CXC91" s="387"/>
      <c r="CXD91" s="387"/>
      <c r="CXE91" s="387"/>
      <c r="CXF91" s="387"/>
      <c r="CXG91" s="387"/>
      <c r="CXH91" s="387"/>
      <c r="CXI91" s="387"/>
      <c r="CXJ91" s="387"/>
      <c r="CXK91" s="387"/>
      <c r="CXL91" s="387"/>
      <c r="CXM91" s="387"/>
      <c r="CXN91" s="387"/>
      <c r="CXO91" s="387"/>
      <c r="CXP91" s="387"/>
      <c r="CXQ91" s="387"/>
      <c r="CXR91" s="387"/>
      <c r="CXS91" s="387"/>
      <c r="CXT91" s="387"/>
      <c r="CXU91" s="387"/>
      <c r="CXV91" s="387"/>
      <c r="CXW91" s="387"/>
      <c r="CXX91" s="387"/>
      <c r="CXY91" s="387"/>
      <c r="CXZ91" s="387"/>
      <c r="CYA91" s="387"/>
      <c r="CYB91" s="387"/>
      <c r="CYC91" s="387"/>
      <c r="CYD91" s="387"/>
      <c r="CYE91" s="387"/>
      <c r="CYF91" s="387"/>
      <c r="CYG91" s="387"/>
      <c r="CYH91" s="387"/>
      <c r="CYI91" s="387"/>
      <c r="CYJ91" s="387"/>
      <c r="CYK91" s="387"/>
      <c r="CYL91" s="387"/>
      <c r="CYM91" s="387"/>
      <c r="CYN91" s="387"/>
      <c r="CYO91" s="387"/>
      <c r="CYP91" s="387"/>
      <c r="CYQ91" s="387"/>
      <c r="CYR91" s="387"/>
      <c r="CYS91" s="387"/>
      <c r="CYT91" s="387"/>
      <c r="CYU91" s="387"/>
      <c r="CYV91" s="387"/>
      <c r="CYW91" s="387"/>
      <c r="CYX91" s="387"/>
      <c r="CYY91" s="387"/>
      <c r="CYZ91" s="387"/>
      <c r="CZA91" s="387"/>
      <c r="CZB91" s="387"/>
      <c r="CZC91" s="387"/>
      <c r="CZD91" s="387"/>
      <c r="CZE91" s="387"/>
      <c r="CZF91" s="387"/>
      <c r="CZG91" s="387"/>
      <c r="CZH91" s="387"/>
      <c r="CZI91" s="387"/>
      <c r="CZJ91" s="387"/>
      <c r="CZK91" s="387"/>
      <c r="CZL91" s="387"/>
      <c r="CZM91" s="387"/>
      <c r="CZN91" s="387"/>
      <c r="CZO91" s="387"/>
      <c r="CZP91" s="387"/>
      <c r="CZQ91" s="387"/>
      <c r="CZR91" s="387"/>
      <c r="CZS91" s="387"/>
      <c r="CZT91" s="387"/>
      <c r="CZU91" s="387"/>
      <c r="CZV91" s="387"/>
      <c r="CZW91" s="387"/>
      <c r="CZX91" s="387"/>
      <c r="CZY91" s="387"/>
      <c r="CZZ91" s="387"/>
      <c r="DAA91" s="387"/>
      <c r="DAB91" s="387"/>
      <c r="DAC91" s="387"/>
      <c r="DAD91" s="387"/>
      <c r="DAE91" s="387"/>
      <c r="DAF91" s="387"/>
      <c r="DAG91" s="387"/>
      <c r="DAH91" s="387"/>
      <c r="DAI91" s="387"/>
      <c r="DAJ91" s="387"/>
      <c r="DAK91" s="387"/>
      <c r="DAL91" s="387"/>
      <c r="DAM91" s="387"/>
      <c r="DAN91" s="387"/>
      <c r="DAO91" s="387"/>
      <c r="DAP91" s="387"/>
      <c r="DAQ91" s="387"/>
      <c r="DAR91" s="387"/>
      <c r="DAS91" s="387"/>
      <c r="DAT91" s="387"/>
      <c r="DAU91" s="387"/>
      <c r="DAV91" s="387"/>
      <c r="DAW91" s="387"/>
      <c r="DAX91" s="387"/>
      <c r="DAY91" s="387"/>
      <c r="DAZ91" s="387"/>
      <c r="DBA91" s="387"/>
      <c r="DBB91" s="387"/>
      <c r="DBC91" s="387"/>
      <c r="DBD91" s="387"/>
      <c r="DBE91" s="387"/>
      <c r="DBF91" s="387"/>
      <c r="DBG91" s="387"/>
      <c r="DBH91" s="387"/>
      <c r="DBI91" s="387"/>
      <c r="DBJ91" s="387"/>
      <c r="DBK91" s="387"/>
      <c r="DBL91" s="387"/>
      <c r="DBM91" s="387"/>
      <c r="DBN91" s="387"/>
      <c r="DBO91" s="387"/>
      <c r="DBP91" s="387"/>
      <c r="DBQ91" s="387"/>
      <c r="DBR91" s="387"/>
      <c r="DBS91" s="387"/>
      <c r="DBT91" s="387"/>
      <c r="DBU91" s="387"/>
      <c r="DBV91" s="387"/>
      <c r="DBW91" s="387"/>
      <c r="DBX91" s="387"/>
      <c r="DBY91" s="387"/>
      <c r="DBZ91" s="387"/>
      <c r="DCA91" s="387"/>
      <c r="DCB91" s="387"/>
      <c r="DCC91" s="387"/>
      <c r="DCD91" s="387"/>
      <c r="DCE91" s="387"/>
      <c r="DCF91" s="387"/>
      <c r="DCG91" s="387"/>
      <c r="DCH91" s="387"/>
      <c r="DCI91" s="387"/>
      <c r="DCJ91" s="387"/>
      <c r="DCK91" s="387"/>
      <c r="DCL91" s="387"/>
      <c r="DCM91" s="387"/>
      <c r="DCN91" s="387"/>
      <c r="DCO91" s="387"/>
      <c r="DCP91" s="387"/>
      <c r="DCQ91" s="387"/>
      <c r="DCR91" s="387"/>
      <c r="DCS91" s="387"/>
      <c r="DCT91" s="387"/>
      <c r="DCU91" s="387"/>
      <c r="DCV91" s="387"/>
      <c r="DCW91" s="387"/>
      <c r="DCX91" s="387"/>
      <c r="DCY91" s="387"/>
      <c r="DCZ91" s="387"/>
      <c r="DDA91" s="387"/>
      <c r="DDB91" s="387"/>
      <c r="DDC91" s="387"/>
      <c r="DDD91" s="387"/>
      <c r="DDE91" s="387"/>
      <c r="DDF91" s="387"/>
      <c r="DDG91" s="387"/>
      <c r="DDH91" s="387"/>
      <c r="DDI91" s="387"/>
      <c r="DDJ91" s="387"/>
      <c r="DDK91" s="387"/>
      <c r="DDL91" s="387"/>
      <c r="DDM91" s="387"/>
      <c r="DDN91" s="387"/>
      <c r="DDO91" s="387"/>
      <c r="DDP91" s="387"/>
      <c r="DDQ91" s="387"/>
      <c r="DDR91" s="387"/>
      <c r="DDS91" s="387"/>
      <c r="DDT91" s="387"/>
      <c r="DDU91" s="387"/>
      <c r="DDV91" s="387"/>
      <c r="DDW91" s="387"/>
      <c r="DDX91" s="387"/>
      <c r="DDY91" s="387"/>
      <c r="DDZ91" s="387"/>
      <c r="DEA91" s="387"/>
      <c r="DEB91" s="387"/>
      <c r="DEC91" s="387"/>
      <c r="DED91" s="387"/>
      <c r="DEE91" s="387"/>
      <c r="DEF91" s="387"/>
      <c r="DEG91" s="387"/>
      <c r="DEH91" s="387"/>
      <c r="DEI91" s="387"/>
      <c r="DEJ91" s="387"/>
      <c r="DEK91" s="387"/>
      <c r="DEL91" s="387"/>
      <c r="DEM91" s="387"/>
      <c r="DEN91" s="387"/>
      <c r="DEO91" s="387"/>
      <c r="DEP91" s="387"/>
      <c r="DEQ91" s="387"/>
      <c r="DER91" s="387"/>
      <c r="DES91" s="387"/>
      <c r="DET91" s="387"/>
      <c r="DEU91" s="387"/>
      <c r="DEV91" s="387"/>
      <c r="DEW91" s="387"/>
      <c r="DEX91" s="387"/>
      <c r="DEY91" s="387"/>
      <c r="DEZ91" s="387"/>
      <c r="DFA91" s="387"/>
      <c r="DFB91" s="387"/>
      <c r="DFC91" s="387"/>
      <c r="DFD91" s="387"/>
      <c r="DFE91" s="387"/>
      <c r="DFF91" s="387"/>
      <c r="DFG91" s="387"/>
      <c r="DFH91" s="387"/>
      <c r="DFI91" s="387"/>
      <c r="DFJ91" s="387"/>
      <c r="DFK91" s="387"/>
      <c r="DFL91" s="387"/>
      <c r="DFM91" s="387"/>
      <c r="DFN91" s="387"/>
      <c r="DFO91" s="387"/>
      <c r="DFP91" s="387"/>
      <c r="DFQ91" s="387"/>
      <c r="DFR91" s="387"/>
      <c r="DFS91" s="387"/>
      <c r="DFT91" s="387"/>
      <c r="DFU91" s="387"/>
      <c r="DFV91" s="387"/>
      <c r="DFW91" s="387"/>
      <c r="DFX91" s="387"/>
      <c r="DFY91" s="387"/>
      <c r="DFZ91" s="387"/>
      <c r="DGA91" s="387"/>
      <c r="DGB91" s="387"/>
      <c r="DGC91" s="387"/>
      <c r="DGD91" s="387"/>
      <c r="DGE91" s="387"/>
      <c r="DGF91" s="387"/>
      <c r="DGG91" s="387"/>
      <c r="DGH91" s="387"/>
      <c r="DGI91" s="387"/>
      <c r="DGJ91" s="387"/>
      <c r="DGK91" s="387"/>
      <c r="DGL91" s="387"/>
      <c r="DGM91" s="387"/>
      <c r="DGN91" s="387"/>
      <c r="DGO91" s="387"/>
      <c r="DGP91" s="387"/>
      <c r="DGQ91" s="387"/>
      <c r="DGR91" s="387"/>
      <c r="DGS91" s="387"/>
      <c r="DGT91" s="387"/>
      <c r="DGU91" s="387"/>
      <c r="DGV91" s="387"/>
      <c r="DGW91" s="387"/>
      <c r="DGX91" s="387"/>
      <c r="DGY91" s="387"/>
      <c r="DGZ91" s="387"/>
      <c r="DHA91" s="387"/>
      <c r="DHB91" s="387"/>
      <c r="DHC91" s="387"/>
      <c r="DHD91" s="387"/>
      <c r="DHE91" s="387"/>
      <c r="DHF91" s="387"/>
      <c r="DHG91" s="387"/>
      <c r="DHH91" s="387"/>
      <c r="DHI91" s="387"/>
      <c r="DHJ91" s="387"/>
      <c r="DHK91" s="387"/>
      <c r="DHL91" s="387"/>
      <c r="DHM91" s="387"/>
      <c r="DHN91" s="387"/>
      <c r="DHO91" s="387"/>
      <c r="DHP91" s="387"/>
      <c r="DHQ91" s="387"/>
      <c r="DHR91" s="387"/>
    </row>
    <row r="92" spans="1:2930" s="386" customFormat="1" ht="14.5" hidden="1" x14ac:dyDescent="0.35">
      <c r="A92" s="386">
        <v>87</v>
      </c>
      <c r="B92" s="498" t="str">
        <f ca="1">IF(NOW()-'2019-04'!B$15&gt;30,"Red",IF(NOW()-'2019-04'!B$15&gt;15,"Yellow","Green"))</f>
        <v>Green</v>
      </c>
      <c r="C92" s="499" t="str">
        <f>CONCATENATE('2019-04'!$B$1, " - ",'2019-04'!$B$2)</f>
        <v xml:space="preserve">2019-04 - Modifications to PRC-005-6 </v>
      </c>
      <c r="D92" s="499"/>
      <c r="E92" s="500" t="str">
        <f>'2019-04'!$B$5</f>
        <v>PRC-005</v>
      </c>
      <c r="F92" s="501">
        <f>'2019-04'!$G$36</f>
        <v>844</v>
      </c>
      <c r="G92" s="386" t="s">
        <v>34</v>
      </c>
    </row>
    <row r="93" spans="1:2930" s="386" customFormat="1" ht="14.5" x14ac:dyDescent="0.35">
      <c r="A93" s="381">
        <v>88</v>
      </c>
      <c r="B93" s="567" t="str">
        <f ca="1">IF(NOW()-'2019-04'!B$15&gt;30,"Red",IF(NOW()-'2019-04'!B$15&gt;15,"Yellow","Green"))</f>
        <v>Green</v>
      </c>
      <c r="C93" s="566" t="str">
        <f>CONCATENATE('2019-04'!$B$1, " - ",'2019-04'!$B$2)</f>
        <v xml:space="preserve">2019-04 - Modifications to PRC-005-6 </v>
      </c>
      <c r="D93" s="582">
        <f>'2019-04'!$F$7</f>
        <v>1</v>
      </c>
      <c r="E93" s="549" t="str">
        <f>'2019-04'!$B$5</f>
        <v>PRC-005</v>
      </c>
      <c r="F93" s="545">
        <f>'2019-04'!$G$36</f>
        <v>844</v>
      </c>
      <c r="G93" s="550" t="str">
        <f>'2019-04'!$B$3</f>
        <v>On Hold</v>
      </c>
      <c r="H93" s="387"/>
      <c r="I93" s="387"/>
      <c r="J93" s="387"/>
      <c r="K93" s="387"/>
      <c r="L93" s="387"/>
      <c r="M93" s="387"/>
      <c r="N93" s="387"/>
      <c r="O93" s="387"/>
      <c r="P93" s="387"/>
      <c r="Q93" s="387"/>
      <c r="R93" s="387"/>
      <c r="S93" s="387"/>
      <c r="T93" s="387"/>
      <c r="U93" s="387"/>
      <c r="V93" s="387"/>
      <c r="W93" s="387"/>
      <c r="X93" s="387"/>
      <c r="Y93" s="387"/>
      <c r="Z93" s="387"/>
      <c r="AA93" s="387"/>
      <c r="AB93" s="387"/>
      <c r="AC93" s="387"/>
      <c r="AD93" s="387"/>
      <c r="AE93" s="387"/>
      <c r="AF93" s="387"/>
      <c r="AG93" s="387"/>
      <c r="AH93" s="387"/>
      <c r="AI93" s="387"/>
      <c r="AJ93" s="387"/>
      <c r="AK93" s="387"/>
      <c r="AL93" s="387"/>
      <c r="AM93" s="387"/>
      <c r="AN93" s="387"/>
      <c r="AO93" s="387"/>
      <c r="AP93" s="387"/>
      <c r="AQ93" s="387"/>
      <c r="AR93" s="387"/>
      <c r="AS93" s="387"/>
      <c r="AT93" s="387"/>
      <c r="AU93" s="387"/>
      <c r="AV93" s="387"/>
      <c r="AW93" s="387"/>
      <c r="AX93" s="387"/>
      <c r="AY93" s="387"/>
      <c r="AZ93" s="387"/>
      <c r="BA93" s="387"/>
      <c r="BB93" s="387"/>
      <c r="BC93" s="387"/>
      <c r="BD93" s="387"/>
      <c r="BE93" s="387"/>
      <c r="BF93" s="387"/>
      <c r="BG93" s="387"/>
      <c r="BH93" s="387"/>
      <c r="BI93" s="387"/>
      <c r="BJ93" s="387"/>
      <c r="BK93" s="387"/>
      <c r="BL93" s="387"/>
      <c r="BM93" s="387"/>
      <c r="BN93" s="387"/>
      <c r="BO93" s="387"/>
      <c r="BP93" s="387"/>
      <c r="BQ93" s="387"/>
      <c r="BR93" s="387"/>
      <c r="BS93" s="387"/>
      <c r="BT93" s="387"/>
      <c r="BU93" s="387"/>
      <c r="BV93" s="387"/>
      <c r="BW93" s="387"/>
      <c r="BX93" s="387"/>
      <c r="BY93" s="387"/>
      <c r="BZ93" s="387"/>
      <c r="CA93" s="387"/>
      <c r="CB93" s="387"/>
      <c r="CC93" s="387"/>
      <c r="CD93" s="387"/>
      <c r="CE93" s="387"/>
      <c r="CF93" s="387"/>
      <c r="CG93" s="387"/>
      <c r="CH93" s="387"/>
      <c r="CI93" s="387"/>
      <c r="CJ93" s="387"/>
      <c r="CK93" s="387"/>
      <c r="CL93" s="387"/>
      <c r="CM93" s="387"/>
      <c r="CN93" s="387"/>
      <c r="CO93" s="387"/>
      <c r="CP93" s="387"/>
      <c r="CQ93" s="387"/>
      <c r="CR93" s="387"/>
      <c r="CS93" s="387"/>
      <c r="CT93" s="387"/>
      <c r="CU93" s="387"/>
      <c r="CV93" s="387"/>
      <c r="CW93" s="387"/>
      <c r="CX93" s="387"/>
      <c r="CY93" s="387"/>
      <c r="CZ93" s="387"/>
      <c r="DA93" s="387"/>
      <c r="DB93" s="387"/>
      <c r="DC93" s="387"/>
      <c r="DD93" s="387"/>
      <c r="DE93" s="387"/>
      <c r="DF93" s="387"/>
      <c r="DG93" s="387"/>
      <c r="DH93" s="387"/>
      <c r="DI93" s="387"/>
      <c r="DJ93" s="387"/>
      <c r="DK93" s="387"/>
      <c r="DL93" s="387"/>
      <c r="DM93" s="387"/>
      <c r="DN93" s="387"/>
      <c r="DO93" s="387"/>
      <c r="DP93" s="387"/>
      <c r="DQ93" s="387"/>
      <c r="DR93" s="387"/>
      <c r="DS93" s="387"/>
      <c r="DT93" s="387"/>
      <c r="DU93" s="387"/>
      <c r="DV93" s="387"/>
      <c r="DW93" s="387"/>
      <c r="DX93" s="387"/>
      <c r="DY93" s="387"/>
      <c r="DZ93" s="387"/>
      <c r="EA93" s="387"/>
      <c r="EB93" s="387"/>
      <c r="EC93" s="387"/>
      <c r="ED93" s="387"/>
      <c r="EE93" s="387"/>
      <c r="EF93" s="387"/>
      <c r="EG93" s="387"/>
      <c r="EH93" s="387"/>
      <c r="EI93" s="387"/>
      <c r="EJ93" s="387"/>
      <c r="EK93" s="387"/>
      <c r="EL93" s="387"/>
      <c r="EM93" s="387"/>
      <c r="EN93" s="387"/>
      <c r="EO93" s="387"/>
      <c r="EP93" s="387"/>
      <c r="EQ93" s="387"/>
      <c r="ER93" s="387"/>
      <c r="ES93" s="387"/>
      <c r="ET93" s="387"/>
      <c r="EU93" s="387"/>
      <c r="EV93" s="387"/>
      <c r="EW93" s="387"/>
      <c r="EX93" s="387"/>
      <c r="EY93" s="387"/>
      <c r="EZ93" s="387"/>
      <c r="FA93" s="387"/>
      <c r="FB93" s="387"/>
      <c r="FC93" s="387"/>
      <c r="FD93" s="387"/>
      <c r="FE93" s="387"/>
      <c r="FF93" s="387"/>
      <c r="FG93" s="387"/>
      <c r="FH93" s="387"/>
      <c r="FI93" s="387"/>
      <c r="FJ93" s="387"/>
      <c r="FK93" s="387"/>
      <c r="FL93" s="387"/>
      <c r="FM93" s="387"/>
      <c r="FN93" s="387"/>
      <c r="FO93" s="387"/>
      <c r="FP93" s="387"/>
      <c r="FQ93" s="387"/>
      <c r="FR93" s="387"/>
      <c r="FS93" s="387"/>
      <c r="FT93" s="387"/>
      <c r="FU93" s="387"/>
      <c r="FV93" s="387"/>
      <c r="FW93" s="387"/>
      <c r="FX93" s="387"/>
      <c r="FY93" s="387"/>
      <c r="FZ93" s="387"/>
      <c r="GA93" s="387"/>
      <c r="GB93" s="387"/>
      <c r="GC93" s="387"/>
      <c r="GD93" s="387"/>
      <c r="GE93" s="387"/>
      <c r="GF93" s="387"/>
      <c r="GG93" s="387"/>
      <c r="GH93" s="387"/>
      <c r="GI93" s="387"/>
      <c r="GJ93" s="387"/>
      <c r="GK93" s="387"/>
      <c r="GL93" s="387"/>
      <c r="GM93" s="387"/>
      <c r="GN93" s="387"/>
      <c r="GO93" s="387"/>
      <c r="GP93" s="387"/>
      <c r="GQ93" s="387"/>
      <c r="GR93" s="387"/>
      <c r="GS93" s="387"/>
      <c r="GT93" s="387"/>
      <c r="GU93" s="387"/>
      <c r="GV93" s="387"/>
      <c r="GW93" s="387"/>
      <c r="GX93" s="387"/>
      <c r="GY93" s="387"/>
      <c r="GZ93" s="387"/>
      <c r="HA93" s="387"/>
      <c r="HB93" s="387"/>
      <c r="HC93" s="387"/>
      <c r="HD93" s="387"/>
      <c r="HE93" s="387"/>
      <c r="HF93" s="387"/>
      <c r="HG93" s="387"/>
      <c r="HH93" s="387"/>
      <c r="HI93" s="387"/>
      <c r="HJ93" s="387"/>
      <c r="HK93" s="387"/>
      <c r="HL93" s="387"/>
      <c r="HM93" s="387"/>
      <c r="HN93" s="387"/>
      <c r="HO93" s="387"/>
      <c r="HP93" s="387"/>
      <c r="HQ93" s="387"/>
      <c r="HR93" s="387"/>
      <c r="HS93" s="387"/>
      <c r="HT93" s="387"/>
      <c r="HU93" s="387"/>
      <c r="HV93" s="387"/>
      <c r="HW93" s="387"/>
      <c r="HX93" s="387"/>
      <c r="HY93" s="387"/>
      <c r="HZ93" s="387"/>
      <c r="IA93" s="387"/>
      <c r="IB93" s="387"/>
      <c r="IC93" s="387"/>
      <c r="ID93" s="387"/>
      <c r="IE93" s="387"/>
      <c r="IF93" s="387"/>
      <c r="IG93" s="387"/>
      <c r="IH93" s="387"/>
      <c r="II93" s="387"/>
      <c r="IJ93" s="387"/>
      <c r="IK93" s="387"/>
      <c r="IL93" s="387"/>
      <c r="IM93" s="387"/>
      <c r="IN93" s="387"/>
      <c r="IO93" s="387"/>
      <c r="IP93" s="387"/>
      <c r="IQ93" s="387"/>
      <c r="IR93" s="387"/>
      <c r="IS93" s="387"/>
      <c r="IT93" s="387"/>
      <c r="IU93" s="387"/>
      <c r="IV93" s="387"/>
      <c r="IW93" s="387"/>
      <c r="IX93" s="387"/>
      <c r="IY93" s="387"/>
      <c r="IZ93" s="387"/>
      <c r="JA93" s="387"/>
      <c r="JB93" s="387"/>
      <c r="JC93" s="387"/>
      <c r="JD93" s="387"/>
      <c r="JE93" s="387"/>
      <c r="JF93" s="387"/>
      <c r="JG93" s="387"/>
      <c r="JH93" s="387"/>
      <c r="JI93" s="387"/>
      <c r="JJ93" s="387"/>
      <c r="JK93" s="387"/>
      <c r="JL93" s="387"/>
      <c r="JM93" s="387"/>
      <c r="JN93" s="387"/>
      <c r="JO93" s="387"/>
      <c r="JP93" s="387"/>
      <c r="JQ93" s="387"/>
      <c r="JR93" s="387"/>
      <c r="JS93" s="387"/>
      <c r="JT93" s="387"/>
      <c r="JU93" s="387"/>
      <c r="JV93" s="387"/>
      <c r="JW93" s="387"/>
      <c r="JX93" s="387"/>
      <c r="JY93" s="387"/>
      <c r="JZ93" s="387"/>
      <c r="KA93" s="387"/>
      <c r="KB93" s="387"/>
      <c r="KC93" s="387"/>
      <c r="KD93" s="387"/>
      <c r="KE93" s="387"/>
      <c r="KF93" s="387"/>
      <c r="KG93" s="387"/>
      <c r="KH93" s="387"/>
      <c r="KI93" s="387"/>
      <c r="KJ93" s="387"/>
      <c r="KK93" s="387"/>
      <c r="KL93" s="387"/>
      <c r="KM93" s="387"/>
      <c r="KN93" s="387"/>
      <c r="KO93" s="387"/>
      <c r="KP93" s="387"/>
      <c r="KQ93" s="387"/>
      <c r="KR93" s="387"/>
      <c r="KS93" s="387"/>
      <c r="KT93" s="387"/>
      <c r="KU93" s="387"/>
      <c r="KV93" s="387"/>
      <c r="KW93" s="387"/>
      <c r="KX93" s="387"/>
      <c r="KY93" s="387"/>
      <c r="KZ93" s="387"/>
      <c r="LA93" s="387"/>
      <c r="LB93" s="387"/>
      <c r="LC93" s="387"/>
      <c r="LD93" s="387"/>
      <c r="LE93" s="387"/>
      <c r="LF93" s="387"/>
      <c r="LG93" s="387"/>
      <c r="LH93" s="387"/>
      <c r="LI93" s="387"/>
      <c r="LJ93" s="387"/>
      <c r="LK93" s="387"/>
      <c r="LL93" s="387"/>
      <c r="LM93" s="387"/>
      <c r="LN93" s="387"/>
      <c r="LO93" s="387"/>
      <c r="LP93" s="387"/>
      <c r="LQ93" s="387"/>
      <c r="LR93" s="387"/>
      <c r="LS93" s="387"/>
      <c r="LT93" s="387"/>
      <c r="LU93" s="387"/>
      <c r="LV93" s="387"/>
      <c r="LW93" s="387"/>
      <c r="LX93" s="387"/>
      <c r="LY93" s="387"/>
      <c r="LZ93" s="387"/>
      <c r="MA93" s="387"/>
      <c r="MB93" s="387"/>
      <c r="MC93" s="387"/>
      <c r="MD93" s="387"/>
      <c r="ME93" s="387"/>
      <c r="MF93" s="387"/>
      <c r="MG93" s="387"/>
      <c r="MH93" s="387"/>
      <c r="MI93" s="387"/>
      <c r="MJ93" s="387"/>
      <c r="MK93" s="387"/>
      <c r="ML93" s="387"/>
      <c r="MM93" s="387"/>
      <c r="MN93" s="387"/>
      <c r="MO93" s="387"/>
      <c r="MP93" s="387"/>
      <c r="MQ93" s="387"/>
      <c r="MR93" s="387"/>
      <c r="MS93" s="387"/>
      <c r="MT93" s="387"/>
      <c r="MU93" s="387"/>
      <c r="MV93" s="387"/>
      <c r="MW93" s="387"/>
      <c r="MX93" s="387"/>
      <c r="MY93" s="387"/>
      <c r="MZ93" s="387"/>
      <c r="NA93" s="387"/>
      <c r="NB93" s="387"/>
      <c r="NC93" s="387"/>
      <c r="ND93" s="387"/>
      <c r="NE93" s="387"/>
      <c r="NF93" s="387"/>
      <c r="NG93" s="387"/>
      <c r="NH93" s="387"/>
      <c r="NI93" s="387"/>
      <c r="NJ93" s="387"/>
      <c r="NK93" s="387"/>
      <c r="NL93" s="387"/>
      <c r="NM93" s="387"/>
      <c r="NN93" s="387"/>
      <c r="NO93" s="387"/>
      <c r="NP93" s="387"/>
      <c r="NQ93" s="387"/>
      <c r="NR93" s="387"/>
      <c r="NS93" s="387"/>
      <c r="NT93" s="387"/>
      <c r="NU93" s="387"/>
      <c r="NV93" s="387"/>
      <c r="NW93" s="387"/>
      <c r="NX93" s="387"/>
      <c r="NY93" s="387"/>
      <c r="NZ93" s="387"/>
      <c r="OA93" s="387"/>
      <c r="OB93" s="387"/>
      <c r="OC93" s="387"/>
      <c r="OD93" s="387"/>
      <c r="OE93" s="387"/>
      <c r="OF93" s="387"/>
      <c r="OG93" s="387"/>
      <c r="OH93" s="387"/>
      <c r="OI93" s="387"/>
      <c r="OJ93" s="387"/>
      <c r="OK93" s="387"/>
      <c r="OL93" s="387"/>
      <c r="OM93" s="387"/>
      <c r="ON93" s="387"/>
      <c r="OO93" s="387"/>
      <c r="OP93" s="387"/>
      <c r="OQ93" s="387"/>
      <c r="OR93" s="387"/>
      <c r="OS93" s="387"/>
      <c r="OT93" s="387"/>
      <c r="OU93" s="387"/>
      <c r="OV93" s="387"/>
      <c r="OW93" s="387"/>
      <c r="OX93" s="387"/>
      <c r="OY93" s="387"/>
      <c r="OZ93" s="387"/>
      <c r="PA93" s="387"/>
      <c r="PB93" s="387"/>
      <c r="PC93" s="387"/>
      <c r="PD93" s="387"/>
      <c r="PE93" s="387"/>
      <c r="PF93" s="387"/>
      <c r="PG93" s="387"/>
      <c r="PH93" s="387"/>
      <c r="PI93" s="387"/>
      <c r="PJ93" s="387"/>
      <c r="PK93" s="387"/>
      <c r="PL93" s="387"/>
      <c r="PM93" s="387"/>
      <c r="PN93" s="387"/>
      <c r="PO93" s="387"/>
      <c r="PP93" s="387"/>
      <c r="PQ93" s="387"/>
      <c r="PR93" s="387"/>
      <c r="PS93" s="387"/>
      <c r="PT93" s="387"/>
      <c r="PU93" s="387"/>
      <c r="PV93" s="387"/>
      <c r="PW93" s="387"/>
      <c r="PX93" s="387"/>
      <c r="PY93" s="387"/>
      <c r="PZ93" s="387"/>
      <c r="QA93" s="387"/>
      <c r="QB93" s="387"/>
      <c r="QC93" s="387"/>
      <c r="QD93" s="387"/>
      <c r="QE93" s="387"/>
      <c r="QF93" s="387"/>
      <c r="QG93" s="387"/>
      <c r="QH93" s="387"/>
      <c r="QI93" s="387"/>
      <c r="QJ93" s="387"/>
      <c r="QK93" s="387"/>
      <c r="QL93" s="387"/>
      <c r="QM93" s="387"/>
      <c r="QN93" s="387"/>
      <c r="QO93" s="387"/>
      <c r="QP93" s="387"/>
      <c r="QQ93" s="387"/>
      <c r="QR93" s="387"/>
      <c r="QS93" s="387"/>
      <c r="QT93" s="387"/>
      <c r="QU93" s="387"/>
      <c r="QV93" s="387"/>
      <c r="QW93" s="387"/>
      <c r="QX93" s="387"/>
      <c r="QY93" s="387"/>
      <c r="QZ93" s="387"/>
      <c r="RA93" s="387"/>
      <c r="RB93" s="387"/>
      <c r="RC93" s="387"/>
      <c r="RD93" s="387"/>
      <c r="RE93" s="387"/>
      <c r="RF93" s="387"/>
      <c r="RG93" s="387"/>
      <c r="RH93" s="387"/>
      <c r="RI93" s="387"/>
      <c r="RJ93" s="387"/>
      <c r="RK93" s="387"/>
      <c r="RL93" s="387"/>
      <c r="RM93" s="387"/>
      <c r="RN93" s="387"/>
      <c r="RO93" s="387"/>
      <c r="RP93" s="387"/>
      <c r="RQ93" s="387"/>
      <c r="RR93" s="387"/>
      <c r="RS93" s="387"/>
      <c r="RT93" s="387"/>
      <c r="RU93" s="387"/>
      <c r="RV93" s="387"/>
      <c r="RW93" s="387"/>
      <c r="RX93" s="387"/>
      <c r="RY93" s="387"/>
      <c r="RZ93" s="387"/>
      <c r="SA93" s="387"/>
      <c r="SB93" s="387"/>
      <c r="SC93" s="387"/>
      <c r="SD93" s="387"/>
      <c r="SE93" s="387"/>
      <c r="SF93" s="387"/>
      <c r="SG93" s="387"/>
      <c r="SH93" s="387"/>
      <c r="SI93" s="387"/>
      <c r="SJ93" s="387"/>
      <c r="SK93" s="387"/>
      <c r="SL93" s="387"/>
      <c r="SM93" s="387"/>
      <c r="SN93" s="387"/>
      <c r="SO93" s="387"/>
      <c r="SP93" s="387"/>
      <c r="SQ93" s="387"/>
      <c r="SR93" s="387"/>
      <c r="SS93" s="387"/>
      <c r="ST93" s="387"/>
      <c r="SU93" s="387"/>
      <c r="SV93" s="387"/>
      <c r="SW93" s="387"/>
      <c r="SX93" s="387"/>
      <c r="SY93" s="387"/>
      <c r="SZ93" s="387"/>
      <c r="TA93" s="387"/>
      <c r="TB93" s="387"/>
      <c r="TC93" s="387"/>
      <c r="TD93" s="387"/>
      <c r="TE93" s="387"/>
      <c r="TF93" s="387"/>
      <c r="TG93" s="387"/>
      <c r="TH93" s="387"/>
      <c r="TI93" s="387"/>
      <c r="TJ93" s="387"/>
      <c r="TK93" s="387"/>
      <c r="TL93" s="387"/>
      <c r="TM93" s="387"/>
      <c r="TN93" s="387"/>
      <c r="TO93" s="387"/>
      <c r="TP93" s="387"/>
      <c r="TQ93" s="387"/>
      <c r="TR93" s="387"/>
      <c r="TS93" s="387"/>
      <c r="TT93" s="387"/>
      <c r="TU93" s="387"/>
      <c r="TV93" s="387"/>
      <c r="TW93" s="387"/>
      <c r="TX93" s="387"/>
      <c r="TY93" s="387"/>
      <c r="TZ93" s="387"/>
      <c r="UA93" s="387"/>
      <c r="UB93" s="387"/>
      <c r="UC93" s="387"/>
      <c r="UD93" s="387"/>
      <c r="UE93" s="387"/>
      <c r="UF93" s="387"/>
      <c r="UG93" s="387"/>
      <c r="UH93" s="387"/>
      <c r="UI93" s="387"/>
      <c r="UJ93" s="387"/>
      <c r="UK93" s="387"/>
      <c r="UL93" s="387"/>
      <c r="UM93" s="387"/>
      <c r="UN93" s="387"/>
      <c r="UO93" s="387"/>
      <c r="UP93" s="387"/>
      <c r="UQ93" s="387"/>
      <c r="UR93" s="387"/>
      <c r="US93" s="387"/>
      <c r="UT93" s="387"/>
      <c r="UU93" s="387"/>
      <c r="UV93" s="387"/>
      <c r="UW93" s="387"/>
      <c r="UX93" s="387"/>
      <c r="UY93" s="387"/>
      <c r="UZ93" s="387"/>
      <c r="VA93" s="387"/>
      <c r="VB93" s="387"/>
      <c r="VC93" s="387"/>
      <c r="VD93" s="387"/>
      <c r="VE93" s="387"/>
      <c r="VF93" s="387"/>
      <c r="VG93" s="387"/>
      <c r="VH93" s="387"/>
      <c r="VI93" s="387"/>
      <c r="VJ93" s="387"/>
      <c r="VK93" s="387"/>
      <c r="VL93" s="387"/>
      <c r="VM93" s="387"/>
      <c r="VN93" s="387"/>
      <c r="VO93" s="387"/>
      <c r="VP93" s="387"/>
      <c r="VQ93" s="387"/>
      <c r="VR93" s="387"/>
      <c r="VS93" s="387"/>
      <c r="VT93" s="387"/>
      <c r="VU93" s="387"/>
      <c r="VV93" s="387"/>
      <c r="VW93" s="387"/>
      <c r="VX93" s="387"/>
      <c r="VY93" s="387"/>
      <c r="VZ93" s="387"/>
      <c r="WA93" s="387"/>
      <c r="WB93" s="387"/>
      <c r="WC93" s="387"/>
      <c r="WD93" s="387"/>
      <c r="WE93" s="387"/>
      <c r="WF93" s="387"/>
      <c r="WG93" s="387"/>
      <c r="WH93" s="387"/>
      <c r="WI93" s="387"/>
      <c r="WJ93" s="387"/>
      <c r="WK93" s="387"/>
      <c r="WL93" s="387"/>
      <c r="WM93" s="387"/>
      <c r="WN93" s="387"/>
      <c r="WO93" s="387"/>
      <c r="WP93" s="387"/>
      <c r="WQ93" s="387"/>
      <c r="WR93" s="387"/>
      <c r="WS93" s="387"/>
      <c r="WT93" s="387"/>
      <c r="WU93" s="387"/>
      <c r="WV93" s="387"/>
      <c r="WW93" s="387"/>
      <c r="WX93" s="387"/>
      <c r="WY93" s="387"/>
      <c r="WZ93" s="387"/>
      <c r="XA93" s="387"/>
      <c r="XB93" s="387"/>
      <c r="XC93" s="387"/>
      <c r="XD93" s="387"/>
      <c r="XE93" s="387"/>
      <c r="XF93" s="387"/>
      <c r="XG93" s="387"/>
      <c r="XH93" s="387"/>
      <c r="XI93" s="387"/>
      <c r="XJ93" s="387"/>
      <c r="XK93" s="387"/>
      <c r="XL93" s="387"/>
      <c r="XM93" s="387"/>
      <c r="XN93" s="387"/>
      <c r="XO93" s="387"/>
      <c r="XP93" s="387"/>
      <c r="XQ93" s="387"/>
      <c r="XR93" s="387"/>
      <c r="XS93" s="387"/>
      <c r="XT93" s="387"/>
      <c r="XU93" s="387"/>
      <c r="XV93" s="387"/>
      <c r="XW93" s="387"/>
      <c r="XX93" s="387"/>
      <c r="XY93" s="387"/>
      <c r="XZ93" s="387"/>
      <c r="YA93" s="387"/>
      <c r="YB93" s="387"/>
      <c r="YC93" s="387"/>
      <c r="YD93" s="387"/>
      <c r="YE93" s="387"/>
      <c r="YF93" s="387"/>
      <c r="YG93" s="387"/>
      <c r="YH93" s="387"/>
      <c r="YI93" s="387"/>
      <c r="YJ93" s="387"/>
      <c r="YK93" s="387"/>
      <c r="YL93" s="387"/>
      <c r="YM93" s="387"/>
      <c r="YN93" s="387"/>
      <c r="YO93" s="387"/>
      <c r="YP93" s="387"/>
      <c r="YQ93" s="387"/>
      <c r="YR93" s="387"/>
      <c r="YS93" s="387"/>
      <c r="YT93" s="387"/>
      <c r="YU93" s="387"/>
      <c r="YV93" s="387"/>
      <c r="YW93" s="387"/>
      <c r="YX93" s="387"/>
      <c r="YY93" s="387"/>
      <c r="YZ93" s="387"/>
      <c r="ZA93" s="387"/>
      <c r="ZB93" s="387"/>
      <c r="ZC93" s="387"/>
      <c r="ZD93" s="387"/>
      <c r="ZE93" s="387"/>
      <c r="ZF93" s="387"/>
      <c r="ZG93" s="387"/>
      <c r="ZH93" s="387"/>
      <c r="ZI93" s="387"/>
      <c r="ZJ93" s="387"/>
      <c r="ZK93" s="387"/>
      <c r="ZL93" s="387"/>
      <c r="ZM93" s="387"/>
      <c r="ZN93" s="387"/>
      <c r="ZO93" s="387"/>
      <c r="ZP93" s="387"/>
      <c r="ZQ93" s="387"/>
      <c r="ZR93" s="387"/>
      <c r="ZS93" s="387"/>
      <c r="ZT93" s="387"/>
      <c r="ZU93" s="387"/>
      <c r="ZV93" s="387"/>
      <c r="ZW93" s="387"/>
      <c r="ZX93" s="387"/>
      <c r="ZY93" s="387"/>
      <c r="ZZ93" s="387"/>
      <c r="AAA93" s="387"/>
      <c r="AAB93" s="387"/>
      <c r="AAC93" s="387"/>
      <c r="AAD93" s="387"/>
      <c r="AAE93" s="387"/>
      <c r="AAF93" s="387"/>
      <c r="AAG93" s="387"/>
      <c r="AAH93" s="387"/>
      <c r="AAI93" s="387"/>
      <c r="AAJ93" s="387"/>
      <c r="AAK93" s="387"/>
      <c r="AAL93" s="387"/>
      <c r="AAM93" s="387"/>
      <c r="AAN93" s="387"/>
      <c r="AAO93" s="387"/>
      <c r="AAP93" s="387"/>
      <c r="AAQ93" s="387"/>
      <c r="AAR93" s="387"/>
      <c r="AAS93" s="387"/>
      <c r="AAT93" s="387"/>
      <c r="AAU93" s="387"/>
      <c r="AAV93" s="387"/>
      <c r="AAW93" s="387"/>
      <c r="AAX93" s="387"/>
      <c r="AAY93" s="387"/>
      <c r="AAZ93" s="387"/>
      <c r="ABA93" s="387"/>
      <c r="ABB93" s="387"/>
      <c r="ABC93" s="387"/>
      <c r="ABD93" s="387"/>
      <c r="ABE93" s="387"/>
      <c r="ABF93" s="387"/>
      <c r="ABG93" s="387"/>
      <c r="ABH93" s="387"/>
      <c r="ABI93" s="387"/>
      <c r="ABJ93" s="387"/>
      <c r="ABK93" s="387"/>
      <c r="ABL93" s="387"/>
      <c r="ABM93" s="387"/>
      <c r="ABN93" s="387"/>
      <c r="ABO93" s="387"/>
      <c r="ABP93" s="387"/>
      <c r="ABQ93" s="387"/>
      <c r="ABR93" s="387"/>
      <c r="ABS93" s="387"/>
      <c r="ABT93" s="387"/>
      <c r="ABU93" s="387"/>
      <c r="ABV93" s="387"/>
      <c r="ABW93" s="387"/>
      <c r="ABX93" s="387"/>
      <c r="ABY93" s="387"/>
      <c r="ABZ93" s="387"/>
      <c r="ACA93" s="387"/>
      <c r="ACB93" s="387"/>
      <c r="ACC93" s="387"/>
      <c r="ACD93" s="387"/>
      <c r="ACE93" s="387"/>
      <c r="ACF93" s="387"/>
      <c r="ACG93" s="387"/>
      <c r="ACH93" s="387"/>
      <c r="ACI93" s="387"/>
      <c r="ACJ93" s="387"/>
      <c r="ACK93" s="387"/>
      <c r="ACL93" s="387"/>
      <c r="ACM93" s="387"/>
      <c r="ACN93" s="387"/>
      <c r="ACO93" s="387"/>
      <c r="ACP93" s="387"/>
      <c r="ACQ93" s="387"/>
      <c r="ACR93" s="387"/>
      <c r="ACS93" s="387"/>
      <c r="ACT93" s="387"/>
      <c r="ACU93" s="387"/>
      <c r="ACV93" s="387"/>
      <c r="ACW93" s="387"/>
      <c r="ACX93" s="387"/>
      <c r="ACY93" s="387"/>
      <c r="ACZ93" s="387"/>
      <c r="ADA93" s="387"/>
      <c r="ADB93" s="387"/>
      <c r="ADC93" s="387"/>
      <c r="ADD93" s="387"/>
      <c r="ADE93" s="387"/>
      <c r="ADF93" s="387"/>
      <c r="ADG93" s="387"/>
      <c r="ADH93" s="387"/>
      <c r="ADI93" s="387"/>
      <c r="ADJ93" s="387"/>
      <c r="ADK93" s="387"/>
      <c r="ADL93" s="387"/>
      <c r="ADM93" s="387"/>
      <c r="ADN93" s="387"/>
      <c r="ADO93" s="387"/>
      <c r="ADP93" s="387"/>
      <c r="ADQ93" s="387"/>
      <c r="ADR93" s="387"/>
      <c r="ADS93" s="387"/>
      <c r="ADT93" s="387"/>
      <c r="ADU93" s="387"/>
      <c r="ADV93" s="387"/>
      <c r="ADW93" s="387"/>
      <c r="ADX93" s="387"/>
      <c r="ADY93" s="387"/>
      <c r="ADZ93" s="387"/>
      <c r="AEA93" s="387"/>
      <c r="AEB93" s="387"/>
      <c r="AEC93" s="387"/>
      <c r="AED93" s="387"/>
      <c r="AEE93" s="387"/>
      <c r="AEF93" s="387"/>
      <c r="AEG93" s="387"/>
      <c r="AEH93" s="387"/>
      <c r="AEI93" s="387"/>
      <c r="AEJ93" s="387"/>
      <c r="AEK93" s="387"/>
      <c r="AEL93" s="387"/>
      <c r="AEM93" s="387"/>
      <c r="AEN93" s="387"/>
      <c r="AEO93" s="387"/>
      <c r="AEP93" s="387"/>
      <c r="AEQ93" s="387"/>
      <c r="AER93" s="387"/>
      <c r="AES93" s="387"/>
      <c r="AET93" s="387"/>
      <c r="AEU93" s="387"/>
      <c r="AEV93" s="387"/>
      <c r="AEW93" s="387"/>
      <c r="AEX93" s="387"/>
      <c r="AEY93" s="387"/>
      <c r="AEZ93" s="387"/>
      <c r="AFA93" s="387"/>
      <c r="AFB93" s="387"/>
      <c r="AFC93" s="387"/>
      <c r="AFD93" s="387"/>
      <c r="AFE93" s="387"/>
      <c r="AFF93" s="387"/>
      <c r="AFG93" s="387"/>
      <c r="AFH93" s="387"/>
      <c r="AFI93" s="387"/>
      <c r="AFJ93" s="387"/>
      <c r="AFK93" s="387"/>
      <c r="AFL93" s="387"/>
      <c r="AFM93" s="387"/>
      <c r="AFN93" s="387"/>
      <c r="AFO93" s="387"/>
      <c r="AFP93" s="387"/>
      <c r="AFQ93" s="387"/>
      <c r="AFR93" s="387"/>
      <c r="AFS93" s="387"/>
      <c r="AFT93" s="387"/>
      <c r="AFU93" s="387"/>
      <c r="AFV93" s="387"/>
      <c r="AFW93" s="387"/>
      <c r="AFX93" s="387"/>
      <c r="AFY93" s="387"/>
      <c r="AFZ93" s="387"/>
      <c r="AGA93" s="387"/>
      <c r="AGB93" s="387"/>
      <c r="AGC93" s="387"/>
      <c r="AGD93" s="387"/>
      <c r="AGE93" s="387"/>
      <c r="AGF93" s="387"/>
      <c r="AGG93" s="387"/>
      <c r="AGH93" s="387"/>
      <c r="AGI93" s="387"/>
      <c r="AGJ93" s="387"/>
      <c r="AGK93" s="387"/>
      <c r="AGL93" s="387"/>
      <c r="AGM93" s="387"/>
      <c r="AGN93" s="387"/>
      <c r="AGO93" s="387"/>
      <c r="AGP93" s="387"/>
      <c r="AGQ93" s="387"/>
      <c r="AGR93" s="387"/>
      <c r="AGS93" s="387"/>
      <c r="AGT93" s="387"/>
      <c r="AGU93" s="387"/>
      <c r="AGV93" s="387"/>
      <c r="AGW93" s="387"/>
      <c r="AGX93" s="387"/>
      <c r="AGY93" s="387"/>
      <c r="AGZ93" s="387"/>
      <c r="AHA93" s="387"/>
      <c r="AHB93" s="387"/>
      <c r="AHC93" s="387"/>
      <c r="AHD93" s="387"/>
      <c r="AHE93" s="387"/>
      <c r="AHF93" s="387"/>
      <c r="AHG93" s="387"/>
      <c r="AHH93" s="387"/>
      <c r="AHI93" s="387"/>
      <c r="AHJ93" s="387"/>
      <c r="AHK93" s="387"/>
      <c r="AHL93" s="387"/>
      <c r="AHM93" s="387"/>
      <c r="AHN93" s="387"/>
      <c r="AHO93" s="387"/>
      <c r="AHP93" s="387"/>
      <c r="AHQ93" s="387"/>
      <c r="AHR93" s="387"/>
      <c r="AHS93" s="387"/>
      <c r="AHT93" s="387"/>
      <c r="AHU93" s="387"/>
      <c r="AHV93" s="387"/>
      <c r="AHW93" s="387"/>
      <c r="AHX93" s="387"/>
      <c r="AHY93" s="387"/>
      <c r="AHZ93" s="387"/>
      <c r="AIA93" s="387"/>
      <c r="AIB93" s="387"/>
      <c r="AIC93" s="387"/>
      <c r="AID93" s="387"/>
      <c r="AIE93" s="387"/>
      <c r="AIF93" s="387"/>
      <c r="AIG93" s="387"/>
      <c r="AIH93" s="387"/>
      <c r="AII93" s="387"/>
      <c r="AIJ93" s="387"/>
      <c r="AIK93" s="387"/>
      <c r="AIL93" s="387"/>
      <c r="AIM93" s="387"/>
      <c r="AIN93" s="387"/>
      <c r="AIO93" s="387"/>
      <c r="AIP93" s="387"/>
      <c r="AIQ93" s="387"/>
      <c r="AIR93" s="387"/>
      <c r="AIS93" s="387"/>
      <c r="AIT93" s="387"/>
      <c r="AIU93" s="387"/>
      <c r="AIV93" s="387"/>
      <c r="AIW93" s="387"/>
      <c r="AIX93" s="387"/>
      <c r="AIY93" s="387"/>
      <c r="AIZ93" s="387"/>
      <c r="AJA93" s="387"/>
      <c r="AJB93" s="387"/>
      <c r="AJC93" s="387"/>
      <c r="AJD93" s="387"/>
      <c r="AJE93" s="387"/>
      <c r="AJF93" s="387"/>
      <c r="AJG93" s="387"/>
      <c r="AJH93" s="387"/>
      <c r="AJI93" s="387"/>
      <c r="AJJ93" s="387"/>
      <c r="AJK93" s="387"/>
      <c r="AJL93" s="387"/>
      <c r="AJM93" s="387"/>
      <c r="AJN93" s="387"/>
      <c r="AJO93" s="387"/>
      <c r="AJP93" s="387"/>
      <c r="AJQ93" s="387"/>
      <c r="AJR93" s="387"/>
      <c r="AJS93" s="387"/>
      <c r="AJT93" s="387"/>
      <c r="AJU93" s="387"/>
      <c r="AJV93" s="387"/>
      <c r="AJW93" s="387"/>
      <c r="AJX93" s="387"/>
      <c r="AJY93" s="387"/>
      <c r="AJZ93" s="387"/>
      <c r="AKA93" s="387"/>
      <c r="AKB93" s="387"/>
      <c r="AKC93" s="387"/>
      <c r="AKD93" s="387"/>
      <c r="AKE93" s="387"/>
      <c r="AKF93" s="387"/>
      <c r="AKG93" s="387"/>
      <c r="AKH93" s="387"/>
      <c r="AKI93" s="387"/>
      <c r="AKJ93" s="387"/>
      <c r="AKK93" s="387"/>
      <c r="AKL93" s="387"/>
      <c r="AKM93" s="387"/>
      <c r="AKN93" s="387"/>
      <c r="AKO93" s="387"/>
      <c r="AKP93" s="387"/>
      <c r="AKQ93" s="387"/>
      <c r="AKR93" s="387"/>
      <c r="AKS93" s="387"/>
      <c r="AKT93" s="387"/>
      <c r="AKU93" s="387"/>
      <c r="AKV93" s="387"/>
      <c r="AKW93" s="387"/>
      <c r="AKX93" s="387"/>
      <c r="AKY93" s="387"/>
      <c r="AKZ93" s="387"/>
      <c r="ALA93" s="387"/>
      <c r="ALB93" s="387"/>
      <c r="ALC93" s="387"/>
      <c r="ALD93" s="387"/>
      <c r="ALE93" s="387"/>
      <c r="ALF93" s="387"/>
      <c r="ALG93" s="387"/>
      <c r="ALH93" s="387"/>
      <c r="ALI93" s="387"/>
      <c r="ALJ93" s="387"/>
      <c r="ALK93" s="387"/>
      <c r="ALL93" s="387"/>
      <c r="ALM93" s="387"/>
      <c r="ALN93" s="387"/>
      <c r="ALO93" s="387"/>
      <c r="ALP93" s="387"/>
      <c r="ALQ93" s="387"/>
      <c r="ALR93" s="387"/>
      <c r="ALS93" s="387"/>
      <c r="ALT93" s="387"/>
      <c r="ALU93" s="387"/>
      <c r="ALV93" s="387"/>
      <c r="ALW93" s="387"/>
      <c r="ALX93" s="387"/>
      <c r="ALY93" s="387"/>
      <c r="ALZ93" s="387"/>
      <c r="AMA93" s="387"/>
      <c r="AMB93" s="387"/>
      <c r="AMC93" s="387"/>
      <c r="AMD93" s="387"/>
      <c r="AME93" s="387"/>
      <c r="AMF93" s="387"/>
      <c r="AMG93" s="387"/>
      <c r="AMH93" s="387"/>
      <c r="AMI93" s="387"/>
      <c r="AMJ93" s="387"/>
      <c r="AMK93" s="387"/>
      <c r="AML93" s="387"/>
      <c r="AMM93" s="387"/>
      <c r="AMN93" s="387"/>
      <c r="AMO93" s="387"/>
      <c r="AMP93" s="387"/>
      <c r="AMQ93" s="387"/>
      <c r="AMR93" s="387"/>
      <c r="AMS93" s="387"/>
      <c r="AMT93" s="387"/>
      <c r="AMU93" s="387"/>
      <c r="AMV93" s="387"/>
      <c r="AMW93" s="387"/>
      <c r="AMX93" s="387"/>
      <c r="AMY93" s="387"/>
      <c r="AMZ93" s="387"/>
      <c r="ANA93" s="387"/>
      <c r="ANB93" s="387"/>
      <c r="ANC93" s="387"/>
      <c r="AND93" s="387"/>
      <c r="ANE93" s="387"/>
      <c r="ANF93" s="387"/>
      <c r="ANG93" s="387"/>
      <c r="ANH93" s="387"/>
      <c r="ANI93" s="387"/>
      <c r="ANJ93" s="387"/>
      <c r="ANK93" s="387"/>
      <c r="ANL93" s="387"/>
      <c r="ANM93" s="387"/>
      <c r="ANN93" s="387"/>
      <c r="ANO93" s="387"/>
      <c r="ANP93" s="387"/>
      <c r="ANQ93" s="387"/>
      <c r="ANR93" s="387"/>
      <c r="ANS93" s="387"/>
      <c r="ANT93" s="387"/>
      <c r="ANU93" s="387"/>
      <c r="ANV93" s="387"/>
      <c r="ANW93" s="387"/>
      <c r="ANX93" s="387"/>
      <c r="ANY93" s="387"/>
      <c r="ANZ93" s="387"/>
      <c r="AOA93" s="387"/>
      <c r="AOB93" s="387"/>
      <c r="AOC93" s="387"/>
      <c r="AOD93" s="387"/>
      <c r="AOE93" s="387"/>
      <c r="AOF93" s="387"/>
      <c r="AOG93" s="387"/>
      <c r="AOH93" s="387"/>
      <c r="AOI93" s="387"/>
      <c r="AOJ93" s="387"/>
      <c r="AOK93" s="387"/>
      <c r="AOL93" s="387"/>
      <c r="AOM93" s="387"/>
      <c r="AON93" s="387"/>
      <c r="AOO93" s="387"/>
      <c r="AOP93" s="387"/>
      <c r="AOQ93" s="387"/>
      <c r="AOR93" s="387"/>
      <c r="AOS93" s="387"/>
      <c r="AOT93" s="387"/>
      <c r="AOU93" s="387"/>
      <c r="AOV93" s="387"/>
      <c r="AOW93" s="387"/>
      <c r="AOX93" s="387"/>
      <c r="AOY93" s="387"/>
      <c r="AOZ93" s="387"/>
      <c r="APA93" s="387"/>
      <c r="APB93" s="387"/>
      <c r="APC93" s="387"/>
      <c r="APD93" s="387"/>
      <c r="APE93" s="387"/>
      <c r="APF93" s="387"/>
      <c r="APG93" s="387"/>
      <c r="APH93" s="387"/>
      <c r="API93" s="387"/>
      <c r="APJ93" s="387"/>
      <c r="APK93" s="387"/>
      <c r="APL93" s="387"/>
      <c r="APM93" s="387"/>
      <c r="APN93" s="387"/>
      <c r="APO93" s="387"/>
      <c r="APP93" s="387"/>
      <c r="APQ93" s="387"/>
      <c r="APR93" s="387"/>
      <c r="APS93" s="387"/>
      <c r="APT93" s="387"/>
      <c r="APU93" s="387"/>
      <c r="APV93" s="387"/>
      <c r="APW93" s="387"/>
      <c r="APX93" s="387"/>
      <c r="APY93" s="387"/>
      <c r="APZ93" s="387"/>
      <c r="AQA93" s="387"/>
      <c r="AQB93" s="387"/>
      <c r="AQC93" s="387"/>
      <c r="AQD93" s="387"/>
      <c r="AQE93" s="387"/>
      <c r="AQF93" s="387"/>
      <c r="AQG93" s="387"/>
      <c r="AQH93" s="387"/>
      <c r="AQI93" s="387"/>
      <c r="AQJ93" s="387"/>
      <c r="AQK93" s="387"/>
      <c r="AQL93" s="387"/>
      <c r="AQM93" s="387"/>
      <c r="AQN93" s="387"/>
      <c r="AQO93" s="387"/>
      <c r="AQP93" s="387"/>
      <c r="AQQ93" s="387"/>
      <c r="AQR93" s="387"/>
      <c r="AQS93" s="387"/>
      <c r="AQT93" s="387"/>
      <c r="AQU93" s="387"/>
      <c r="AQV93" s="387"/>
      <c r="AQW93" s="387"/>
      <c r="AQX93" s="387"/>
      <c r="AQY93" s="387"/>
      <c r="AQZ93" s="387"/>
      <c r="ARA93" s="387"/>
      <c r="ARB93" s="387"/>
      <c r="ARC93" s="387"/>
      <c r="ARD93" s="387"/>
      <c r="ARE93" s="387"/>
      <c r="ARF93" s="387"/>
      <c r="ARG93" s="387"/>
      <c r="ARH93" s="387"/>
      <c r="ARI93" s="387"/>
      <c r="ARJ93" s="387"/>
      <c r="ARK93" s="387"/>
      <c r="ARL93" s="387"/>
      <c r="ARM93" s="387"/>
      <c r="ARN93" s="387"/>
      <c r="ARO93" s="387"/>
      <c r="ARP93" s="387"/>
      <c r="ARQ93" s="387"/>
      <c r="ARR93" s="387"/>
      <c r="ARS93" s="387"/>
      <c r="ART93" s="387"/>
      <c r="ARU93" s="387"/>
      <c r="ARV93" s="387"/>
      <c r="ARW93" s="387"/>
      <c r="ARX93" s="387"/>
      <c r="ARY93" s="387"/>
      <c r="ARZ93" s="387"/>
      <c r="ASA93" s="387"/>
      <c r="ASB93" s="387"/>
      <c r="ASC93" s="387"/>
      <c r="ASD93" s="387"/>
      <c r="ASE93" s="387"/>
      <c r="ASF93" s="387"/>
      <c r="ASG93" s="387"/>
      <c r="ASH93" s="387"/>
      <c r="ASI93" s="387"/>
      <c r="ASJ93" s="387"/>
      <c r="ASK93" s="387"/>
      <c r="ASL93" s="387"/>
      <c r="ASM93" s="387"/>
      <c r="ASN93" s="387"/>
      <c r="ASO93" s="387"/>
      <c r="ASP93" s="387"/>
      <c r="ASQ93" s="387"/>
      <c r="ASR93" s="387"/>
      <c r="ASS93" s="387"/>
      <c r="AST93" s="387"/>
      <c r="ASU93" s="387"/>
      <c r="ASV93" s="387"/>
      <c r="ASW93" s="387"/>
      <c r="ASX93" s="387"/>
      <c r="ASY93" s="387"/>
      <c r="ASZ93" s="387"/>
      <c r="ATA93" s="387"/>
      <c r="ATB93" s="387"/>
      <c r="ATC93" s="387"/>
      <c r="ATD93" s="387"/>
      <c r="ATE93" s="387"/>
      <c r="ATF93" s="387"/>
      <c r="ATG93" s="387"/>
      <c r="ATH93" s="387"/>
      <c r="ATI93" s="387"/>
      <c r="ATJ93" s="387"/>
      <c r="ATK93" s="387"/>
      <c r="ATL93" s="387"/>
      <c r="ATM93" s="387"/>
      <c r="ATN93" s="387"/>
      <c r="ATO93" s="387"/>
      <c r="ATP93" s="387"/>
      <c r="ATQ93" s="387"/>
      <c r="ATR93" s="387"/>
      <c r="ATS93" s="387"/>
      <c r="ATT93" s="387"/>
      <c r="ATU93" s="387"/>
      <c r="ATV93" s="387"/>
      <c r="ATW93" s="387"/>
      <c r="ATX93" s="387"/>
      <c r="ATY93" s="387"/>
      <c r="ATZ93" s="387"/>
      <c r="AUA93" s="387"/>
      <c r="AUB93" s="387"/>
      <c r="AUC93" s="387"/>
      <c r="AUD93" s="387"/>
      <c r="AUE93" s="387"/>
      <c r="AUF93" s="387"/>
      <c r="AUG93" s="387"/>
      <c r="AUH93" s="387"/>
      <c r="AUI93" s="387"/>
      <c r="AUJ93" s="387"/>
      <c r="AUK93" s="387"/>
      <c r="AUL93" s="387"/>
      <c r="AUM93" s="387"/>
      <c r="AUN93" s="387"/>
      <c r="AUO93" s="387"/>
      <c r="AUP93" s="387"/>
      <c r="AUQ93" s="387"/>
      <c r="AUR93" s="387"/>
      <c r="AUS93" s="387"/>
      <c r="AUT93" s="387"/>
      <c r="AUU93" s="387"/>
      <c r="AUV93" s="387"/>
      <c r="AUW93" s="387"/>
      <c r="AUX93" s="387"/>
      <c r="AUY93" s="387"/>
      <c r="AUZ93" s="387"/>
      <c r="AVA93" s="387"/>
      <c r="AVB93" s="387"/>
      <c r="AVC93" s="387"/>
      <c r="AVD93" s="387"/>
      <c r="AVE93" s="387"/>
      <c r="AVF93" s="387"/>
      <c r="AVG93" s="387"/>
      <c r="AVH93" s="387"/>
      <c r="AVI93" s="387"/>
      <c r="AVJ93" s="387"/>
      <c r="AVK93" s="387"/>
      <c r="AVL93" s="387"/>
      <c r="AVM93" s="387"/>
      <c r="AVN93" s="387"/>
      <c r="AVO93" s="387"/>
      <c r="AVP93" s="387"/>
      <c r="AVQ93" s="387"/>
      <c r="AVR93" s="387"/>
      <c r="AVS93" s="387"/>
      <c r="AVT93" s="387"/>
      <c r="AVU93" s="387"/>
      <c r="AVV93" s="387"/>
      <c r="AVW93" s="387"/>
      <c r="AVX93" s="387"/>
      <c r="AVY93" s="387"/>
      <c r="AVZ93" s="387"/>
      <c r="AWA93" s="387"/>
      <c r="AWB93" s="387"/>
      <c r="AWC93" s="387"/>
      <c r="AWD93" s="387"/>
      <c r="AWE93" s="387"/>
      <c r="AWF93" s="387"/>
      <c r="AWG93" s="387"/>
      <c r="AWH93" s="387"/>
      <c r="AWI93" s="387"/>
      <c r="AWJ93" s="387"/>
      <c r="AWK93" s="387"/>
      <c r="AWL93" s="387"/>
      <c r="AWM93" s="387"/>
      <c r="AWN93" s="387"/>
      <c r="AWO93" s="387"/>
      <c r="AWP93" s="387"/>
      <c r="AWQ93" s="387"/>
      <c r="AWR93" s="387"/>
      <c r="AWS93" s="387"/>
      <c r="AWT93" s="387"/>
      <c r="AWU93" s="387"/>
      <c r="AWV93" s="387"/>
      <c r="AWW93" s="387"/>
      <c r="AWX93" s="387"/>
      <c r="AWY93" s="387"/>
      <c r="AWZ93" s="387"/>
      <c r="AXA93" s="387"/>
      <c r="AXB93" s="387"/>
      <c r="AXC93" s="387"/>
      <c r="AXD93" s="387"/>
      <c r="AXE93" s="387"/>
      <c r="AXF93" s="387"/>
      <c r="AXG93" s="387"/>
      <c r="AXH93" s="387"/>
      <c r="AXI93" s="387"/>
      <c r="AXJ93" s="387"/>
      <c r="AXK93" s="387"/>
      <c r="AXL93" s="387"/>
      <c r="AXM93" s="387"/>
      <c r="AXN93" s="387"/>
      <c r="AXO93" s="387"/>
      <c r="AXP93" s="387"/>
      <c r="AXQ93" s="387"/>
      <c r="AXR93" s="387"/>
      <c r="AXS93" s="387"/>
      <c r="AXT93" s="387"/>
      <c r="AXU93" s="387"/>
      <c r="AXV93" s="387"/>
      <c r="AXW93" s="387"/>
      <c r="AXX93" s="387"/>
      <c r="AXY93" s="387"/>
      <c r="AXZ93" s="387"/>
      <c r="AYA93" s="387"/>
      <c r="AYB93" s="387"/>
      <c r="AYC93" s="387"/>
      <c r="AYD93" s="387"/>
      <c r="AYE93" s="387"/>
      <c r="AYF93" s="387"/>
      <c r="AYG93" s="387"/>
      <c r="AYH93" s="387"/>
      <c r="AYI93" s="387"/>
      <c r="AYJ93" s="387"/>
      <c r="AYK93" s="387"/>
      <c r="AYL93" s="387"/>
      <c r="AYM93" s="387"/>
      <c r="AYN93" s="387"/>
      <c r="AYO93" s="387"/>
      <c r="AYP93" s="387"/>
      <c r="AYQ93" s="387"/>
      <c r="AYR93" s="387"/>
      <c r="AYS93" s="387"/>
      <c r="AYT93" s="387"/>
      <c r="AYU93" s="387"/>
      <c r="AYV93" s="387"/>
      <c r="AYW93" s="387"/>
      <c r="AYX93" s="387"/>
      <c r="AYY93" s="387"/>
      <c r="AYZ93" s="387"/>
      <c r="AZA93" s="387"/>
      <c r="AZB93" s="387"/>
      <c r="AZC93" s="387"/>
      <c r="AZD93" s="387"/>
      <c r="AZE93" s="387"/>
      <c r="AZF93" s="387"/>
      <c r="AZG93" s="387"/>
      <c r="AZH93" s="387"/>
      <c r="AZI93" s="387"/>
      <c r="AZJ93" s="387"/>
      <c r="AZK93" s="387"/>
      <c r="AZL93" s="387"/>
      <c r="AZM93" s="387"/>
      <c r="AZN93" s="387"/>
      <c r="AZO93" s="387"/>
      <c r="AZP93" s="387"/>
      <c r="AZQ93" s="387"/>
      <c r="AZR93" s="387"/>
      <c r="AZS93" s="387"/>
      <c r="AZT93" s="387"/>
      <c r="AZU93" s="387"/>
      <c r="AZV93" s="387"/>
      <c r="AZW93" s="387"/>
      <c r="AZX93" s="387"/>
      <c r="AZY93" s="387"/>
      <c r="AZZ93" s="387"/>
      <c r="BAA93" s="387"/>
      <c r="BAB93" s="387"/>
      <c r="BAC93" s="387"/>
      <c r="BAD93" s="387"/>
      <c r="BAE93" s="387"/>
      <c r="BAF93" s="387"/>
      <c r="BAG93" s="387"/>
      <c r="BAH93" s="387"/>
      <c r="BAI93" s="387"/>
      <c r="BAJ93" s="387"/>
      <c r="BAK93" s="387"/>
      <c r="BAL93" s="387"/>
      <c r="BAM93" s="387"/>
      <c r="BAN93" s="387"/>
      <c r="BAO93" s="387"/>
      <c r="BAP93" s="387"/>
      <c r="BAQ93" s="387"/>
      <c r="BAR93" s="387"/>
      <c r="BAS93" s="387"/>
      <c r="BAT93" s="387"/>
      <c r="BAU93" s="387"/>
      <c r="BAV93" s="387"/>
      <c r="BAW93" s="387"/>
      <c r="BAX93" s="387"/>
      <c r="BAY93" s="387"/>
      <c r="BAZ93" s="387"/>
      <c r="BBA93" s="387"/>
      <c r="BBB93" s="387"/>
      <c r="BBC93" s="387"/>
      <c r="BBD93" s="387"/>
      <c r="BBE93" s="387"/>
      <c r="BBF93" s="387"/>
      <c r="BBG93" s="387"/>
      <c r="BBH93" s="387"/>
      <c r="BBI93" s="387"/>
      <c r="BBJ93" s="387"/>
      <c r="BBK93" s="387"/>
      <c r="BBL93" s="387"/>
      <c r="BBM93" s="387"/>
      <c r="BBN93" s="387"/>
      <c r="BBO93" s="387"/>
      <c r="BBP93" s="387"/>
      <c r="BBQ93" s="387"/>
      <c r="BBR93" s="387"/>
      <c r="BBS93" s="387"/>
      <c r="BBT93" s="387"/>
      <c r="BBU93" s="387"/>
      <c r="BBV93" s="387"/>
      <c r="BBW93" s="387"/>
      <c r="BBX93" s="387"/>
      <c r="BBY93" s="387"/>
      <c r="BBZ93" s="387"/>
      <c r="BCA93" s="387"/>
      <c r="BCB93" s="387"/>
      <c r="BCC93" s="387"/>
      <c r="BCD93" s="387"/>
      <c r="BCE93" s="387"/>
      <c r="BCF93" s="387"/>
      <c r="BCG93" s="387"/>
      <c r="BCH93" s="387"/>
      <c r="BCI93" s="387"/>
      <c r="BCJ93" s="387"/>
      <c r="BCK93" s="387"/>
      <c r="BCL93" s="387"/>
      <c r="BCM93" s="387"/>
      <c r="BCN93" s="387"/>
      <c r="BCO93" s="387"/>
      <c r="BCP93" s="387"/>
      <c r="BCQ93" s="387"/>
      <c r="BCR93" s="387"/>
      <c r="BCS93" s="387"/>
      <c r="BCT93" s="387"/>
      <c r="BCU93" s="387"/>
      <c r="BCV93" s="387"/>
      <c r="BCW93" s="387"/>
      <c r="BCX93" s="387"/>
      <c r="BCY93" s="387"/>
      <c r="BCZ93" s="387"/>
      <c r="BDA93" s="387"/>
      <c r="BDB93" s="387"/>
      <c r="BDC93" s="387"/>
      <c r="BDD93" s="387"/>
      <c r="BDE93" s="387"/>
      <c r="BDF93" s="387"/>
      <c r="BDG93" s="387"/>
      <c r="BDH93" s="387"/>
      <c r="BDI93" s="387"/>
      <c r="BDJ93" s="387"/>
      <c r="BDK93" s="387"/>
      <c r="BDL93" s="387"/>
      <c r="BDM93" s="387"/>
      <c r="BDN93" s="387"/>
      <c r="BDO93" s="387"/>
      <c r="BDP93" s="387"/>
      <c r="BDQ93" s="387"/>
      <c r="BDR93" s="387"/>
      <c r="BDS93" s="387"/>
      <c r="BDT93" s="387"/>
      <c r="BDU93" s="387"/>
      <c r="BDV93" s="387"/>
      <c r="BDW93" s="387"/>
      <c r="BDX93" s="387"/>
      <c r="BDY93" s="387"/>
      <c r="BDZ93" s="387"/>
      <c r="BEA93" s="387"/>
      <c r="BEB93" s="387"/>
      <c r="BEC93" s="387"/>
      <c r="BED93" s="387"/>
      <c r="BEE93" s="387"/>
      <c r="BEF93" s="387"/>
      <c r="BEG93" s="387"/>
      <c r="BEH93" s="387"/>
      <c r="BEI93" s="387"/>
      <c r="BEJ93" s="387"/>
      <c r="BEK93" s="387"/>
      <c r="BEL93" s="387"/>
      <c r="BEM93" s="387"/>
      <c r="BEN93" s="387"/>
      <c r="BEO93" s="387"/>
      <c r="BEP93" s="387"/>
      <c r="BEQ93" s="387"/>
      <c r="BER93" s="387"/>
      <c r="BES93" s="387"/>
      <c r="BET93" s="387"/>
      <c r="BEU93" s="387"/>
      <c r="BEV93" s="387"/>
      <c r="BEW93" s="387"/>
      <c r="BEX93" s="387"/>
      <c r="BEY93" s="387"/>
      <c r="BEZ93" s="387"/>
      <c r="BFA93" s="387"/>
      <c r="BFB93" s="387"/>
      <c r="BFC93" s="387"/>
      <c r="BFD93" s="387"/>
      <c r="BFE93" s="387"/>
      <c r="BFF93" s="387"/>
      <c r="BFG93" s="387"/>
      <c r="BFH93" s="387"/>
      <c r="BFI93" s="387"/>
      <c r="BFJ93" s="387"/>
      <c r="BFK93" s="387"/>
      <c r="BFL93" s="387"/>
      <c r="BFM93" s="387"/>
      <c r="BFN93" s="387"/>
      <c r="BFO93" s="387"/>
      <c r="BFP93" s="387"/>
      <c r="BFQ93" s="387"/>
      <c r="BFR93" s="387"/>
      <c r="BFS93" s="387"/>
      <c r="BFT93" s="387"/>
      <c r="BFU93" s="387"/>
      <c r="BFV93" s="387"/>
      <c r="BFW93" s="387"/>
      <c r="BFX93" s="387"/>
      <c r="BFY93" s="387"/>
      <c r="BFZ93" s="387"/>
      <c r="BGA93" s="387"/>
      <c r="BGB93" s="387"/>
      <c r="BGC93" s="387"/>
      <c r="BGD93" s="387"/>
      <c r="BGE93" s="387"/>
      <c r="BGF93" s="387"/>
      <c r="BGG93" s="387"/>
      <c r="BGH93" s="387"/>
      <c r="BGI93" s="387"/>
      <c r="BGJ93" s="387"/>
      <c r="BGK93" s="387"/>
      <c r="BGL93" s="387"/>
      <c r="BGM93" s="387"/>
      <c r="BGN93" s="387"/>
      <c r="BGO93" s="387"/>
      <c r="BGP93" s="387"/>
      <c r="BGQ93" s="387"/>
      <c r="BGR93" s="387"/>
      <c r="BGS93" s="387"/>
      <c r="BGT93" s="387"/>
      <c r="BGU93" s="387"/>
      <c r="BGV93" s="387"/>
      <c r="BGW93" s="387"/>
      <c r="BGX93" s="387"/>
      <c r="BGY93" s="387"/>
      <c r="BGZ93" s="387"/>
      <c r="BHA93" s="387"/>
      <c r="BHB93" s="387"/>
      <c r="BHC93" s="387"/>
      <c r="BHD93" s="387"/>
      <c r="BHE93" s="387"/>
      <c r="BHF93" s="387"/>
      <c r="BHG93" s="387"/>
      <c r="BHH93" s="387"/>
      <c r="BHI93" s="387"/>
      <c r="BHJ93" s="387"/>
      <c r="BHK93" s="387"/>
      <c r="BHL93" s="387"/>
      <c r="BHM93" s="387"/>
      <c r="BHN93" s="387"/>
      <c r="BHO93" s="387"/>
      <c r="BHP93" s="387"/>
      <c r="BHQ93" s="387"/>
      <c r="BHR93" s="387"/>
      <c r="BHS93" s="387"/>
      <c r="BHT93" s="387"/>
      <c r="BHU93" s="387"/>
      <c r="BHV93" s="387"/>
      <c r="BHW93" s="387"/>
      <c r="BHX93" s="387"/>
      <c r="BHY93" s="387"/>
      <c r="BHZ93" s="387"/>
      <c r="BIA93" s="387"/>
      <c r="BIB93" s="387"/>
      <c r="BIC93" s="387"/>
      <c r="BID93" s="387"/>
      <c r="BIE93" s="387"/>
      <c r="BIF93" s="387"/>
      <c r="BIG93" s="387"/>
      <c r="BIH93" s="387"/>
      <c r="BII93" s="387"/>
      <c r="BIJ93" s="387"/>
      <c r="BIK93" s="387"/>
      <c r="BIL93" s="387"/>
      <c r="BIM93" s="387"/>
      <c r="BIN93" s="387"/>
      <c r="BIO93" s="387"/>
      <c r="BIP93" s="387"/>
      <c r="BIQ93" s="387"/>
      <c r="BIR93" s="387"/>
      <c r="BIS93" s="387"/>
      <c r="BIT93" s="387"/>
      <c r="BIU93" s="387"/>
      <c r="BIV93" s="387"/>
      <c r="BIW93" s="387"/>
      <c r="BIX93" s="387"/>
      <c r="BIY93" s="387"/>
      <c r="BIZ93" s="387"/>
      <c r="BJA93" s="387"/>
      <c r="BJB93" s="387"/>
      <c r="BJC93" s="387"/>
      <c r="BJD93" s="387"/>
      <c r="BJE93" s="387"/>
      <c r="BJF93" s="387"/>
      <c r="BJG93" s="387"/>
      <c r="BJH93" s="387"/>
      <c r="BJI93" s="387"/>
      <c r="BJJ93" s="387"/>
      <c r="BJK93" s="387"/>
      <c r="BJL93" s="387"/>
      <c r="BJM93" s="387"/>
      <c r="BJN93" s="387"/>
      <c r="BJO93" s="387"/>
      <c r="BJP93" s="387"/>
      <c r="BJQ93" s="387"/>
      <c r="BJR93" s="387"/>
      <c r="BJS93" s="387"/>
      <c r="BJT93" s="387"/>
      <c r="BJU93" s="387"/>
      <c r="BJV93" s="387"/>
      <c r="BJW93" s="387"/>
      <c r="BJX93" s="387"/>
      <c r="BJY93" s="387"/>
      <c r="BJZ93" s="387"/>
      <c r="BKA93" s="387"/>
      <c r="BKB93" s="387"/>
      <c r="BKC93" s="387"/>
      <c r="BKD93" s="387"/>
      <c r="BKE93" s="387"/>
      <c r="BKF93" s="387"/>
      <c r="BKG93" s="387"/>
      <c r="BKH93" s="387"/>
      <c r="BKI93" s="387"/>
      <c r="BKJ93" s="387"/>
      <c r="BKK93" s="387"/>
      <c r="BKL93" s="387"/>
      <c r="BKM93" s="387"/>
      <c r="BKN93" s="387"/>
      <c r="BKO93" s="387"/>
      <c r="BKP93" s="387"/>
      <c r="BKQ93" s="387"/>
      <c r="BKR93" s="387"/>
      <c r="BKS93" s="387"/>
      <c r="BKT93" s="387"/>
      <c r="BKU93" s="387"/>
      <c r="BKV93" s="387"/>
      <c r="BKW93" s="387"/>
      <c r="BKX93" s="387"/>
      <c r="BKY93" s="387"/>
      <c r="BKZ93" s="387"/>
      <c r="BLA93" s="387"/>
      <c r="BLB93" s="387"/>
      <c r="BLC93" s="387"/>
      <c r="BLD93" s="387"/>
      <c r="BLE93" s="387"/>
      <c r="BLF93" s="387"/>
      <c r="BLG93" s="387"/>
      <c r="BLH93" s="387"/>
      <c r="BLI93" s="387"/>
      <c r="BLJ93" s="387"/>
      <c r="BLK93" s="387"/>
      <c r="BLL93" s="387"/>
      <c r="BLM93" s="387"/>
      <c r="BLN93" s="387"/>
      <c r="BLO93" s="387"/>
      <c r="BLP93" s="387"/>
      <c r="BLQ93" s="387"/>
      <c r="BLR93" s="387"/>
      <c r="BLS93" s="387"/>
      <c r="BLT93" s="387"/>
      <c r="BLU93" s="387"/>
      <c r="BLV93" s="387"/>
      <c r="BLW93" s="387"/>
      <c r="BLX93" s="387"/>
      <c r="BLY93" s="387"/>
      <c r="BLZ93" s="387"/>
      <c r="BMA93" s="387"/>
      <c r="BMB93" s="387"/>
      <c r="BMC93" s="387"/>
      <c r="BMD93" s="387"/>
      <c r="BME93" s="387"/>
      <c r="BMF93" s="387"/>
      <c r="BMG93" s="387"/>
      <c r="BMH93" s="387"/>
      <c r="BMI93" s="387"/>
      <c r="BMJ93" s="387"/>
      <c r="BMK93" s="387"/>
      <c r="BML93" s="387"/>
      <c r="BMM93" s="387"/>
      <c r="BMN93" s="387"/>
      <c r="BMO93" s="387"/>
      <c r="BMP93" s="387"/>
      <c r="BMQ93" s="387"/>
      <c r="BMR93" s="387"/>
      <c r="BMS93" s="387"/>
      <c r="BMT93" s="387"/>
      <c r="BMU93" s="387"/>
      <c r="BMV93" s="387"/>
      <c r="BMW93" s="387"/>
      <c r="BMX93" s="387"/>
      <c r="BMY93" s="387"/>
      <c r="BMZ93" s="387"/>
      <c r="BNA93" s="387"/>
      <c r="BNB93" s="387"/>
      <c r="BNC93" s="387"/>
      <c r="BND93" s="387"/>
      <c r="BNE93" s="387"/>
      <c r="BNF93" s="387"/>
      <c r="BNG93" s="387"/>
      <c r="BNH93" s="387"/>
      <c r="BNI93" s="387"/>
      <c r="BNJ93" s="387"/>
      <c r="BNK93" s="387"/>
      <c r="BNL93" s="387"/>
      <c r="BNM93" s="387"/>
      <c r="BNN93" s="387"/>
      <c r="BNO93" s="387"/>
      <c r="BNP93" s="387"/>
      <c r="BNQ93" s="387"/>
      <c r="BNR93" s="387"/>
      <c r="BNS93" s="387"/>
      <c r="BNT93" s="387"/>
      <c r="BNU93" s="387"/>
      <c r="BNV93" s="387"/>
      <c r="BNW93" s="387"/>
      <c r="BNX93" s="387"/>
      <c r="BNY93" s="387"/>
      <c r="BNZ93" s="387"/>
      <c r="BOA93" s="387"/>
      <c r="BOB93" s="387"/>
      <c r="BOC93" s="387"/>
      <c r="BOD93" s="387"/>
      <c r="BOE93" s="387"/>
      <c r="BOF93" s="387"/>
      <c r="BOG93" s="387"/>
      <c r="BOH93" s="387"/>
      <c r="BOI93" s="387"/>
      <c r="BOJ93" s="387"/>
      <c r="BOK93" s="387"/>
      <c r="BOL93" s="387"/>
      <c r="BOM93" s="387"/>
      <c r="BON93" s="387"/>
      <c r="BOO93" s="387"/>
      <c r="BOP93" s="387"/>
      <c r="BOQ93" s="387"/>
      <c r="BOR93" s="387"/>
      <c r="BOS93" s="387"/>
      <c r="BOT93" s="387"/>
      <c r="BOU93" s="387"/>
      <c r="BOV93" s="387"/>
      <c r="BOW93" s="387"/>
      <c r="BOX93" s="387"/>
      <c r="BOY93" s="387"/>
      <c r="BOZ93" s="387"/>
      <c r="BPA93" s="387"/>
      <c r="BPB93" s="387"/>
      <c r="BPC93" s="387"/>
      <c r="BPD93" s="387"/>
      <c r="BPE93" s="387"/>
      <c r="BPF93" s="387"/>
      <c r="BPG93" s="387"/>
      <c r="BPH93" s="387"/>
      <c r="BPI93" s="387"/>
      <c r="BPJ93" s="387"/>
      <c r="BPK93" s="387"/>
      <c r="BPL93" s="387"/>
      <c r="BPM93" s="387"/>
      <c r="BPN93" s="387"/>
      <c r="BPO93" s="387"/>
      <c r="BPP93" s="387"/>
      <c r="BPQ93" s="387"/>
      <c r="BPR93" s="387"/>
      <c r="BPS93" s="387"/>
      <c r="BPT93" s="387"/>
      <c r="BPU93" s="387"/>
      <c r="BPV93" s="387"/>
      <c r="BPW93" s="387"/>
      <c r="BPX93" s="387"/>
      <c r="BPY93" s="387"/>
      <c r="BPZ93" s="387"/>
      <c r="BQA93" s="387"/>
      <c r="BQB93" s="387"/>
      <c r="BQC93" s="387"/>
      <c r="BQD93" s="387"/>
      <c r="BQE93" s="387"/>
      <c r="BQF93" s="387"/>
      <c r="BQG93" s="387"/>
      <c r="BQH93" s="387"/>
      <c r="BQI93" s="387"/>
      <c r="BQJ93" s="387"/>
      <c r="BQK93" s="387"/>
      <c r="BQL93" s="387"/>
      <c r="BQM93" s="387"/>
      <c r="BQN93" s="387"/>
      <c r="BQO93" s="387"/>
      <c r="BQP93" s="387"/>
      <c r="BQQ93" s="387"/>
      <c r="BQR93" s="387"/>
      <c r="BQS93" s="387"/>
      <c r="BQT93" s="387"/>
      <c r="BQU93" s="387"/>
      <c r="BQV93" s="387"/>
      <c r="BQW93" s="387"/>
      <c r="BQX93" s="387"/>
      <c r="BQY93" s="387"/>
      <c r="BQZ93" s="387"/>
      <c r="BRA93" s="387"/>
      <c r="BRB93" s="387"/>
      <c r="BRC93" s="387"/>
      <c r="BRD93" s="387"/>
      <c r="BRE93" s="387"/>
      <c r="BRF93" s="387"/>
      <c r="BRG93" s="387"/>
      <c r="BRH93" s="387"/>
      <c r="BRI93" s="387"/>
      <c r="BRJ93" s="387"/>
      <c r="BRK93" s="387"/>
      <c r="BRL93" s="387"/>
      <c r="BRM93" s="387"/>
      <c r="BRN93" s="387"/>
      <c r="BRO93" s="387"/>
      <c r="BRP93" s="387"/>
      <c r="BRQ93" s="387"/>
      <c r="BRR93" s="387"/>
      <c r="BRS93" s="387"/>
      <c r="BRT93" s="387"/>
      <c r="BRU93" s="387"/>
      <c r="BRV93" s="387"/>
      <c r="BRW93" s="387"/>
      <c r="BRX93" s="387"/>
      <c r="BRY93" s="387"/>
      <c r="BRZ93" s="387"/>
      <c r="BSA93" s="387"/>
      <c r="BSB93" s="387"/>
      <c r="BSC93" s="387"/>
      <c r="BSD93" s="387"/>
      <c r="BSE93" s="387"/>
      <c r="BSF93" s="387"/>
      <c r="BSG93" s="387"/>
      <c r="BSH93" s="387"/>
      <c r="BSI93" s="387"/>
      <c r="BSJ93" s="387"/>
      <c r="BSK93" s="387"/>
      <c r="BSL93" s="387"/>
      <c r="BSM93" s="387"/>
      <c r="BSN93" s="387"/>
      <c r="BSO93" s="387"/>
      <c r="BSP93" s="387"/>
      <c r="BSQ93" s="387"/>
      <c r="BSR93" s="387"/>
      <c r="BSS93" s="387"/>
      <c r="BST93" s="387"/>
      <c r="BSU93" s="387"/>
      <c r="BSV93" s="387"/>
      <c r="BSW93" s="387"/>
      <c r="BSX93" s="387"/>
      <c r="BSY93" s="387"/>
      <c r="BSZ93" s="387"/>
      <c r="BTA93" s="387"/>
      <c r="BTB93" s="387"/>
      <c r="BTC93" s="387"/>
      <c r="BTD93" s="387"/>
      <c r="BTE93" s="387"/>
      <c r="BTF93" s="387"/>
      <c r="BTG93" s="387"/>
      <c r="BTH93" s="387"/>
      <c r="BTI93" s="387"/>
      <c r="BTJ93" s="387"/>
      <c r="BTK93" s="387"/>
      <c r="BTL93" s="387"/>
      <c r="BTM93" s="387"/>
      <c r="BTN93" s="387"/>
      <c r="BTO93" s="387"/>
      <c r="BTP93" s="387"/>
      <c r="BTQ93" s="387"/>
      <c r="BTR93" s="387"/>
      <c r="BTS93" s="387"/>
      <c r="BTT93" s="387"/>
      <c r="BTU93" s="387"/>
      <c r="BTV93" s="387"/>
      <c r="BTW93" s="387"/>
      <c r="BTX93" s="387"/>
      <c r="BTY93" s="387"/>
      <c r="BTZ93" s="387"/>
      <c r="BUA93" s="387"/>
      <c r="BUB93" s="387"/>
      <c r="BUC93" s="387"/>
      <c r="BUD93" s="387"/>
      <c r="BUE93" s="387"/>
      <c r="BUF93" s="387"/>
      <c r="BUG93" s="387"/>
      <c r="BUH93" s="387"/>
      <c r="BUI93" s="387"/>
      <c r="BUJ93" s="387"/>
      <c r="BUK93" s="387"/>
      <c r="BUL93" s="387"/>
      <c r="BUM93" s="387"/>
      <c r="BUN93" s="387"/>
      <c r="BUO93" s="387"/>
      <c r="BUP93" s="387"/>
      <c r="BUQ93" s="387"/>
      <c r="BUR93" s="387"/>
      <c r="BUS93" s="387"/>
      <c r="BUT93" s="387"/>
      <c r="BUU93" s="387"/>
      <c r="BUV93" s="387"/>
      <c r="BUW93" s="387"/>
      <c r="BUX93" s="387"/>
      <c r="BUY93" s="387"/>
      <c r="BUZ93" s="387"/>
      <c r="BVA93" s="387"/>
      <c r="BVB93" s="387"/>
      <c r="BVC93" s="387"/>
      <c r="BVD93" s="387"/>
      <c r="BVE93" s="387"/>
      <c r="BVF93" s="387"/>
      <c r="BVG93" s="387"/>
      <c r="BVH93" s="387"/>
      <c r="BVI93" s="387"/>
      <c r="BVJ93" s="387"/>
      <c r="BVK93" s="387"/>
      <c r="BVL93" s="387"/>
      <c r="BVM93" s="387"/>
      <c r="BVN93" s="387"/>
      <c r="BVO93" s="387"/>
      <c r="BVP93" s="387"/>
      <c r="BVQ93" s="387"/>
      <c r="BVR93" s="387"/>
      <c r="BVS93" s="387"/>
      <c r="BVT93" s="387"/>
      <c r="BVU93" s="387"/>
      <c r="BVV93" s="387"/>
      <c r="BVW93" s="387"/>
      <c r="BVX93" s="387"/>
      <c r="BVY93" s="387"/>
      <c r="BVZ93" s="387"/>
      <c r="BWA93" s="387"/>
      <c r="BWB93" s="387"/>
      <c r="BWC93" s="387"/>
      <c r="BWD93" s="387"/>
      <c r="BWE93" s="387"/>
      <c r="BWF93" s="387"/>
      <c r="BWG93" s="387"/>
      <c r="BWH93" s="387"/>
      <c r="BWI93" s="387"/>
      <c r="BWJ93" s="387"/>
      <c r="BWK93" s="387"/>
      <c r="BWL93" s="387"/>
      <c r="BWM93" s="387"/>
      <c r="BWN93" s="387"/>
      <c r="BWO93" s="387"/>
      <c r="BWP93" s="387"/>
      <c r="BWQ93" s="387"/>
      <c r="BWR93" s="387"/>
      <c r="BWS93" s="387"/>
      <c r="BWT93" s="387"/>
      <c r="BWU93" s="387"/>
      <c r="BWV93" s="387"/>
      <c r="BWW93" s="387"/>
      <c r="BWX93" s="387"/>
      <c r="BWY93" s="387"/>
      <c r="BWZ93" s="387"/>
      <c r="BXA93" s="387"/>
      <c r="BXB93" s="387"/>
      <c r="BXC93" s="387"/>
      <c r="BXD93" s="387"/>
      <c r="BXE93" s="387"/>
      <c r="BXF93" s="387"/>
      <c r="BXG93" s="387"/>
      <c r="BXH93" s="387"/>
      <c r="BXI93" s="387"/>
      <c r="BXJ93" s="387"/>
      <c r="BXK93" s="387"/>
      <c r="BXL93" s="387"/>
      <c r="BXM93" s="387"/>
      <c r="BXN93" s="387"/>
      <c r="BXO93" s="387"/>
      <c r="BXP93" s="387"/>
      <c r="BXQ93" s="387"/>
      <c r="BXR93" s="387"/>
      <c r="BXS93" s="387"/>
      <c r="BXT93" s="387"/>
      <c r="BXU93" s="387"/>
      <c r="BXV93" s="387"/>
      <c r="BXW93" s="387"/>
      <c r="BXX93" s="387"/>
      <c r="BXY93" s="387"/>
      <c r="BXZ93" s="387"/>
      <c r="BYA93" s="387"/>
      <c r="BYB93" s="387"/>
      <c r="BYC93" s="387"/>
      <c r="BYD93" s="387"/>
      <c r="BYE93" s="387"/>
      <c r="BYF93" s="387"/>
      <c r="BYG93" s="387"/>
      <c r="BYH93" s="387"/>
      <c r="BYI93" s="387"/>
      <c r="BYJ93" s="387"/>
      <c r="BYK93" s="387"/>
      <c r="BYL93" s="387"/>
      <c r="BYM93" s="387"/>
      <c r="BYN93" s="387"/>
      <c r="BYO93" s="387"/>
      <c r="BYP93" s="387"/>
      <c r="BYQ93" s="387"/>
      <c r="BYR93" s="387"/>
      <c r="BYS93" s="387"/>
      <c r="BYT93" s="387"/>
      <c r="BYU93" s="387"/>
      <c r="BYV93" s="387"/>
      <c r="BYW93" s="387"/>
      <c r="BYX93" s="387"/>
      <c r="BYY93" s="387"/>
      <c r="BYZ93" s="387"/>
      <c r="BZA93" s="387"/>
      <c r="BZB93" s="387"/>
      <c r="BZC93" s="387"/>
      <c r="BZD93" s="387"/>
      <c r="BZE93" s="387"/>
      <c r="BZF93" s="387"/>
      <c r="BZG93" s="387"/>
      <c r="BZH93" s="387"/>
      <c r="BZI93" s="387"/>
      <c r="BZJ93" s="387"/>
      <c r="BZK93" s="387"/>
      <c r="BZL93" s="387"/>
      <c r="BZM93" s="387"/>
      <c r="BZN93" s="387"/>
      <c r="BZO93" s="387"/>
      <c r="BZP93" s="387"/>
      <c r="BZQ93" s="387"/>
      <c r="BZR93" s="387"/>
      <c r="BZS93" s="387"/>
      <c r="BZT93" s="387"/>
      <c r="BZU93" s="387"/>
      <c r="BZV93" s="387"/>
      <c r="BZW93" s="387"/>
      <c r="BZX93" s="387"/>
      <c r="BZY93" s="387"/>
      <c r="BZZ93" s="387"/>
      <c r="CAA93" s="387"/>
      <c r="CAB93" s="387"/>
      <c r="CAC93" s="387"/>
      <c r="CAD93" s="387"/>
      <c r="CAE93" s="387"/>
      <c r="CAF93" s="387"/>
      <c r="CAG93" s="387"/>
      <c r="CAH93" s="387"/>
      <c r="CAI93" s="387"/>
      <c r="CAJ93" s="387"/>
      <c r="CAK93" s="387"/>
      <c r="CAL93" s="387"/>
      <c r="CAM93" s="387"/>
      <c r="CAN93" s="387"/>
      <c r="CAO93" s="387"/>
      <c r="CAP93" s="387"/>
      <c r="CAQ93" s="387"/>
      <c r="CAR93" s="387"/>
      <c r="CAS93" s="387"/>
      <c r="CAT93" s="387"/>
      <c r="CAU93" s="387"/>
      <c r="CAV93" s="387"/>
      <c r="CAW93" s="387"/>
      <c r="CAX93" s="387"/>
      <c r="CAY93" s="387"/>
      <c r="CAZ93" s="387"/>
      <c r="CBA93" s="387"/>
      <c r="CBB93" s="387"/>
      <c r="CBC93" s="387"/>
      <c r="CBD93" s="387"/>
      <c r="CBE93" s="387"/>
      <c r="CBF93" s="387"/>
      <c r="CBG93" s="387"/>
      <c r="CBH93" s="387"/>
      <c r="CBI93" s="387"/>
      <c r="CBJ93" s="387"/>
      <c r="CBK93" s="387"/>
      <c r="CBL93" s="387"/>
      <c r="CBM93" s="387"/>
      <c r="CBN93" s="387"/>
      <c r="CBO93" s="387"/>
      <c r="CBP93" s="387"/>
      <c r="CBQ93" s="387"/>
      <c r="CBR93" s="387"/>
      <c r="CBS93" s="387"/>
      <c r="CBT93" s="387"/>
      <c r="CBU93" s="387"/>
      <c r="CBV93" s="387"/>
      <c r="CBW93" s="387"/>
      <c r="CBX93" s="387"/>
      <c r="CBY93" s="387"/>
      <c r="CBZ93" s="387"/>
      <c r="CCA93" s="387"/>
      <c r="CCB93" s="387"/>
      <c r="CCC93" s="387"/>
      <c r="CCD93" s="387"/>
      <c r="CCE93" s="387"/>
      <c r="CCF93" s="387"/>
      <c r="CCG93" s="387"/>
      <c r="CCH93" s="387"/>
      <c r="CCI93" s="387"/>
      <c r="CCJ93" s="387"/>
      <c r="CCK93" s="387"/>
      <c r="CCL93" s="387"/>
      <c r="CCM93" s="387"/>
      <c r="CCN93" s="387"/>
      <c r="CCO93" s="387"/>
      <c r="CCP93" s="387"/>
      <c r="CCQ93" s="387"/>
      <c r="CCR93" s="387"/>
      <c r="CCS93" s="387"/>
      <c r="CCT93" s="387"/>
      <c r="CCU93" s="387"/>
      <c r="CCV93" s="387"/>
      <c r="CCW93" s="387"/>
      <c r="CCX93" s="387"/>
      <c r="CCY93" s="387"/>
      <c r="CCZ93" s="387"/>
      <c r="CDA93" s="387"/>
      <c r="CDB93" s="387"/>
      <c r="CDC93" s="387"/>
      <c r="CDD93" s="387"/>
      <c r="CDE93" s="387"/>
      <c r="CDF93" s="387"/>
      <c r="CDG93" s="387"/>
      <c r="CDH93" s="387"/>
      <c r="CDI93" s="387"/>
      <c r="CDJ93" s="387"/>
      <c r="CDK93" s="387"/>
      <c r="CDL93" s="387"/>
      <c r="CDM93" s="387"/>
      <c r="CDN93" s="387"/>
      <c r="CDO93" s="387"/>
      <c r="CDP93" s="387"/>
      <c r="CDQ93" s="387"/>
      <c r="CDR93" s="387"/>
      <c r="CDS93" s="387"/>
      <c r="CDT93" s="387"/>
      <c r="CDU93" s="387"/>
      <c r="CDV93" s="387"/>
      <c r="CDW93" s="387"/>
      <c r="CDX93" s="387"/>
      <c r="CDY93" s="387"/>
      <c r="CDZ93" s="387"/>
      <c r="CEA93" s="387"/>
      <c r="CEB93" s="387"/>
      <c r="CEC93" s="387"/>
      <c r="CED93" s="387"/>
      <c r="CEE93" s="387"/>
      <c r="CEF93" s="387"/>
      <c r="CEG93" s="387"/>
      <c r="CEH93" s="387"/>
      <c r="CEI93" s="387"/>
      <c r="CEJ93" s="387"/>
      <c r="CEK93" s="387"/>
      <c r="CEL93" s="387"/>
      <c r="CEM93" s="387"/>
      <c r="CEN93" s="387"/>
      <c r="CEO93" s="387"/>
      <c r="CEP93" s="387"/>
      <c r="CEQ93" s="387"/>
      <c r="CER93" s="387"/>
      <c r="CES93" s="387"/>
      <c r="CET93" s="387"/>
      <c r="CEU93" s="387"/>
      <c r="CEV93" s="387"/>
      <c r="CEW93" s="387"/>
      <c r="CEX93" s="387"/>
      <c r="CEY93" s="387"/>
      <c r="CEZ93" s="387"/>
      <c r="CFA93" s="387"/>
      <c r="CFB93" s="387"/>
      <c r="CFC93" s="387"/>
      <c r="CFD93" s="387"/>
      <c r="CFE93" s="387"/>
      <c r="CFF93" s="387"/>
      <c r="CFG93" s="387"/>
      <c r="CFH93" s="387"/>
      <c r="CFI93" s="387"/>
      <c r="CFJ93" s="387"/>
      <c r="CFK93" s="387"/>
      <c r="CFL93" s="387"/>
      <c r="CFM93" s="387"/>
      <c r="CFN93" s="387"/>
      <c r="CFO93" s="387"/>
      <c r="CFP93" s="387"/>
      <c r="CFQ93" s="387"/>
      <c r="CFR93" s="387"/>
      <c r="CFS93" s="387"/>
      <c r="CFT93" s="387"/>
      <c r="CFU93" s="387"/>
      <c r="CFV93" s="387"/>
      <c r="CFW93" s="387"/>
      <c r="CFX93" s="387"/>
      <c r="CFY93" s="387"/>
      <c r="CFZ93" s="387"/>
      <c r="CGA93" s="387"/>
      <c r="CGB93" s="387"/>
      <c r="CGC93" s="387"/>
      <c r="CGD93" s="387"/>
      <c r="CGE93" s="387"/>
      <c r="CGF93" s="387"/>
      <c r="CGG93" s="387"/>
      <c r="CGH93" s="387"/>
      <c r="CGI93" s="387"/>
      <c r="CGJ93" s="387"/>
      <c r="CGK93" s="387"/>
      <c r="CGL93" s="387"/>
      <c r="CGM93" s="387"/>
      <c r="CGN93" s="387"/>
      <c r="CGO93" s="387"/>
      <c r="CGP93" s="387"/>
      <c r="CGQ93" s="387"/>
      <c r="CGR93" s="387"/>
      <c r="CGS93" s="387"/>
      <c r="CGT93" s="387"/>
      <c r="CGU93" s="387"/>
      <c r="CGV93" s="387"/>
      <c r="CGW93" s="387"/>
      <c r="CGX93" s="387"/>
      <c r="CGY93" s="387"/>
      <c r="CGZ93" s="387"/>
      <c r="CHA93" s="387"/>
      <c r="CHB93" s="387"/>
      <c r="CHC93" s="387"/>
      <c r="CHD93" s="387"/>
      <c r="CHE93" s="387"/>
      <c r="CHF93" s="387"/>
      <c r="CHG93" s="387"/>
      <c r="CHH93" s="387"/>
      <c r="CHI93" s="387"/>
      <c r="CHJ93" s="387"/>
      <c r="CHK93" s="387"/>
      <c r="CHL93" s="387"/>
      <c r="CHM93" s="387"/>
      <c r="CHN93" s="387"/>
      <c r="CHO93" s="387"/>
      <c r="CHP93" s="387"/>
      <c r="CHQ93" s="387"/>
      <c r="CHR93" s="387"/>
      <c r="CHS93" s="387"/>
      <c r="CHT93" s="387"/>
      <c r="CHU93" s="387"/>
      <c r="CHV93" s="387"/>
      <c r="CHW93" s="387"/>
      <c r="CHX93" s="387"/>
      <c r="CHY93" s="387"/>
      <c r="CHZ93" s="387"/>
      <c r="CIA93" s="387"/>
      <c r="CIB93" s="387"/>
      <c r="CIC93" s="387"/>
      <c r="CID93" s="387"/>
      <c r="CIE93" s="387"/>
      <c r="CIF93" s="387"/>
      <c r="CIG93" s="387"/>
      <c r="CIH93" s="387"/>
      <c r="CII93" s="387"/>
      <c r="CIJ93" s="387"/>
      <c r="CIK93" s="387"/>
      <c r="CIL93" s="387"/>
      <c r="CIM93" s="387"/>
      <c r="CIN93" s="387"/>
      <c r="CIO93" s="387"/>
      <c r="CIP93" s="387"/>
      <c r="CIQ93" s="387"/>
      <c r="CIR93" s="387"/>
      <c r="CIS93" s="387"/>
      <c r="CIT93" s="387"/>
      <c r="CIU93" s="387"/>
      <c r="CIV93" s="387"/>
      <c r="CIW93" s="387"/>
      <c r="CIX93" s="387"/>
      <c r="CIY93" s="387"/>
      <c r="CIZ93" s="387"/>
      <c r="CJA93" s="387"/>
      <c r="CJB93" s="387"/>
      <c r="CJC93" s="387"/>
      <c r="CJD93" s="387"/>
      <c r="CJE93" s="387"/>
      <c r="CJF93" s="387"/>
      <c r="CJG93" s="387"/>
      <c r="CJH93" s="387"/>
      <c r="CJI93" s="387"/>
      <c r="CJJ93" s="387"/>
      <c r="CJK93" s="387"/>
      <c r="CJL93" s="387"/>
      <c r="CJM93" s="387"/>
      <c r="CJN93" s="387"/>
      <c r="CJO93" s="387"/>
      <c r="CJP93" s="387"/>
      <c r="CJQ93" s="387"/>
      <c r="CJR93" s="387"/>
      <c r="CJS93" s="387"/>
      <c r="CJT93" s="387"/>
      <c r="CJU93" s="387"/>
      <c r="CJV93" s="387"/>
      <c r="CJW93" s="387"/>
      <c r="CJX93" s="387"/>
      <c r="CJY93" s="387"/>
      <c r="CJZ93" s="387"/>
      <c r="CKA93" s="387"/>
      <c r="CKB93" s="387"/>
      <c r="CKC93" s="387"/>
      <c r="CKD93" s="387"/>
      <c r="CKE93" s="387"/>
      <c r="CKF93" s="387"/>
      <c r="CKG93" s="387"/>
      <c r="CKH93" s="387"/>
      <c r="CKI93" s="387"/>
      <c r="CKJ93" s="387"/>
      <c r="CKK93" s="387"/>
      <c r="CKL93" s="387"/>
      <c r="CKM93" s="387"/>
      <c r="CKN93" s="387"/>
      <c r="CKO93" s="387"/>
      <c r="CKP93" s="387"/>
      <c r="CKQ93" s="387"/>
      <c r="CKR93" s="387"/>
      <c r="CKS93" s="387"/>
      <c r="CKT93" s="387"/>
      <c r="CKU93" s="387"/>
      <c r="CKV93" s="387"/>
      <c r="CKW93" s="387"/>
      <c r="CKX93" s="387"/>
      <c r="CKY93" s="387"/>
      <c r="CKZ93" s="387"/>
      <c r="CLA93" s="387"/>
      <c r="CLB93" s="387"/>
      <c r="CLC93" s="387"/>
      <c r="CLD93" s="387"/>
      <c r="CLE93" s="387"/>
      <c r="CLF93" s="387"/>
      <c r="CLG93" s="387"/>
      <c r="CLH93" s="387"/>
      <c r="CLI93" s="387"/>
      <c r="CLJ93" s="387"/>
      <c r="CLK93" s="387"/>
      <c r="CLL93" s="387"/>
      <c r="CLM93" s="387"/>
      <c r="CLN93" s="387"/>
      <c r="CLO93" s="387"/>
      <c r="CLP93" s="387"/>
      <c r="CLQ93" s="387"/>
      <c r="CLR93" s="387"/>
      <c r="CLS93" s="387"/>
      <c r="CLT93" s="387"/>
      <c r="CLU93" s="387"/>
      <c r="CLV93" s="387"/>
      <c r="CLW93" s="387"/>
      <c r="CLX93" s="387"/>
      <c r="CLY93" s="387"/>
      <c r="CLZ93" s="387"/>
      <c r="CMA93" s="387"/>
      <c r="CMB93" s="387"/>
      <c r="CMC93" s="387"/>
      <c r="CMD93" s="387"/>
      <c r="CME93" s="387"/>
      <c r="CMF93" s="387"/>
      <c r="CMG93" s="387"/>
      <c r="CMH93" s="387"/>
      <c r="CMI93" s="387"/>
      <c r="CMJ93" s="387"/>
      <c r="CMK93" s="387"/>
      <c r="CML93" s="387"/>
      <c r="CMM93" s="387"/>
      <c r="CMN93" s="387"/>
      <c r="CMO93" s="387"/>
      <c r="CMP93" s="387"/>
      <c r="CMQ93" s="387"/>
      <c r="CMR93" s="387"/>
      <c r="CMS93" s="387"/>
      <c r="CMT93" s="387"/>
      <c r="CMU93" s="387"/>
      <c r="CMV93" s="387"/>
      <c r="CMW93" s="387"/>
      <c r="CMX93" s="387"/>
      <c r="CMY93" s="387"/>
      <c r="CMZ93" s="387"/>
      <c r="CNA93" s="387"/>
      <c r="CNB93" s="387"/>
      <c r="CNC93" s="387"/>
      <c r="CND93" s="387"/>
      <c r="CNE93" s="387"/>
      <c r="CNF93" s="387"/>
      <c r="CNG93" s="387"/>
      <c r="CNH93" s="387"/>
      <c r="CNI93" s="387"/>
      <c r="CNJ93" s="387"/>
      <c r="CNK93" s="387"/>
      <c r="CNL93" s="387"/>
      <c r="CNM93" s="387"/>
      <c r="CNN93" s="387"/>
      <c r="CNO93" s="387"/>
      <c r="CNP93" s="387"/>
      <c r="CNQ93" s="387"/>
      <c r="CNR93" s="387"/>
      <c r="CNS93" s="387"/>
      <c r="CNT93" s="387"/>
      <c r="CNU93" s="387"/>
      <c r="CNV93" s="387"/>
      <c r="CNW93" s="387"/>
      <c r="CNX93" s="387"/>
      <c r="CNY93" s="387"/>
      <c r="CNZ93" s="387"/>
      <c r="COA93" s="387"/>
      <c r="COB93" s="387"/>
      <c r="COC93" s="387"/>
      <c r="COD93" s="387"/>
      <c r="COE93" s="387"/>
      <c r="COF93" s="387"/>
      <c r="COG93" s="387"/>
      <c r="COH93" s="387"/>
      <c r="COI93" s="387"/>
      <c r="COJ93" s="387"/>
      <c r="COK93" s="387"/>
      <c r="COL93" s="387"/>
      <c r="COM93" s="387"/>
      <c r="CON93" s="387"/>
      <c r="COO93" s="387"/>
      <c r="COP93" s="387"/>
      <c r="COQ93" s="387"/>
      <c r="COR93" s="387"/>
      <c r="COS93" s="387"/>
      <c r="COT93" s="387"/>
      <c r="COU93" s="387"/>
      <c r="COV93" s="387"/>
      <c r="COW93" s="387"/>
      <c r="COX93" s="387"/>
      <c r="COY93" s="387"/>
      <c r="COZ93" s="387"/>
      <c r="CPA93" s="387"/>
      <c r="CPB93" s="387"/>
      <c r="CPC93" s="387"/>
      <c r="CPD93" s="387"/>
      <c r="CPE93" s="387"/>
      <c r="CPF93" s="387"/>
      <c r="CPG93" s="387"/>
      <c r="CPH93" s="387"/>
      <c r="CPI93" s="387"/>
      <c r="CPJ93" s="387"/>
      <c r="CPK93" s="387"/>
      <c r="CPL93" s="387"/>
      <c r="CPM93" s="387"/>
      <c r="CPN93" s="387"/>
      <c r="CPO93" s="387"/>
      <c r="CPP93" s="387"/>
      <c r="CPQ93" s="387"/>
      <c r="CPR93" s="387"/>
      <c r="CPS93" s="387"/>
      <c r="CPT93" s="387"/>
      <c r="CPU93" s="387"/>
      <c r="CPV93" s="387"/>
      <c r="CPW93" s="387"/>
      <c r="CPX93" s="387"/>
      <c r="CPY93" s="387"/>
      <c r="CPZ93" s="387"/>
      <c r="CQA93" s="387"/>
      <c r="CQB93" s="387"/>
      <c r="CQC93" s="387"/>
      <c r="CQD93" s="387"/>
      <c r="CQE93" s="387"/>
      <c r="CQF93" s="387"/>
      <c r="CQG93" s="387"/>
      <c r="CQH93" s="387"/>
      <c r="CQI93" s="387"/>
      <c r="CQJ93" s="387"/>
      <c r="CQK93" s="387"/>
      <c r="CQL93" s="387"/>
      <c r="CQM93" s="387"/>
      <c r="CQN93" s="387"/>
      <c r="CQO93" s="387"/>
      <c r="CQP93" s="387"/>
      <c r="CQQ93" s="387"/>
      <c r="CQR93" s="387"/>
      <c r="CQS93" s="387"/>
      <c r="CQT93" s="387"/>
      <c r="CQU93" s="387"/>
      <c r="CQV93" s="387"/>
      <c r="CQW93" s="387"/>
      <c r="CQX93" s="387"/>
      <c r="CQY93" s="387"/>
      <c r="CQZ93" s="387"/>
      <c r="CRA93" s="387"/>
      <c r="CRB93" s="387"/>
      <c r="CRC93" s="387"/>
      <c r="CRD93" s="387"/>
      <c r="CRE93" s="387"/>
      <c r="CRF93" s="387"/>
      <c r="CRG93" s="387"/>
      <c r="CRH93" s="387"/>
      <c r="CRI93" s="387"/>
      <c r="CRJ93" s="387"/>
      <c r="CRK93" s="387"/>
      <c r="CRL93" s="387"/>
      <c r="CRM93" s="387"/>
      <c r="CRN93" s="387"/>
      <c r="CRO93" s="387"/>
      <c r="CRP93" s="387"/>
      <c r="CRQ93" s="387"/>
      <c r="CRR93" s="387"/>
      <c r="CRS93" s="387"/>
      <c r="CRT93" s="387"/>
      <c r="CRU93" s="387"/>
      <c r="CRV93" s="387"/>
      <c r="CRW93" s="387"/>
      <c r="CRX93" s="387"/>
      <c r="CRY93" s="387"/>
      <c r="CRZ93" s="387"/>
      <c r="CSA93" s="387"/>
      <c r="CSB93" s="387"/>
      <c r="CSC93" s="387"/>
      <c r="CSD93" s="387"/>
      <c r="CSE93" s="387"/>
      <c r="CSF93" s="387"/>
      <c r="CSG93" s="387"/>
      <c r="CSH93" s="387"/>
      <c r="CSI93" s="387"/>
      <c r="CSJ93" s="387"/>
      <c r="CSK93" s="387"/>
      <c r="CSL93" s="387"/>
      <c r="CSM93" s="387"/>
      <c r="CSN93" s="387"/>
      <c r="CSO93" s="387"/>
      <c r="CSP93" s="387"/>
      <c r="CSQ93" s="387"/>
      <c r="CSR93" s="387"/>
      <c r="CSS93" s="387"/>
      <c r="CST93" s="387"/>
      <c r="CSU93" s="387"/>
      <c r="CSV93" s="387"/>
      <c r="CSW93" s="387"/>
      <c r="CSX93" s="387"/>
      <c r="CSY93" s="387"/>
      <c r="CSZ93" s="387"/>
      <c r="CTA93" s="387"/>
      <c r="CTB93" s="387"/>
      <c r="CTC93" s="387"/>
      <c r="CTD93" s="387"/>
      <c r="CTE93" s="387"/>
      <c r="CTF93" s="387"/>
      <c r="CTG93" s="387"/>
      <c r="CTH93" s="387"/>
      <c r="CTI93" s="387"/>
      <c r="CTJ93" s="387"/>
      <c r="CTK93" s="387"/>
      <c r="CTL93" s="387"/>
      <c r="CTM93" s="387"/>
      <c r="CTN93" s="387"/>
      <c r="CTO93" s="387"/>
      <c r="CTP93" s="387"/>
      <c r="CTQ93" s="387"/>
      <c r="CTR93" s="387"/>
      <c r="CTS93" s="387"/>
      <c r="CTT93" s="387"/>
      <c r="CTU93" s="387"/>
      <c r="CTV93" s="387"/>
      <c r="CTW93" s="387"/>
      <c r="CTX93" s="387"/>
      <c r="CTY93" s="387"/>
      <c r="CTZ93" s="387"/>
      <c r="CUA93" s="387"/>
      <c r="CUB93" s="387"/>
      <c r="CUC93" s="387"/>
      <c r="CUD93" s="387"/>
      <c r="CUE93" s="387"/>
      <c r="CUF93" s="387"/>
      <c r="CUG93" s="387"/>
      <c r="CUH93" s="387"/>
      <c r="CUI93" s="387"/>
      <c r="CUJ93" s="387"/>
      <c r="CUK93" s="387"/>
      <c r="CUL93" s="387"/>
      <c r="CUM93" s="387"/>
      <c r="CUN93" s="387"/>
      <c r="CUO93" s="387"/>
      <c r="CUP93" s="387"/>
      <c r="CUQ93" s="387"/>
      <c r="CUR93" s="387"/>
      <c r="CUS93" s="387"/>
      <c r="CUT93" s="387"/>
      <c r="CUU93" s="387"/>
      <c r="CUV93" s="387"/>
      <c r="CUW93" s="387"/>
      <c r="CUX93" s="387"/>
      <c r="CUY93" s="387"/>
      <c r="CUZ93" s="387"/>
      <c r="CVA93" s="387"/>
      <c r="CVB93" s="387"/>
      <c r="CVC93" s="387"/>
      <c r="CVD93" s="387"/>
      <c r="CVE93" s="387"/>
      <c r="CVF93" s="387"/>
      <c r="CVG93" s="387"/>
      <c r="CVH93" s="387"/>
      <c r="CVI93" s="387"/>
      <c r="CVJ93" s="387"/>
      <c r="CVK93" s="387"/>
      <c r="CVL93" s="387"/>
      <c r="CVM93" s="387"/>
      <c r="CVN93" s="387"/>
      <c r="CVO93" s="387"/>
      <c r="CVP93" s="387"/>
      <c r="CVQ93" s="387"/>
      <c r="CVR93" s="387"/>
      <c r="CVS93" s="387"/>
      <c r="CVT93" s="387"/>
      <c r="CVU93" s="387"/>
      <c r="CVV93" s="387"/>
      <c r="CVW93" s="387"/>
      <c r="CVX93" s="387"/>
      <c r="CVY93" s="387"/>
      <c r="CVZ93" s="387"/>
      <c r="CWA93" s="387"/>
      <c r="CWB93" s="387"/>
      <c r="CWC93" s="387"/>
      <c r="CWD93" s="387"/>
      <c r="CWE93" s="387"/>
      <c r="CWF93" s="387"/>
      <c r="CWG93" s="387"/>
      <c r="CWH93" s="387"/>
      <c r="CWI93" s="387"/>
      <c r="CWJ93" s="387"/>
      <c r="CWK93" s="387"/>
      <c r="CWL93" s="387"/>
      <c r="CWM93" s="387"/>
      <c r="CWN93" s="387"/>
      <c r="CWO93" s="387"/>
      <c r="CWP93" s="387"/>
      <c r="CWQ93" s="387"/>
      <c r="CWR93" s="387"/>
      <c r="CWS93" s="387"/>
      <c r="CWT93" s="387"/>
      <c r="CWU93" s="387"/>
      <c r="CWV93" s="387"/>
      <c r="CWW93" s="387"/>
      <c r="CWX93" s="387"/>
      <c r="CWY93" s="387"/>
      <c r="CWZ93" s="387"/>
      <c r="CXA93" s="387"/>
      <c r="CXB93" s="387"/>
      <c r="CXC93" s="387"/>
      <c r="CXD93" s="387"/>
      <c r="CXE93" s="387"/>
      <c r="CXF93" s="387"/>
      <c r="CXG93" s="387"/>
      <c r="CXH93" s="387"/>
      <c r="CXI93" s="387"/>
      <c r="CXJ93" s="387"/>
      <c r="CXK93" s="387"/>
      <c r="CXL93" s="387"/>
      <c r="CXM93" s="387"/>
      <c r="CXN93" s="387"/>
      <c r="CXO93" s="387"/>
      <c r="CXP93" s="387"/>
      <c r="CXQ93" s="387"/>
      <c r="CXR93" s="387"/>
      <c r="CXS93" s="387"/>
      <c r="CXT93" s="387"/>
      <c r="CXU93" s="387"/>
      <c r="CXV93" s="387"/>
      <c r="CXW93" s="387"/>
      <c r="CXX93" s="387"/>
      <c r="CXY93" s="387"/>
      <c r="CXZ93" s="387"/>
      <c r="CYA93" s="387"/>
      <c r="CYB93" s="387"/>
      <c r="CYC93" s="387"/>
      <c r="CYD93" s="387"/>
      <c r="CYE93" s="387"/>
      <c r="CYF93" s="387"/>
      <c r="CYG93" s="387"/>
      <c r="CYH93" s="387"/>
      <c r="CYI93" s="387"/>
      <c r="CYJ93" s="387"/>
      <c r="CYK93" s="387"/>
      <c r="CYL93" s="387"/>
      <c r="CYM93" s="387"/>
      <c r="CYN93" s="387"/>
      <c r="CYO93" s="387"/>
      <c r="CYP93" s="387"/>
      <c r="CYQ93" s="387"/>
      <c r="CYR93" s="387"/>
      <c r="CYS93" s="387"/>
      <c r="CYT93" s="387"/>
      <c r="CYU93" s="387"/>
      <c r="CYV93" s="387"/>
      <c r="CYW93" s="387"/>
      <c r="CYX93" s="387"/>
      <c r="CYY93" s="387"/>
      <c r="CYZ93" s="387"/>
      <c r="CZA93" s="387"/>
      <c r="CZB93" s="387"/>
      <c r="CZC93" s="387"/>
      <c r="CZD93" s="387"/>
      <c r="CZE93" s="387"/>
      <c r="CZF93" s="387"/>
      <c r="CZG93" s="387"/>
      <c r="CZH93" s="387"/>
      <c r="CZI93" s="387"/>
      <c r="CZJ93" s="387"/>
      <c r="CZK93" s="387"/>
      <c r="CZL93" s="387"/>
      <c r="CZM93" s="387"/>
      <c r="CZN93" s="387"/>
      <c r="CZO93" s="387"/>
      <c r="CZP93" s="387"/>
      <c r="CZQ93" s="387"/>
      <c r="CZR93" s="387"/>
      <c r="CZS93" s="387"/>
      <c r="CZT93" s="387"/>
      <c r="CZU93" s="387"/>
      <c r="CZV93" s="387"/>
      <c r="CZW93" s="387"/>
      <c r="CZX93" s="387"/>
      <c r="CZY93" s="387"/>
      <c r="CZZ93" s="387"/>
      <c r="DAA93" s="387"/>
      <c r="DAB93" s="387"/>
      <c r="DAC93" s="387"/>
      <c r="DAD93" s="387"/>
      <c r="DAE93" s="387"/>
      <c r="DAF93" s="387"/>
      <c r="DAG93" s="387"/>
      <c r="DAH93" s="387"/>
      <c r="DAI93" s="387"/>
      <c r="DAJ93" s="387"/>
      <c r="DAK93" s="387"/>
      <c r="DAL93" s="387"/>
      <c r="DAM93" s="387"/>
      <c r="DAN93" s="387"/>
      <c r="DAO93" s="387"/>
      <c r="DAP93" s="387"/>
      <c r="DAQ93" s="387"/>
      <c r="DAR93" s="387"/>
      <c r="DAS93" s="387"/>
      <c r="DAT93" s="387"/>
      <c r="DAU93" s="387"/>
      <c r="DAV93" s="387"/>
      <c r="DAW93" s="387"/>
      <c r="DAX93" s="387"/>
      <c r="DAY93" s="387"/>
      <c r="DAZ93" s="387"/>
      <c r="DBA93" s="387"/>
      <c r="DBB93" s="387"/>
      <c r="DBC93" s="387"/>
      <c r="DBD93" s="387"/>
      <c r="DBE93" s="387"/>
      <c r="DBF93" s="387"/>
      <c r="DBG93" s="387"/>
      <c r="DBH93" s="387"/>
      <c r="DBI93" s="387"/>
      <c r="DBJ93" s="387"/>
      <c r="DBK93" s="387"/>
      <c r="DBL93" s="387"/>
      <c r="DBM93" s="387"/>
      <c r="DBN93" s="387"/>
      <c r="DBO93" s="387"/>
      <c r="DBP93" s="387"/>
      <c r="DBQ93" s="387"/>
      <c r="DBR93" s="387"/>
      <c r="DBS93" s="387"/>
      <c r="DBT93" s="387"/>
      <c r="DBU93" s="387"/>
      <c r="DBV93" s="387"/>
      <c r="DBW93" s="387"/>
      <c r="DBX93" s="387"/>
      <c r="DBY93" s="387"/>
      <c r="DBZ93" s="387"/>
      <c r="DCA93" s="387"/>
      <c r="DCB93" s="387"/>
      <c r="DCC93" s="387"/>
      <c r="DCD93" s="387"/>
      <c r="DCE93" s="387"/>
      <c r="DCF93" s="387"/>
      <c r="DCG93" s="387"/>
      <c r="DCH93" s="387"/>
      <c r="DCI93" s="387"/>
      <c r="DCJ93" s="387"/>
      <c r="DCK93" s="387"/>
      <c r="DCL93" s="387"/>
      <c r="DCM93" s="387"/>
      <c r="DCN93" s="387"/>
      <c r="DCO93" s="387"/>
      <c r="DCP93" s="387"/>
      <c r="DCQ93" s="387"/>
      <c r="DCR93" s="387"/>
      <c r="DCS93" s="387"/>
      <c r="DCT93" s="387"/>
      <c r="DCU93" s="387"/>
      <c r="DCV93" s="387"/>
      <c r="DCW93" s="387"/>
      <c r="DCX93" s="387"/>
      <c r="DCY93" s="387"/>
      <c r="DCZ93" s="387"/>
      <c r="DDA93" s="387"/>
      <c r="DDB93" s="387"/>
      <c r="DDC93" s="387"/>
      <c r="DDD93" s="387"/>
      <c r="DDE93" s="387"/>
      <c r="DDF93" s="387"/>
      <c r="DDG93" s="387"/>
      <c r="DDH93" s="387"/>
      <c r="DDI93" s="387"/>
      <c r="DDJ93" s="387"/>
      <c r="DDK93" s="387"/>
      <c r="DDL93" s="387"/>
      <c r="DDM93" s="387"/>
      <c r="DDN93" s="387"/>
      <c r="DDO93" s="387"/>
      <c r="DDP93" s="387"/>
      <c r="DDQ93" s="387"/>
      <c r="DDR93" s="387"/>
      <c r="DDS93" s="387"/>
      <c r="DDT93" s="387"/>
      <c r="DDU93" s="387"/>
      <c r="DDV93" s="387"/>
      <c r="DDW93" s="387"/>
      <c r="DDX93" s="387"/>
      <c r="DDY93" s="387"/>
      <c r="DDZ93" s="387"/>
      <c r="DEA93" s="387"/>
      <c r="DEB93" s="387"/>
      <c r="DEC93" s="387"/>
      <c r="DED93" s="387"/>
      <c r="DEE93" s="387"/>
      <c r="DEF93" s="387"/>
      <c r="DEG93" s="387"/>
      <c r="DEH93" s="387"/>
      <c r="DEI93" s="387"/>
      <c r="DEJ93" s="387"/>
      <c r="DEK93" s="387"/>
      <c r="DEL93" s="387"/>
      <c r="DEM93" s="387"/>
      <c r="DEN93" s="387"/>
      <c r="DEO93" s="387"/>
      <c r="DEP93" s="387"/>
      <c r="DEQ93" s="387"/>
      <c r="DER93" s="387"/>
      <c r="DES93" s="387"/>
      <c r="DET93" s="387"/>
      <c r="DEU93" s="387"/>
      <c r="DEV93" s="387"/>
      <c r="DEW93" s="387"/>
      <c r="DEX93" s="387"/>
      <c r="DEY93" s="387"/>
      <c r="DEZ93" s="387"/>
      <c r="DFA93" s="387"/>
      <c r="DFB93" s="387"/>
      <c r="DFC93" s="387"/>
      <c r="DFD93" s="387"/>
      <c r="DFE93" s="387"/>
      <c r="DFF93" s="387"/>
      <c r="DFG93" s="387"/>
      <c r="DFH93" s="387"/>
      <c r="DFI93" s="387"/>
      <c r="DFJ93" s="387"/>
      <c r="DFK93" s="387"/>
      <c r="DFL93" s="387"/>
      <c r="DFM93" s="387"/>
      <c r="DFN93" s="387"/>
      <c r="DFO93" s="387"/>
      <c r="DFP93" s="387"/>
      <c r="DFQ93" s="387"/>
      <c r="DFR93" s="387"/>
      <c r="DFS93" s="387"/>
      <c r="DFT93" s="387"/>
      <c r="DFU93" s="387"/>
      <c r="DFV93" s="387"/>
      <c r="DFW93" s="387"/>
      <c r="DFX93" s="387"/>
      <c r="DFY93" s="387"/>
      <c r="DFZ93" s="387"/>
      <c r="DGA93" s="387"/>
      <c r="DGB93" s="387"/>
      <c r="DGC93" s="387"/>
      <c r="DGD93" s="387"/>
      <c r="DGE93" s="387"/>
      <c r="DGF93" s="387"/>
      <c r="DGG93" s="387"/>
      <c r="DGH93" s="387"/>
      <c r="DGI93" s="387"/>
      <c r="DGJ93" s="387"/>
      <c r="DGK93" s="387"/>
      <c r="DGL93" s="387"/>
      <c r="DGM93" s="387"/>
      <c r="DGN93" s="387"/>
      <c r="DGO93" s="387"/>
      <c r="DGP93" s="387"/>
      <c r="DGQ93" s="387"/>
      <c r="DGR93" s="387"/>
      <c r="DGS93" s="387"/>
      <c r="DGT93" s="387"/>
      <c r="DGU93" s="387"/>
      <c r="DGV93" s="387"/>
      <c r="DGW93" s="387"/>
      <c r="DGX93" s="387"/>
      <c r="DGY93" s="387"/>
      <c r="DGZ93" s="387"/>
      <c r="DHA93" s="387"/>
      <c r="DHB93" s="387"/>
      <c r="DHC93" s="387"/>
      <c r="DHD93" s="387"/>
      <c r="DHE93" s="387"/>
      <c r="DHF93" s="387"/>
      <c r="DHG93" s="387"/>
      <c r="DHH93" s="387"/>
      <c r="DHI93" s="387"/>
      <c r="DHJ93" s="387"/>
      <c r="DHK93" s="387"/>
      <c r="DHL93" s="387"/>
      <c r="DHM93" s="387"/>
      <c r="DHN93" s="387"/>
      <c r="DHO93" s="387"/>
      <c r="DHP93" s="387"/>
      <c r="DHQ93" s="387"/>
      <c r="DHR93" s="387"/>
    </row>
    <row r="94" spans="1:2930" s="386" customFormat="1" ht="14.5" hidden="1" x14ac:dyDescent="0.35">
      <c r="A94" s="386">
        <v>89</v>
      </c>
      <c r="B94" s="498" t="str">
        <f ca="1">IF(NOW()-'2019-05'!B$15&gt;30,"Red",IF(NOW()-'2019-05'!B$15&gt;15,"Yellow","Green"))</f>
        <v>Red</v>
      </c>
      <c r="C94" s="499" t="str">
        <f>CONCATENATE('2019-05'!$B$1, " - ",'2019-05'!$B$2)</f>
        <v>2019-05 - Modifications to PER-003</v>
      </c>
      <c r="D94" s="499"/>
      <c r="E94" s="500" t="str">
        <f>'2019-05'!$B$5</f>
        <v>PER-003</v>
      </c>
      <c r="F94" s="501">
        <f>'2019-05'!$F$35</f>
        <v>-290</v>
      </c>
      <c r="G94" s="386" t="s">
        <v>34</v>
      </c>
    </row>
    <row r="95" spans="1:2930" s="386" customFormat="1" ht="14.5" hidden="1" x14ac:dyDescent="0.35">
      <c r="A95" s="386">
        <v>90</v>
      </c>
      <c r="B95" s="308" t="str">
        <f ca="1">IF(NOW()-'2019-05'!B$15&gt;30,"Red",IF(NOW()-'2019-05'!B$15&gt;15,"Yellow","Green"))</f>
        <v>Red</v>
      </c>
      <c r="C95" s="388" t="str">
        <f>CONCATENATE('2019-05'!$B$1, " - ",'2019-05'!$B$2)</f>
        <v>2019-05 - Modifications to PER-003</v>
      </c>
      <c r="D95" s="388"/>
      <c r="E95" s="389" t="str">
        <f>'2019-05'!$B$5</f>
        <v>PER-003</v>
      </c>
      <c r="F95" s="390">
        <f>'2019-05'!$F$35</f>
        <v>-290</v>
      </c>
      <c r="G95" s="402" t="str">
        <f>'2019-05'!$B$3</f>
        <v>Archived</v>
      </c>
      <c r="H95" s="387"/>
      <c r="I95" s="387"/>
      <c r="J95" s="387"/>
      <c r="K95" s="387"/>
      <c r="L95" s="387"/>
      <c r="M95" s="387"/>
      <c r="N95" s="387"/>
      <c r="O95" s="387"/>
      <c r="P95" s="387"/>
      <c r="Q95" s="387"/>
      <c r="R95" s="387"/>
      <c r="S95" s="387"/>
      <c r="T95" s="387"/>
      <c r="U95" s="387"/>
      <c r="V95" s="387"/>
      <c r="W95" s="387"/>
      <c r="X95" s="387"/>
      <c r="Y95" s="387"/>
      <c r="Z95" s="387"/>
      <c r="AA95" s="387"/>
      <c r="AB95" s="387"/>
      <c r="AC95" s="387"/>
      <c r="AD95" s="387"/>
      <c r="AE95" s="387"/>
      <c r="AF95" s="387"/>
      <c r="AG95" s="387"/>
      <c r="AH95" s="387"/>
      <c r="AI95" s="387"/>
      <c r="AJ95" s="387"/>
      <c r="AK95" s="387"/>
      <c r="AL95" s="387"/>
      <c r="AM95" s="387"/>
      <c r="AN95" s="387"/>
      <c r="AO95" s="387"/>
      <c r="AP95" s="387"/>
      <c r="AQ95" s="387"/>
      <c r="AR95" s="387"/>
      <c r="AS95" s="387"/>
      <c r="AT95" s="387"/>
      <c r="AU95" s="387"/>
      <c r="AV95" s="387"/>
      <c r="AW95" s="387"/>
      <c r="AX95" s="387"/>
      <c r="AY95" s="387"/>
      <c r="AZ95" s="387"/>
      <c r="BA95" s="387"/>
      <c r="BB95" s="387"/>
      <c r="BC95" s="387"/>
      <c r="BD95" s="387"/>
      <c r="BE95" s="387"/>
      <c r="BF95" s="387"/>
      <c r="BG95" s="387"/>
      <c r="BH95" s="387"/>
      <c r="BI95" s="387"/>
      <c r="BJ95" s="387"/>
      <c r="BK95" s="387"/>
      <c r="BL95" s="387"/>
      <c r="BM95" s="387"/>
      <c r="BN95" s="387"/>
      <c r="BO95" s="387"/>
      <c r="BP95" s="387"/>
      <c r="BQ95" s="387"/>
      <c r="BR95" s="387"/>
      <c r="BS95" s="387"/>
      <c r="BT95" s="387"/>
      <c r="BU95" s="387"/>
      <c r="BV95" s="387"/>
      <c r="BW95" s="387"/>
      <c r="BX95" s="387"/>
      <c r="BY95" s="387"/>
      <c r="BZ95" s="387"/>
      <c r="CA95" s="387"/>
      <c r="CB95" s="387"/>
      <c r="CC95" s="387"/>
      <c r="CD95" s="387"/>
      <c r="CE95" s="387"/>
      <c r="CF95" s="387"/>
      <c r="CG95" s="387"/>
      <c r="CH95" s="387"/>
      <c r="CI95" s="387"/>
      <c r="CJ95" s="387"/>
      <c r="CK95" s="387"/>
      <c r="CL95" s="387"/>
      <c r="CM95" s="387"/>
      <c r="CN95" s="387"/>
      <c r="CO95" s="387"/>
      <c r="CP95" s="387"/>
      <c r="CQ95" s="387"/>
      <c r="CR95" s="387"/>
      <c r="CS95" s="387"/>
      <c r="CT95" s="387"/>
      <c r="CU95" s="387"/>
      <c r="CV95" s="387"/>
      <c r="CW95" s="387"/>
      <c r="CX95" s="387"/>
      <c r="CY95" s="387"/>
      <c r="CZ95" s="387"/>
      <c r="DA95" s="387"/>
      <c r="DB95" s="387"/>
      <c r="DC95" s="387"/>
      <c r="DD95" s="387"/>
      <c r="DE95" s="387"/>
      <c r="DF95" s="387"/>
      <c r="DG95" s="387"/>
      <c r="DH95" s="387"/>
      <c r="DI95" s="387"/>
      <c r="DJ95" s="387"/>
      <c r="DK95" s="387"/>
      <c r="DL95" s="387"/>
      <c r="DM95" s="387"/>
      <c r="DN95" s="387"/>
      <c r="DO95" s="387"/>
      <c r="DP95" s="387"/>
      <c r="DQ95" s="387"/>
      <c r="DR95" s="387"/>
      <c r="DS95" s="387"/>
      <c r="DT95" s="387"/>
      <c r="DU95" s="387"/>
      <c r="DV95" s="387"/>
      <c r="DW95" s="387"/>
      <c r="DX95" s="387"/>
      <c r="DY95" s="387"/>
      <c r="DZ95" s="387"/>
      <c r="EA95" s="387"/>
      <c r="EB95" s="387"/>
      <c r="EC95" s="387"/>
      <c r="ED95" s="387"/>
      <c r="EE95" s="387"/>
      <c r="EF95" s="387"/>
      <c r="EG95" s="387"/>
      <c r="EH95" s="387"/>
      <c r="EI95" s="387"/>
      <c r="EJ95" s="387"/>
      <c r="EK95" s="387"/>
      <c r="EL95" s="387"/>
      <c r="EM95" s="387"/>
      <c r="EN95" s="387"/>
      <c r="EO95" s="387"/>
      <c r="EP95" s="387"/>
      <c r="EQ95" s="387"/>
      <c r="ER95" s="387"/>
      <c r="ES95" s="387"/>
      <c r="ET95" s="387"/>
      <c r="EU95" s="387"/>
      <c r="EV95" s="387"/>
      <c r="EW95" s="387"/>
      <c r="EX95" s="387"/>
      <c r="EY95" s="387"/>
      <c r="EZ95" s="387"/>
      <c r="FA95" s="387"/>
      <c r="FB95" s="387"/>
      <c r="FC95" s="387"/>
      <c r="FD95" s="387"/>
      <c r="FE95" s="387"/>
      <c r="FF95" s="387"/>
      <c r="FG95" s="387"/>
      <c r="FH95" s="387"/>
      <c r="FI95" s="387"/>
      <c r="FJ95" s="387"/>
      <c r="FK95" s="387"/>
      <c r="FL95" s="387"/>
      <c r="FM95" s="387"/>
      <c r="FN95" s="387"/>
      <c r="FO95" s="387"/>
      <c r="FP95" s="387"/>
      <c r="FQ95" s="387"/>
      <c r="FR95" s="387"/>
      <c r="FS95" s="387"/>
      <c r="FT95" s="387"/>
      <c r="FU95" s="387"/>
      <c r="FV95" s="387"/>
      <c r="FW95" s="387"/>
      <c r="FX95" s="387"/>
      <c r="FY95" s="387"/>
      <c r="FZ95" s="387"/>
      <c r="GA95" s="387"/>
      <c r="GB95" s="387"/>
      <c r="GC95" s="387"/>
      <c r="GD95" s="387"/>
      <c r="GE95" s="387"/>
      <c r="GF95" s="387"/>
      <c r="GG95" s="387"/>
      <c r="GH95" s="387"/>
      <c r="GI95" s="387"/>
      <c r="GJ95" s="387"/>
      <c r="GK95" s="387"/>
      <c r="GL95" s="387"/>
      <c r="GM95" s="387"/>
      <c r="GN95" s="387"/>
      <c r="GO95" s="387"/>
      <c r="GP95" s="387"/>
      <c r="GQ95" s="387"/>
      <c r="GR95" s="387"/>
      <c r="GS95" s="387"/>
      <c r="GT95" s="387"/>
      <c r="GU95" s="387"/>
      <c r="GV95" s="387"/>
      <c r="GW95" s="387"/>
      <c r="GX95" s="387"/>
      <c r="GY95" s="387"/>
      <c r="GZ95" s="387"/>
      <c r="HA95" s="387"/>
      <c r="HB95" s="387"/>
      <c r="HC95" s="387"/>
      <c r="HD95" s="387"/>
      <c r="HE95" s="387"/>
      <c r="HF95" s="387"/>
      <c r="HG95" s="387"/>
      <c r="HH95" s="387"/>
      <c r="HI95" s="387"/>
      <c r="HJ95" s="387"/>
      <c r="HK95" s="387"/>
      <c r="HL95" s="387"/>
      <c r="HM95" s="387"/>
      <c r="HN95" s="387"/>
      <c r="HO95" s="387"/>
      <c r="HP95" s="387"/>
      <c r="HQ95" s="387"/>
      <c r="HR95" s="387"/>
      <c r="HS95" s="387"/>
      <c r="HT95" s="387"/>
      <c r="HU95" s="387"/>
      <c r="HV95" s="387"/>
      <c r="HW95" s="387"/>
      <c r="HX95" s="387"/>
      <c r="HY95" s="387"/>
      <c r="HZ95" s="387"/>
      <c r="IA95" s="387"/>
      <c r="IB95" s="387"/>
      <c r="IC95" s="387"/>
      <c r="ID95" s="387"/>
      <c r="IE95" s="387"/>
      <c r="IF95" s="387"/>
      <c r="IG95" s="387"/>
      <c r="IH95" s="387"/>
      <c r="II95" s="387"/>
      <c r="IJ95" s="387"/>
      <c r="IK95" s="387"/>
      <c r="IL95" s="387"/>
      <c r="IM95" s="387"/>
      <c r="IN95" s="387"/>
      <c r="IO95" s="387"/>
      <c r="IP95" s="387"/>
      <c r="IQ95" s="387"/>
      <c r="IR95" s="387"/>
      <c r="IS95" s="387"/>
      <c r="IT95" s="387"/>
      <c r="IU95" s="387"/>
      <c r="IV95" s="387"/>
      <c r="IW95" s="387"/>
      <c r="IX95" s="387"/>
      <c r="IY95" s="387"/>
      <c r="IZ95" s="387"/>
      <c r="JA95" s="387"/>
      <c r="JB95" s="387"/>
      <c r="JC95" s="387"/>
      <c r="JD95" s="387"/>
      <c r="JE95" s="387"/>
      <c r="JF95" s="387"/>
      <c r="JG95" s="387"/>
      <c r="JH95" s="387"/>
      <c r="JI95" s="387"/>
      <c r="JJ95" s="387"/>
      <c r="JK95" s="387"/>
      <c r="JL95" s="387"/>
      <c r="JM95" s="387"/>
      <c r="JN95" s="387"/>
      <c r="JO95" s="387"/>
      <c r="JP95" s="387"/>
      <c r="JQ95" s="387"/>
      <c r="JR95" s="387"/>
      <c r="JS95" s="387"/>
      <c r="JT95" s="387"/>
      <c r="JU95" s="387"/>
      <c r="JV95" s="387"/>
      <c r="JW95" s="387"/>
      <c r="JX95" s="387"/>
      <c r="JY95" s="387"/>
      <c r="JZ95" s="387"/>
      <c r="KA95" s="387"/>
      <c r="KB95" s="387"/>
      <c r="KC95" s="387"/>
      <c r="KD95" s="387"/>
      <c r="KE95" s="387"/>
      <c r="KF95" s="387"/>
      <c r="KG95" s="387"/>
      <c r="KH95" s="387"/>
      <c r="KI95" s="387"/>
      <c r="KJ95" s="387"/>
      <c r="KK95" s="387"/>
      <c r="KL95" s="387"/>
      <c r="KM95" s="387"/>
      <c r="KN95" s="387"/>
      <c r="KO95" s="387"/>
      <c r="KP95" s="387"/>
      <c r="KQ95" s="387"/>
      <c r="KR95" s="387"/>
      <c r="KS95" s="387"/>
      <c r="KT95" s="387"/>
      <c r="KU95" s="387"/>
      <c r="KV95" s="387"/>
      <c r="KW95" s="387"/>
      <c r="KX95" s="387"/>
      <c r="KY95" s="387"/>
      <c r="KZ95" s="387"/>
      <c r="LA95" s="387"/>
      <c r="LB95" s="387"/>
      <c r="LC95" s="387"/>
      <c r="LD95" s="387"/>
      <c r="LE95" s="387"/>
      <c r="LF95" s="387"/>
      <c r="LG95" s="387"/>
      <c r="LH95" s="387"/>
      <c r="LI95" s="387"/>
      <c r="LJ95" s="387"/>
      <c r="LK95" s="387"/>
      <c r="LL95" s="387"/>
      <c r="LM95" s="387"/>
      <c r="LN95" s="387"/>
      <c r="LO95" s="387"/>
      <c r="LP95" s="387"/>
      <c r="LQ95" s="387"/>
      <c r="LR95" s="387"/>
      <c r="LS95" s="387"/>
      <c r="LT95" s="387"/>
      <c r="LU95" s="387"/>
      <c r="LV95" s="387"/>
      <c r="LW95" s="387"/>
      <c r="LX95" s="387"/>
      <c r="LY95" s="387"/>
      <c r="LZ95" s="387"/>
      <c r="MA95" s="387"/>
      <c r="MB95" s="387"/>
      <c r="MC95" s="387"/>
      <c r="MD95" s="387"/>
      <c r="ME95" s="387"/>
      <c r="MF95" s="387"/>
      <c r="MG95" s="387"/>
      <c r="MH95" s="387"/>
      <c r="MI95" s="387"/>
      <c r="MJ95" s="387"/>
      <c r="MK95" s="387"/>
      <c r="ML95" s="387"/>
      <c r="MM95" s="387"/>
      <c r="MN95" s="387"/>
      <c r="MO95" s="387"/>
      <c r="MP95" s="387"/>
      <c r="MQ95" s="387"/>
      <c r="MR95" s="387"/>
      <c r="MS95" s="387"/>
      <c r="MT95" s="387"/>
      <c r="MU95" s="387"/>
      <c r="MV95" s="387"/>
      <c r="MW95" s="387"/>
      <c r="MX95" s="387"/>
      <c r="MY95" s="387"/>
      <c r="MZ95" s="387"/>
      <c r="NA95" s="387"/>
      <c r="NB95" s="387"/>
      <c r="NC95" s="387"/>
      <c r="ND95" s="387"/>
      <c r="NE95" s="387"/>
      <c r="NF95" s="387"/>
      <c r="NG95" s="387"/>
      <c r="NH95" s="387"/>
      <c r="NI95" s="387"/>
      <c r="NJ95" s="387"/>
      <c r="NK95" s="387"/>
      <c r="NL95" s="387"/>
      <c r="NM95" s="387"/>
      <c r="NN95" s="387"/>
      <c r="NO95" s="387"/>
      <c r="NP95" s="387"/>
      <c r="NQ95" s="387"/>
      <c r="NR95" s="387"/>
      <c r="NS95" s="387"/>
      <c r="NT95" s="387"/>
      <c r="NU95" s="387"/>
      <c r="NV95" s="387"/>
      <c r="NW95" s="387"/>
      <c r="NX95" s="387"/>
      <c r="NY95" s="387"/>
      <c r="NZ95" s="387"/>
      <c r="OA95" s="387"/>
      <c r="OB95" s="387"/>
      <c r="OC95" s="387"/>
      <c r="OD95" s="387"/>
      <c r="OE95" s="387"/>
      <c r="OF95" s="387"/>
      <c r="OG95" s="387"/>
      <c r="OH95" s="387"/>
      <c r="OI95" s="387"/>
      <c r="OJ95" s="387"/>
      <c r="OK95" s="387"/>
      <c r="OL95" s="387"/>
      <c r="OM95" s="387"/>
      <c r="ON95" s="387"/>
      <c r="OO95" s="387"/>
      <c r="OP95" s="387"/>
      <c r="OQ95" s="387"/>
      <c r="OR95" s="387"/>
      <c r="OS95" s="387"/>
      <c r="OT95" s="387"/>
      <c r="OU95" s="387"/>
      <c r="OV95" s="387"/>
      <c r="OW95" s="387"/>
      <c r="OX95" s="387"/>
      <c r="OY95" s="387"/>
      <c r="OZ95" s="387"/>
      <c r="PA95" s="387"/>
      <c r="PB95" s="387"/>
      <c r="PC95" s="387"/>
      <c r="PD95" s="387"/>
      <c r="PE95" s="387"/>
      <c r="PF95" s="387"/>
      <c r="PG95" s="387"/>
      <c r="PH95" s="387"/>
      <c r="PI95" s="387"/>
      <c r="PJ95" s="387"/>
      <c r="PK95" s="387"/>
      <c r="PL95" s="387"/>
      <c r="PM95" s="387"/>
      <c r="PN95" s="387"/>
      <c r="PO95" s="387"/>
      <c r="PP95" s="387"/>
      <c r="PQ95" s="387"/>
      <c r="PR95" s="387"/>
      <c r="PS95" s="387"/>
      <c r="PT95" s="387"/>
      <c r="PU95" s="387"/>
      <c r="PV95" s="387"/>
      <c r="PW95" s="387"/>
      <c r="PX95" s="387"/>
      <c r="PY95" s="387"/>
      <c r="PZ95" s="387"/>
      <c r="QA95" s="387"/>
      <c r="QB95" s="387"/>
      <c r="QC95" s="387"/>
      <c r="QD95" s="387"/>
      <c r="QE95" s="387"/>
      <c r="QF95" s="387"/>
      <c r="QG95" s="387"/>
      <c r="QH95" s="387"/>
      <c r="QI95" s="387"/>
      <c r="QJ95" s="387"/>
      <c r="QK95" s="387"/>
      <c r="QL95" s="387"/>
      <c r="QM95" s="387"/>
      <c r="QN95" s="387"/>
      <c r="QO95" s="387"/>
      <c r="QP95" s="387"/>
      <c r="QQ95" s="387"/>
      <c r="QR95" s="387"/>
      <c r="QS95" s="387"/>
      <c r="QT95" s="387"/>
      <c r="QU95" s="387"/>
      <c r="QV95" s="387"/>
      <c r="QW95" s="387"/>
      <c r="QX95" s="387"/>
      <c r="QY95" s="387"/>
      <c r="QZ95" s="387"/>
      <c r="RA95" s="387"/>
      <c r="RB95" s="387"/>
      <c r="RC95" s="387"/>
      <c r="RD95" s="387"/>
      <c r="RE95" s="387"/>
      <c r="RF95" s="387"/>
      <c r="RG95" s="387"/>
      <c r="RH95" s="387"/>
      <c r="RI95" s="387"/>
      <c r="RJ95" s="387"/>
      <c r="RK95" s="387"/>
      <c r="RL95" s="387"/>
      <c r="RM95" s="387"/>
      <c r="RN95" s="387"/>
      <c r="RO95" s="387"/>
      <c r="RP95" s="387"/>
      <c r="RQ95" s="387"/>
      <c r="RR95" s="387"/>
      <c r="RS95" s="387"/>
      <c r="RT95" s="387"/>
      <c r="RU95" s="387"/>
      <c r="RV95" s="387"/>
      <c r="RW95" s="387"/>
      <c r="RX95" s="387"/>
      <c r="RY95" s="387"/>
      <c r="RZ95" s="387"/>
      <c r="SA95" s="387"/>
      <c r="SB95" s="387"/>
      <c r="SC95" s="387"/>
      <c r="SD95" s="387"/>
      <c r="SE95" s="387"/>
      <c r="SF95" s="387"/>
      <c r="SG95" s="387"/>
      <c r="SH95" s="387"/>
      <c r="SI95" s="387"/>
      <c r="SJ95" s="387"/>
      <c r="SK95" s="387"/>
      <c r="SL95" s="387"/>
      <c r="SM95" s="387"/>
      <c r="SN95" s="387"/>
      <c r="SO95" s="387"/>
      <c r="SP95" s="387"/>
      <c r="SQ95" s="387"/>
      <c r="SR95" s="387"/>
      <c r="SS95" s="387"/>
      <c r="ST95" s="387"/>
      <c r="SU95" s="387"/>
      <c r="SV95" s="387"/>
      <c r="SW95" s="387"/>
      <c r="SX95" s="387"/>
      <c r="SY95" s="387"/>
      <c r="SZ95" s="387"/>
      <c r="TA95" s="387"/>
      <c r="TB95" s="387"/>
      <c r="TC95" s="387"/>
      <c r="TD95" s="387"/>
      <c r="TE95" s="387"/>
      <c r="TF95" s="387"/>
      <c r="TG95" s="387"/>
      <c r="TH95" s="387"/>
      <c r="TI95" s="387"/>
      <c r="TJ95" s="387"/>
      <c r="TK95" s="387"/>
      <c r="TL95" s="387"/>
      <c r="TM95" s="387"/>
      <c r="TN95" s="387"/>
      <c r="TO95" s="387"/>
      <c r="TP95" s="387"/>
      <c r="TQ95" s="387"/>
      <c r="TR95" s="387"/>
      <c r="TS95" s="387"/>
      <c r="TT95" s="387"/>
      <c r="TU95" s="387"/>
      <c r="TV95" s="387"/>
      <c r="TW95" s="387"/>
      <c r="TX95" s="387"/>
      <c r="TY95" s="387"/>
      <c r="TZ95" s="387"/>
      <c r="UA95" s="387"/>
      <c r="UB95" s="387"/>
      <c r="UC95" s="387"/>
      <c r="UD95" s="387"/>
      <c r="UE95" s="387"/>
      <c r="UF95" s="387"/>
      <c r="UG95" s="387"/>
      <c r="UH95" s="387"/>
      <c r="UI95" s="387"/>
      <c r="UJ95" s="387"/>
      <c r="UK95" s="387"/>
      <c r="UL95" s="387"/>
      <c r="UM95" s="387"/>
      <c r="UN95" s="387"/>
      <c r="UO95" s="387"/>
      <c r="UP95" s="387"/>
      <c r="UQ95" s="387"/>
      <c r="UR95" s="387"/>
      <c r="US95" s="387"/>
      <c r="UT95" s="387"/>
      <c r="UU95" s="387"/>
      <c r="UV95" s="387"/>
      <c r="UW95" s="387"/>
      <c r="UX95" s="387"/>
      <c r="UY95" s="387"/>
      <c r="UZ95" s="387"/>
      <c r="VA95" s="387"/>
      <c r="VB95" s="387"/>
      <c r="VC95" s="387"/>
      <c r="VD95" s="387"/>
      <c r="VE95" s="387"/>
      <c r="VF95" s="387"/>
      <c r="VG95" s="387"/>
      <c r="VH95" s="387"/>
      <c r="VI95" s="387"/>
      <c r="VJ95" s="387"/>
      <c r="VK95" s="387"/>
      <c r="VL95" s="387"/>
      <c r="VM95" s="387"/>
      <c r="VN95" s="387"/>
      <c r="VO95" s="387"/>
      <c r="VP95" s="387"/>
      <c r="VQ95" s="387"/>
      <c r="VR95" s="387"/>
      <c r="VS95" s="387"/>
      <c r="VT95" s="387"/>
      <c r="VU95" s="387"/>
      <c r="VV95" s="387"/>
      <c r="VW95" s="387"/>
      <c r="VX95" s="387"/>
      <c r="VY95" s="387"/>
      <c r="VZ95" s="387"/>
      <c r="WA95" s="387"/>
      <c r="WB95" s="387"/>
      <c r="WC95" s="387"/>
      <c r="WD95" s="387"/>
      <c r="WE95" s="387"/>
      <c r="WF95" s="387"/>
      <c r="WG95" s="387"/>
      <c r="WH95" s="387"/>
      <c r="WI95" s="387"/>
      <c r="WJ95" s="387"/>
      <c r="WK95" s="387"/>
      <c r="WL95" s="387"/>
      <c r="WM95" s="387"/>
      <c r="WN95" s="387"/>
      <c r="WO95" s="387"/>
      <c r="WP95" s="387"/>
      <c r="WQ95" s="387"/>
      <c r="WR95" s="387"/>
      <c r="WS95" s="387"/>
      <c r="WT95" s="387"/>
      <c r="WU95" s="387"/>
      <c r="WV95" s="387"/>
      <c r="WW95" s="387"/>
      <c r="WX95" s="387"/>
      <c r="WY95" s="387"/>
      <c r="WZ95" s="387"/>
      <c r="XA95" s="387"/>
      <c r="XB95" s="387"/>
      <c r="XC95" s="387"/>
      <c r="XD95" s="387"/>
      <c r="XE95" s="387"/>
      <c r="XF95" s="387"/>
      <c r="XG95" s="387"/>
      <c r="XH95" s="387"/>
      <c r="XI95" s="387"/>
      <c r="XJ95" s="387"/>
      <c r="XK95" s="387"/>
      <c r="XL95" s="387"/>
      <c r="XM95" s="387"/>
      <c r="XN95" s="387"/>
      <c r="XO95" s="387"/>
      <c r="XP95" s="387"/>
      <c r="XQ95" s="387"/>
      <c r="XR95" s="387"/>
      <c r="XS95" s="387"/>
      <c r="XT95" s="387"/>
      <c r="XU95" s="387"/>
      <c r="XV95" s="387"/>
      <c r="XW95" s="387"/>
      <c r="XX95" s="387"/>
      <c r="XY95" s="387"/>
      <c r="XZ95" s="387"/>
      <c r="YA95" s="387"/>
      <c r="YB95" s="387"/>
      <c r="YC95" s="387"/>
      <c r="YD95" s="387"/>
      <c r="YE95" s="387"/>
      <c r="YF95" s="387"/>
      <c r="YG95" s="387"/>
      <c r="YH95" s="387"/>
      <c r="YI95" s="387"/>
      <c r="YJ95" s="387"/>
      <c r="YK95" s="387"/>
      <c r="YL95" s="387"/>
      <c r="YM95" s="387"/>
      <c r="YN95" s="387"/>
      <c r="YO95" s="387"/>
      <c r="YP95" s="387"/>
      <c r="YQ95" s="387"/>
      <c r="YR95" s="387"/>
      <c r="YS95" s="387"/>
      <c r="YT95" s="387"/>
      <c r="YU95" s="387"/>
      <c r="YV95" s="387"/>
      <c r="YW95" s="387"/>
      <c r="YX95" s="387"/>
      <c r="YY95" s="387"/>
      <c r="YZ95" s="387"/>
      <c r="ZA95" s="387"/>
      <c r="ZB95" s="387"/>
      <c r="ZC95" s="387"/>
      <c r="ZD95" s="387"/>
      <c r="ZE95" s="387"/>
      <c r="ZF95" s="387"/>
      <c r="ZG95" s="387"/>
      <c r="ZH95" s="387"/>
      <c r="ZI95" s="387"/>
      <c r="ZJ95" s="387"/>
      <c r="ZK95" s="387"/>
      <c r="ZL95" s="387"/>
      <c r="ZM95" s="387"/>
      <c r="ZN95" s="387"/>
      <c r="ZO95" s="387"/>
      <c r="ZP95" s="387"/>
      <c r="ZQ95" s="387"/>
      <c r="ZR95" s="387"/>
      <c r="ZS95" s="387"/>
      <c r="ZT95" s="387"/>
      <c r="ZU95" s="387"/>
      <c r="ZV95" s="387"/>
      <c r="ZW95" s="387"/>
      <c r="ZX95" s="387"/>
      <c r="ZY95" s="387"/>
      <c r="ZZ95" s="387"/>
      <c r="AAA95" s="387"/>
      <c r="AAB95" s="387"/>
      <c r="AAC95" s="387"/>
      <c r="AAD95" s="387"/>
      <c r="AAE95" s="387"/>
      <c r="AAF95" s="387"/>
      <c r="AAG95" s="387"/>
      <c r="AAH95" s="387"/>
      <c r="AAI95" s="387"/>
      <c r="AAJ95" s="387"/>
      <c r="AAK95" s="387"/>
      <c r="AAL95" s="387"/>
      <c r="AAM95" s="387"/>
      <c r="AAN95" s="387"/>
      <c r="AAO95" s="387"/>
      <c r="AAP95" s="387"/>
      <c r="AAQ95" s="387"/>
      <c r="AAR95" s="387"/>
      <c r="AAS95" s="387"/>
      <c r="AAT95" s="387"/>
      <c r="AAU95" s="387"/>
      <c r="AAV95" s="387"/>
      <c r="AAW95" s="387"/>
      <c r="AAX95" s="387"/>
      <c r="AAY95" s="387"/>
      <c r="AAZ95" s="387"/>
      <c r="ABA95" s="387"/>
      <c r="ABB95" s="387"/>
      <c r="ABC95" s="387"/>
      <c r="ABD95" s="387"/>
      <c r="ABE95" s="387"/>
      <c r="ABF95" s="387"/>
      <c r="ABG95" s="387"/>
      <c r="ABH95" s="387"/>
      <c r="ABI95" s="387"/>
      <c r="ABJ95" s="387"/>
      <c r="ABK95" s="387"/>
      <c r="ABL95" s="387"/>
      <c r="ABM95" s="387"/>
      <c r="ABN95" s="387"/>
      <c r="ABO95" s="387"/>
      <c r="ABP95" s="387"/>
      <c r="ABQ95" s="387"/>
      <c r="ABR95" s="387"/>
      <c r="ABS95" s="387"/>
      <c r="ABT95" s="387"/>
      <c r="ABU95" s="387"/>
      <c r="ABV95" s="387"/>
      <c r="ABW95" s="387"/>
      <c r="ABX95" s="387"/>
      <c r="ABY95" s="387"/>
      <c r="ABZ95" s="387"/>
      <c r="ACA95" s="387"/>
      <c r="ACB95" s="387"/>
      <c r="ACC95" s="387"/>
      <c r="ACD95" s="387"/>
      <c r="ACE95" s="387"/>
      <c r="ACF95" s="387"/>
      <c r="ACG95" s="387"/>
      <c r="ACH95" s="387"/>
      <c r="ACI95" s="387"/>
      <c r="ACJ95" s="387"/>
      <c r="ACK95" s="387"/>
      <c r="ACL95" s="387"/>
      <c r="ACM95" s="387"/>
      <c r="ACN95" s="387"/>
      <c r="ACO95" s="387"/>
      <c r="ACP95" s="387"/>
      <c r="ACQ95" s="387"/>
      <c r="ACR95" s="387"/>
      <c r="ACS95" s="387"/>
      <c r="ACT95" s="387"/>
      <c r="ACU95" s="387"/>
      <c r="ACV95" s="387"/>
      <c r="ACW95" s="387"/>
      <c r="ACX95" s="387"/>
      <c r="ACY95" s="387"/>
      <c r="ACZ95" s="387"/>
      <c r="ADA95" s="387"/>
      <c r="ADB95" s="387"/>
      <c r="ADC95" s="387"/>
      <c r="ADD95" s="387"/>
      <c r="ADE95" s="387"/>
      <c r="ADF95" s="387"/>
      <c r="ADG95" s="387"/>
      <c r="ADH95" s="387"/>
      <c r="ADI95" s="387"/>
      <c r="ADJ95" s="387"/>
      <c r="ADK95" s="387"/>
      <c r="ADL95" s="387"/>
      <c r="ADM95" s="387"/>
      <c r="ADN95" s="387"/>
      <c r="ADO95" s="387"/>
      <c r="ADP95" s="387"/>
      <c r="ADQ95" s="387"/>
      <c r="ADR95" s="387"/>
      <c r="ADS95" s="387"/>
      <c r="ADT95" s="387"/>
      <c r="ADU95" s="387"/>
      <c r="ADV95" s="387"/>
      <c r="ADW95" s="387"/>
      <c r="ADX95" s="387"/>
      <c r="ADY95" s="387"/>
      <c r="ADZ95" s="387"/>
      <c r="AEA95" s="387"/>
      <c r="AEB95" s="387"/>
      <c r="AEC95" s="387"/>
      <c r="AED95" s="387"/>
      <c r="AEE95" s="387"/>
      <c r="AEF95" s="387"/>
      <c r="AEG95" s="387"/>
      <c r="AEH95" s="387"/>
      <c r="AEI95" s="387"/>
      <c r="AEJ95" s="387"/>
      <c r="AEK95" s="387"/>
      <c r="AEL95" s="387"/>
      <c r="AEM95" s="387"/>
      <c r="AEN95" s="387"/>
      <c r="AEO95" s="387"/>
      <c r="AEP95" s="387"/>
      <c r="AEQ95" s="387"/>
      <c r="AER95" s="387"/>
      <c r="AES95" s="387"/>
      <c r="AET95" s="387"/>
      <c r="AEU95" s="387"/>
      <c r="AEV95" s="387"/>
      <c r="AEW95" s="387"/>
      <c r="AEX95" s="387"/>
      <c r="AEY95" s="387"/>
      <c r="AEZ95" s="387"/>
      <c r="AFA95" s="387"/>
      <c r="AFB95" s="387"/>
      <c r="AFC95" s="387"/>
      <c r="AFD95" s="387"/>
      <c r="AFE95" s="387"/>
      <c r="AFF95" s="387"/>
      <c r="AFG95" s="387"/>
      <c r="AFH95" s="387"/>
      <c r="AFI95" s="387"/>
      <c r="AFJ95" s="387"/>
      <c r="AFK95" s="387"/>
      <c r="AFL95" s="387"/>
      <c r="AFM95" s="387"/>
      <c r="AFN95" s="387"/>
      <c r="AFO95" s="387"/>
      <c r="AFP95" s="387"/>
      <c r="AFQ95" s="387"/>
      <c r="AFR95" s="387"/>
      <c r="AFS95" s="387"/>
      <c r="AFT95" s="387"/>
      <c r="AFU95" s="387"/>
      <c r="AFV95" s="387"/>
      <c r="AFW95" s="387"/>
      <c r="AFX95" s="387"/>
      <c r="AFY95" s="387"/>
      <c r="AFZ95" s="387"/>
      <c r="AGA95" s="387"/>
      <c r="AGB95" s="387"/>
      <c r="AGC95" s="387"/>
      <c r="AGD95" s="387"/>
      <c r="AGE95" s="387"/>
      <c r="AGF95" s="387"/>
      <c r="AGG95" s="387"/>
      <c r="AGH95" s="387"/>
      <c r="AGI95" s="387"/>
      <c r="AGJ95" s="387"/>
      <c r="AGK95" s="387"/>
      <c r="AGL95" s="387"/>
      <c r="AGM95" s="387"/>
      <c r="AGN95" s="387"/>
      <c r="AGO95" s="387"/>
      <c r="AGP95" s="387"/>
      <c r="AGQ95" s="387"/>
      <c r="AGR95" s="387"/>
      <c r="AGS95" s="387"/>
      <c r="AGT95" s="387"/>
      <c r="AGU95" s="387"/>
      <c r="AGV95" s="387"/>
      <c r="AGW95" s="387"/>
      <c r="AGX95" s="387"/>
      <c r="AGY95" s="387"/>
      <c r="AGZ95" s="387"/>
      <c r="AHA95" s="387"/>
      <c r="AHB95" s="387"/>
      <c r="AHC95" s="387"/>
      <c r="AHD95" s="387"/>
      <c r="AHE95" s="387"/>
      <c r="AHF95" s="387"/>
      <c r="AHG95" s="387"/>
      <c r="AHH95" s="387"/>
      <c r="AHI95" s="387"/>
      <c r="AHJ95" s="387"/>
      <c r="AHK95" s="387"/>
      <c r="AHL95" s="387"/>
      <c r="AHM95" s="387"/>
      <c r="AHN95" s="387"/>
      <c r="AHO95" s="387"/>
      <c r="AHP95" s="387"/>
      <c r="AHQ95" s="387"/>
      <c r="AHR95" s="387"/>
      <c r="AHS95" s="387"/>
      <c r="AHT95" s="387"/>
      <c r="AHU95" s="387"/>
      <c r="AHV95" s="387"/>
      <c r="AHW95" s="387"/>
      <c r="AHX95" s="387"/>
      <c r="AHY95" s="387"/>
      <c r="AHZ95" s="387"/>
      <c r="AIA95" s="387"/>
      <c r="AIB95" s="387"/>
      <c r="AIC95" s="387"/>
      <c r="AID95" s="387"/>
      <c r="AIE95" s="387"/>
      <c r="AIF95" s="387"/>
      <c r="AIG95" s="387"/>
      <c r="AIH95" s="387"/>
      <c r="AII95" s="387"/>
      <c r="AIJ95" s="387"/>
      <c r="AIK95" s="387"/>
      <c r="AIL95" s="387"/>
      <c r="AIM95" s="387"/>
      <c r="AIN95" s="387"/>
      <c r="AIO95" s="387"/>
      <c r="AIP95" s="387"/>
      <c r="AIQ95" s="387"/>
      <c r="AIR95" s="387"/>
      <c r="AIS95" s="387"/>
      <c r="AIT95" s="387"/>
      <c r="AIU95" s="387"/>
      <c r="AIV95" s="387"/>
      <c r="AIW95" s="387"/>
      <c r="AIX95" s="387"/>
      <c r="AIY95" s="387"/>
      <c r="AIZ95" s="387"/>
      <c r="AJA95" s="387"/>
      <c r="AJB95" s="387"/>
      <c r="AJC95" s="387"/>
      <c r="AJD95" s="387"/>
      <c r="AJE95" s="387"/>
      <c r="AJF95" s="387"/>
      <c r="AJG95" s="387"/>
      <c r="AJH95" s="387"/>
      <c r="AJI95" s="387"/>
      <c r="AJJ95" s="387"/>
      <c r="AJK95" s="387"/>
      <c r="AJL95" s="387"/>
      <c r="AJM95" s="387"/>
      <c r="AJN95" s="387"/>
      <c r="AJO95" s="387"/>
      <c r="AJP95" s="387"/>
      <c r="AJQ95" s="387"/>
      <c r="AJR95" s="387"/>
      <c r="AJS95" s="387"/>
      <c r="AJT95" s="387"/>
      <c r="AJU95" s="387"/>
      <c r="AJV95" s="387"/>
      <c r="AJW95" s="387"/>
      <c r="AJX95" s="387"/>
      <c r="AJY95" s="387"/>
      <c r="AJZ95" s="387"/>
      <c r="AKA95" s="387"/>
      <c r="AKB95" s="387"/>
      <c r="AKC95" s="387"/>
      <c r="AKD95" s="387"/>
      <c r="AKE95" s="387"/>
      <c r="AKF95" s="387"/>
      <c r="AKG95" s="387"/>
      <c r="AKH95" s="387"/>
      <c r="AKI95" s="387"/>
      <c r="AKJ95" s="387"/>
      <c r="AKK95" s="387"/>
      <c r="AKL95" s="387"/>
      <c r="AKM95" s="387"/>
      <c r="AKN95" s="387"/>
      <c r="AKO95" s="387"/>
      <c r="AKP95" s="387"/>
      <c r="AKQ95" s="387"/>
      <c r="AKR95" s="387"/>
      <c r="AKS95" s="387"/>
      <c r="AKT95" s="387"/>
      <c r="AKU95" s="387"/>
      <c r="AKV95" s="387"/>
      <c r="AKW95" s="387"/>
      <c r="AKX95" s="387"/>
      <c r="AKY95" s="387"/>
      <c r="AKZ95" s="387"/>
      <c r="ALA95" s="387"/>
      <c r="ALB95" s="387"/>
      <c r="ALC95" s="387"/>
      <c r="ALD95" s="387"/>
      <c r="ALE95" s="387"/>
      <c r="ALF95" s="387"/>
      <c r="ALG95" s="387"/>
      <c r="ALH95" s="387"/>
      <c r="ALI95" s="387"/>
      <c r="ALJ95" s="387"/>
      <c r="ALK95" s="387"/>
      <c r="ALL95" s="387"/>
      <c r="ALM95" s="387"/>
      <c r="ALN95" s="387"/>
      <c r="ALO95" s="387"/>
      <c r="ALP95" s="387"/>
      <c r="ALQ95" s="387"/>
      <c r="ALR95" s="387"/>
      <c r="ALS95" s="387"/>
      <c r="ALT95" s="387"/>
      <c r="ALU95" s="387"/>
      <c r="ALV95" s="387"/>
      <c r="ALW95" s="387"/>
      <c r="ALX95" s="387"/>
      <c r="ALY95" s="387"/>
      <c r="ALZ95" s="387"/>
      <c r="AMA95" s="387"/>
      <c r="AMB95" s="387"/>
      <c r="AMC95" s="387"/>
      <c r="AMD95" s="387"/>
      <c r="AME95" s="387"/>
      <c r="AMF95" s="387"/>
      <c r="AMG95" s="387"/>
      <c r="AMH95" s="387"/>
      <c r="AMI95" s="387"/>
      <c r="AMJ95" s="387"/>
      <c r="AMK95" s="387"/>
      <c r="AML95" s="387"/>
      <c r="AMM95" s="387"/>
      <c r="AMN95" s="387"/>
      <c r="AMO95" s="387"/>
      <c r="AMP95" s="387"/>
      <c r="AMQ95" s="387"/>
      <c r="AMR95" s="387"/>
      <c r="AMS95" s="387"/>
      <c r="AMT95" s="387"/>
      <c r="AMU95" s="387"/>
      <c r="AMV95" s="387"/>
      <c r="AMW95" s="387"/>
      <c r="AMX95" s="387"/>
      <c r="AMY95" s="387"/>
      <c r="AMZ95" s="387"/>
      <c r="ANA95" s="387"/>
      <c r="ANB95" s="387"/>
      <c r="ANC95" s="387"/>
      <c r="AND95" s="387"/>
      <c r="ANE95" s="387"/>
      <c r="ANF95" s="387"/>
      <c r="ANG95" s="387"/>
      <c r="ANH95" s="387"/>
      <c r="ANI95" s="387"/>
      <c r="ANJ95" s="387"/>
      <c r="ANK95" s="387"/>
      <c r="ANL95" s="387"/>
      <c r="ANM95" s="387"/>
      <c r="ANN95" s="387"/>
      <c r="ANO95" s="387"/>
      <c r="ANP95" s="387"/>
      <c r="ANQ95" s="387"/>
      <c r="ANR95" s="387"/>
      <c r="ANS95" s="387"/>
      <c r="ANT95" s="387"/>
      <c r="ANU95" s="387"/>
      <c r="ANV95" s="387"/>
      <c r="ANW95" s="387"/>
      <c r="ANX95" s="387"/>
      <c r="ANY95" s="387"/>
      <c r="ANZ95" s="387"/>
      <c r="AOA95" s="387"/>
      <c r="AOB95" s="387"/>
      <c r="AOC95" s="387"/>
      <c r="AOD95" s="387"/>
      <c r="AOE95" s="387"/>
      <c r="AOF95" s="387"/>
      <c r="AOG95" s="387"/>
      <c r="AOH95" s="387"/>
      <c r="AOI95" s="387"/>
      <c r="AOJ95" s="387"/>
      <c r="AOK95" s="387"/>
      <c r="AOL95" s="387"/>
      <c r="AOM95" s="387"/>
      <c r="AON95" s="387"/>
      <c r="AOO95" s="387"/>
      <c r="AOP95" s="387"/>
      <c r="AOQ95" s="387"/>
      <c r="AOR95" s="387"/>
      <c r="AOS95" s="387"/>
      <c r="AOT95" s="387"/>
      <c r="AOU95" s="387"/>
      <c r="AOV95" s="387"/>
      <c r="AOW95" s="387"/>
      <c r="AOX95" s="387"/>
      <c r="AOY95" s="387"/>
      <c r="AOZ95" s="387"/>
      <c r="APA95" s="387"/>
      <c r="APB95" s="387"/>
      <c r="APC95" s="387"/>
      <c r="APD95" s="387"/>
      <c r="APE95" s="387"/>
      <c r="APF95" s="387"/>
      <c r="APG95" s="387"/>
      <c r="APH95" s="387"/>
      <c r="API95" s="387"/>
      <c r="APJ95" s="387"/>
      <c r="APK95" s="387"/>
      <c r="APL95" s="387"/>
      <c r="APM95" s="387"/>
      <c r="APN95" s="387"/>
      <c r="APO95" s="387"/>
      <c r="APP95" s="387"/>
      <c r="APQ95" s="387"/>
      <c r="APR95" s="387"/>
      <c r="APS95" s="387"/>
      <c r="APT95" s="387"/>
      <c r="APU95" s="387"/>
      <c r="APV95" s="387"/>
      <c r="APW95" s="387"/>
      <c r="APX95" s="387"/>
      <c r="APY95" s="387"/>
      <c r="APZ95" s="387"/>
      <c r="AQA95" s="387"/>
      <c r="AQB95" s="387"/>
      <c r="AQC95" s="387"/>
      <c r="AQD95" s="387"/>
      <c r="AQE95" s="387"/>
      <c r="AQF95" s="387"/>
      <c r="AQG95" s="387"/>
      <c r="AQH95" s="387"/>
      <c r="AQI95" s="387"/>
      <c r="AQJ95" s="387"/>
      <c r="AQK95" s="387"/>
      <c r="AQL95" s="387"/>
      <c r="AQM95" s="387"/>
      <c r="AQN95" s="387"/>
      <c r="AQO95" s="387"/>
      <c r="AQP95" s="387"/>
      <c r="AQQ95" s="387"/>
      <c r="AQR95" s="387"/>
      <c r="AQS95" s="387"/>
      <c r="AQT95" s="387"/>
      <c r="AQU95" s="387"/>
      <c r="AQV95" s="387"/>
      <c r="AQW95" s="387"/>
      <c r="AQX95" s="387"/>
      <c r="AQY95" s="387"/>
      <c r="AQZ95" s="387"/>
      <c r="ARA95" s="387"/>
      <c r="ARB95" s="387"/>
      <c r="ARC95" s="387"/>
      <c r="ARD95" s="387"/>
      <c r="ARE95" s="387"/>
      <c r="ARF95" s="387"/>
      <c r="ARG95" s="387"/>
      <c r="ARH95" s="387"/>
      <c r="ARI95" s="387"/>
      <c r="ARJ95" s="387"/>
      <c r="ARK95" s="387"/>
      <c r="ARL95" s="387"/>
      <c r="ARM95" s="387"/>
      <c r="ARN95" s="387"/>
      <c r="ARO95" s="387"/>
      <c r="ARP95" s="387"/>
      <c r="ARQ95" s="387"/>
      <c r="ARR95" s="387"/>
      <c r="ARS95" s="387"/>
      <c r="ART95" s="387"/>
      <c r="ARU95" s="387"/>
      <c r="ARV95" s="387"/>
      <c r="ARW95" s="387"/>
      <c r="ARX95" s="387"/>
      <c r="ARY95" s="387"/>
      <c r="ARZ95" s="387"/>
      <c r="ASA95" s="387"/>
      <c r="ASB95" s="387"/>
      <c r="ASC95" s="387"/>
      <c r="ASD95" s="387"/>
      <c r="ASE95" s="387"/>
      <c r="ASF95" s="387"/>
      <c r="ASG95" s="387"/>
      <c r="ASH95" s="387"/>
      <c r="ASI95" s="387"/>
      <c r="ASJ95" s="387"/>
      <c r="ASK95" s="387"/>
      <c r="ASL95" s="387"/>
      <c r="ASM95" s="387"/>
      <c r="ASN95" s="387"/>
      <c r="ASO95" s="387"/>
      <c r="ASP95" s="387"/>
      <c r="ASQ95" s="387"/>
      <c r="ASR95" s="387"/>
      <c r="ASS95" s="387"/>
      <c r="AST95" s="387"/>
      <c r="ASU95" s="387"/>
      <c r="ASV95" s="387"/>
      <c r="ASW95" s="387"/>
      <c r="ASX95" s="387"/>
      <c r="ASY95" s="387"/>
      <c r="ASZ95" s="387"/>
      <c r="ATA95" s="387"/>
      <c r="ATB95" s="387"/>
      <c r="ATC95" s="387"/>
      <c r="ATD95" s="387"/>
      <c r="ATE95" s="387"/>
      <c r="ATF95" s="387"/>
      <c r="ATG95" s="387"/>
      <c r="ATH95" s="387"/>
      <c r="ATI95" s="387"/>
      <c r="ATJ95" s="387"/>
      <c r="ATK95" s="387"/>
      <c r="ATL95" s="387"/>
      <c r="ATM95" s="387"/>
      <c r="ATN95" s="387"/>
      <c r="ATO95" s="387"/>
      <c r="ATP95" s="387"/>
      <c r="ATQ95" s="387"/>
      <c r="ATR95" s="387"/>
      <c r="ATS95" s="387"/>
      <c r="ATT95" s="387"/>
      <c r="ATU95" s="387"/>
      <c r="ATV95" s="387"/>
      <c r="ATW95" s="387"/>
      <c r="ATX95" s="387"/>
      <c r="ATY95" s="387"/>
      <c r="ATZ95" s="387"/>
      <c r="AUA95" s="387"/>
      <c r="AUB95" s="387"/>
      <c r="AUC95" s="387"/>
      <c r="AUD95" s="387"/>
      <c r="AUE95" s="387"/>
      <c r="AUF95" s="387"/>
      <c r="AUG95" s="387"/>
      <c r="AUH95" s="387"/>
      <c r="AUI95" s="387"/>
      <c r="AUJ95" s="387"/>
      <c r="AUK95" s="387"/>
      <c r="AUL95" s="387"/>
      <c r="AUM95" s="387"/>
      <c r="AUN95" s="387"/>
      <c r="AUO95" s="387"/>
      <c r="AUP95" s="387"/>
      <c r="AUQ95" s="387"/>
      <c r="AUR95" s="387"/>
      <c r="AUS95" s="387"/>
      <c r="AUT95" s="387"/>
      <c r="AUU95" s="387"/>
      <c r="AUV95" s="387"/>
      <c r="AUW95" s="387"/>
      <c r="AUX95" s="387"/>
      <c r="AUY95" s="387"/>
      <c r="AUZ95" s="387"/>
      <c r="AVA95" s="387"/>
      <c r="AVB95" s="387"/>
      <c r="AVC95" s="387"/>
      <c r="AVD95" s="387"/>
      <c r="AVE95" s="387"/>
      <c r="AVF95" s="387"/>
      <c r="AVG95" s="387"/>
      <c r="AVH95" s="387"/>
      <c r="AVI95" s="387"/>
      <c r="AVJ95" s="387"/>
      <c r="AVK95" s="387"/>
      <c r="AVL95" s="387"/>
      <c r="AVM95" s="387"/>
      <c r="AVN95" s="387"/>
      <c r="AVO95" s="387"/>
      <c r="AVP95" s="387"/>
      <c r="AVQ95" s="387"/>
      <c r="AVR95" s="387"/>
      <c r="AVS95" s="387"/>
      <c r="AVT95" s="387"/>
      <c r="AVU95" s="387"/>
      <c r="AVV95" s="387"/>
      <c r="AVW95" s="387"/>
      <c r="AVX95" s="387"/>
      <c r="AVY95" s="387"/>
      <c r="AVZ95" s="387"/>
      <c r="AWA95" s="387"/>
      <c r="AWB95" s="387"/>
      <c r="AWC95" s="387"/>
      <c r="AWD95" s="387"/>
      <c r="AWE95" s="387"/>
      <c r="AWF95" s="387"/>
      <c r="AWG95" s="387"/>
      <c r="AWH95" s="387"/>
      <c r="AWI95" s="387"/>
      <c r="AWJ95" s="387"/>
      <c r="AWK95" s="387"/>
      <c r="AWL95" s="387"/>
      <c r="AWM95" s="387"/>
      <c r="AWN95" s="387"/>
      <c r="AWO95" s="387"/>
      <c r="AWP95" s="387"/>
      <c r="AWQ95" s="387"/>
      <c r="AWR95" s="387"/>
      <c r="AWS95" s="387"/>
      <c r="AWT95" s="387"/>
      <c r="AWU95" s="387"/>
      <c r="AWV95" s="387"/>
      <c r="AWW95" s="387"/>
      <c r="AWX95" s="387"/>
      <c r="AWY95" s="387"/>
      <c r="AWZ95" s="387"/>
      <c r="AXA95" s="387"/>
      <c r="AXB95" s="387"/>
      <c r="AXC95" s="387"/>
      <c r="AXD95" s="387"/>
      <c r="AXE95" s="387"/>
      <c r="AXF95" s="387"/>
      <c r="AXG95" s="387"/>
      <c r="AXH95" s="387"/>
      <c r="AXI95" s="387"/>
      <c r="AXJ95" s="387"/>
      <c r="AXK95" s="387"/>
      <c r="AXL95" s="387"/>
      <c r="AXM95" s="387"/>
      <c r="AXN95" s="387"/>
      <c r="AXO95" s="387"/>
      <c r="AXP95" s="387"/>
      <c r="AXQ95" s="387"/>
      <c r="AXR95" s="387"/>
      <c r="AXS95" s="387"/>
      <c r="AXT95" s="387"/>
      <c r="AXU95" s="387"/>
      <c r="AXV95" s="387"/>
      <c r="AXW95" s="387"/>
      <c r="AXX95" s="387"/>
      <c r="AXY95" s="387"/>
      <c r="AXZ95" s="387"/>
      <c r="AYA95" s="387"/>
      <c r="AYB95" s="387"/>
      <c r="AYC95" s="387"/>
      <c r="AYD95" s="387"/>
      <c r="AYE95" s="387"/>
      <c r="AYF95" s="387"/>
      <c r="AYG95" s="387"/>
      <c r="AYH95" s="387"/>
      <c r="AYI95" s="387"/>
      <c r="AYJ95" s="387"/>
      <c r="AYK95" s="387"/>
      <c r="AYL95" s="387"/>
      <c r="AYM95" s="387"/>
      <c r="AYN95" s="387"/>
      <c r="AYO95" s="387"/>
      <c r="AYP95" s="387"/>
      <c r="AYQ95" s="387"/>
      <c r="AYR95" s="387"/>
      <c r="AYS95" s="387"/>
      <c r="AYT95" s="387"/>
      <c r="AYU95" s="387"/>
      <c r="AYV95" s="387"/>
      <c r="AYW95" s="387"/>
      <c r="AYX95" s="387"/>
      <c r="AYY95" s="387"/>
      <c r="AYZ95" s="387"/>
      <c r="AZA95" s="387"/>
      <c r="AZB95" s="387"/>
      <c r="AZC95" s="387"/>
      <c r="AZD95" s="387"/>
      <c r="AZE95" s="387"/>
      <c r="AZF95" s="387"/>
      <c r="AZG95" s="387"/>
      <c r="AZH95" s="387"/>
      <c r="AZI95" s="387"/>
      <c r="AZJ95" s="387"/>
      <c r="AZK95" s="387"/>
      <c r="AZL95" s="387"/>
      <c r="AZM95" s="387"/>
      <c r="AZN95" s="387"/>
      <c r="AZO95" s="387"/>
      <c r="AZP95" s="387"/>
      <c r="AZQ95" s="387"/>
      <c r="AZR95" s="387"/>
      <c r="AZS95" s="387"/>
      <c r="AZT95" s="387"/>
      <c r="AZU95" s="387"/>
      <c r="AZV95" s="387"/>
      <c r="AZW95" s="387"/>
      <c r="AZX95" s="387"/>
      <c r="AZY95" s="387"/>
      <c r="AZZ95" s="387"/>
      <c r="BAA95" s="387"/>
      <c r="BAB95" s="387"/>
      <c r="BAC95" s="387"/>
      <c r="BAD95" s="387"/>
      <c r="BAE95" s="387"/>
      <c r="BAF95" s="387"/>
      <c r="BAG95" s="387"/>
      <c r="BAH95" s="387"/>
      <c r="BAI95" s="387"/>
      <c r="BAJ95" s="387"/>
      <c r="BAK95" s="387"/>
      <c r="BAL95" s="387"/>
      <c r="BAM95" s="387"/>
      <c r="BAN95" s="387"/>
      <c r="BAO95" s="387"/>
      <c r="BAP95" s="387"/>
      <c r="BAQ95" s="387"/>
      <c r="BAR95" s="387"/>
      <c r="BAS95" s="387"/>
      <c r="BAT95" s="387"/>
      <c r="BAU95" s="387"/>
      <c r="BAV95" s="387"/>
      <c r="BAW95" s="387"/>
      <c r="BAX95" s="387"/>
      <c r="BAY95" s="387"/>
      <c r="BAZ95" s="387"/>
      <c r="BBA95" s="387"/>
      <c r="BBB95" s="387"/>
      <c r="BBC95" s="387"/>
      <c r="BBD95" s="387"/>
      <c r="BBE95" s="387"/>
      <c r="BBF95" s="387"/>
      <c r="BBG95" s="387"/>
      <c r="BBH95" s="387"/>
      <c r="BBI95" s="387"/>
      <c r="BBJ95" s="387"/>
      <c r="BBK95" s="387"/>
      <c r="BBL95" s="387"/>
      <c r="BBM95" s="387"/>
      <c r="BBN95" s="387"/>
      <c r="BBO95" s="387"/>
      <c r="BBP95" s="387"/>
      <c r="BBQ95" s="387"/>
      <c r="BBR95" s="387"/>
      <c r="BBS95" s="387"/>
      <c r="BBT95" s="387"/>
      <c r="BBU95" s="387"/>
      <c r="BBV95" s="387"/>
      <c r="BBW95" s="387"/>
      <c r="BBX95" s="387"/>
      <c r="BBY95" s="387"/>
      <c r="BBZ95" s="387"/>
      <c r="BCA95" s="387"/>
      <c r="BCB95" s="387"/>
      <c r="BCC95" s="387"/>
      <c r="BCD95" s="387"/>
      <c r="BCE95" s="387"/>
      <c r="BCF95" s="387"/>
      <c r="BCG95" s="387"/>
      <c r="BCH95" s="387"/>
      <c r="BCI95" s="387"/>
      <c r="BCJ95" s="387"/>
      <c r="BCK95" s="387"/>
      <c r="BCL95" s="387"/>
      <c r="BCM95" s="387"/>
      <c r="BCN95" s="387"/>
      <c r="BCO95" s="387"/>
      <c r="BCP95" s="387"/>
      <c r="BCQ95" s="387"/>
      <c r="BCR95" s="387"/>
      <c r="BCS95" s="387"/>
      <c r="BCT95" s="387"/>
      <c r="BCU95" s="387"/>
      <c r="BCV95" s="387"/>
      <c r="BCW95" s="387"/>
      <c r="BCX95" s="387"/>
      <c r="BCY95" s="387"/>
      <c r="BCZ95" s="387"/>
      <c r="BDA95" s="387"/>
      <c r="BDB95" s="387"/>
      <c r="BDC95" s="387"/>
      <c r="BDD95" s="387"/>
      <c r="BDE95" s="387"/>
      <c r="BDF95" s="387"/>
      <c r="BDG95" s="387"/>
      <c r="BDH95" s="387"/>
      <c r="BDI95" s="387"/>
      <c r="BDJ95" s="387"/>
      <c r="BDK95" s="387"/>
      <c r="BDL95" s="387"/>
      <c r="BDM95" s="387"/>
      <c r="BDN95" s="387"/>
      <c r="BDO95" s="387"/>
      <c r="BDP95" s="387"/>
      <c r="BDQ95" s="387"/>
      <c r="BDR95" s="387"/>
      <c r="BDS95" s="387"/>
      <c r="BDT95" s="387"/>
      <c r="BDU95" s="387"/>
      <c r="BDV95" s="387"/>
      <c r="BDW95" s="387"/>
      <c r="BDX95" s="387"/>
      <c r="BDY95" s="387"/>
      <c r="BDZ95" s="387"/>
      <c r="BEA95" s="387"/>
      <c r="BEB95" s="387"/>
      <c r="BEC95" s="387"/>
      <c r="BED95" s="387"/>
      <c r="BEE95" s="387"/>
      <c r="BEF95" s="387"/>
      <c r="BEG95" s="387"/>
      <c r="BEH95" s="387"/>
      <c r="BEI95" s="387"/>
      <c r="BEJ95" s="387"/>
      <c r="BEK95" s="387"/>
      <c r="BEL95" s="387"/>
      <c r="BEM95" s="387"/>
      <c r="BEN95" s="387"/>
      <c r="BEO95" s="387"/>
      <c r="BEP95" s="387"/>
      <c r="BEQ95" s="387"/>
      <c r="BER95" s="387"/>
      <c r="BES95" s="387"/>
      <c r="BET95" s="387"/>
      <c r="BEU95" s="387"/>
      <c r="BEV95" s="387"/>
      <c r="BEW95" s="387"/>
      <c r="BEX95" s="387"/>
      <c r="BEY95" s="387"/>
      <c r="BEZ95" s="387"/>
      <c r="BFA95" s="387"/>
      <c r="BFB95" s="387"/>
      <c r="BFC95" s="387"/>
      <c r="BFD95" s="387"/>
      <c r="BFE95" s="387"/>
      <c r="BFF95" s="387"/>
      <c r="BFG95" s="387"/>
      <c r="BFH95" s="387"/>
      <c r="BFI95" s="387"/>
      <c r="BFJ95" s="387"/>
      <c r="BFK95" s="387"/>
      <c r="BFL95" s="387"/>
      <c r="BFM95" s="387"/>
      <c r="BFN95" s="387"/>
      <c r="BFO95" s="387"/>
      <c r="BFP95" s="387"/>
      <c r="BFQ95" s="387"/>
      <c r="BFR95" s="387"/>
      <c r="BFS95" s="387"/>
      <c r="BFT95" s="387"/>
      <c r="BFU95" s="387"/>
      <c r="BFV95" s="387"/>
      <c r="BFW95" s="387"/>
      <c r="BFX95" s="387"/>
      <c r="BFY95" s="387"/>
      <c r="BFZ95" s="387"/>
      <c r="BGA95" s="387"/>
      <c r="BGB95" s="387"/>
      <c r="BGC95" s="387"/>
      <c r="BGD95" s="387"/>
      <c r="BGE95" s="387"/>
      <c r="BGF95" s="387"/>
      <c r="BGG95" s="387"/>
      <c r="BGH95" s="387"/>
      <c r="BGI95" s="387"/>
      <c r="BGJ95" s="387"/>
      <c r="BGK95" s="387"/>
      <c r="BGL95" s="387"/>
      <c r="BGM95" s="387"/>
      <c r="BGN95" s="387"/>
      <c r="BGO95" s="387"/>
      <c r="BGP95" s="387"/>
      <c r="BGQ95" s="387"/>
      <c r="BGR95" s="387"/>
      <c r="BGS95" s="387"/>
      <c r="BGT95" s="387"/>
      <c r="BGU95" s="387"/>
      <c r="BGV95" s="387"/>
      <c r="BGW95" s="387"/>
      <c r="BGX95" s="387"/>
      <c r="BGY95" s="387"/>
      <c r="BGZ95" s="387"/>
      <c r="BHA95" s="387"/>
      <c r="BHB95" s="387"/>
      <c r="BHC95" s="387"/>
      <c r="BHD95" s="387"/>
      <c r="BHE95" s="387"/>
      <c r="BHF95" s="387"/>
      <c r="BHG95" s="387"/>
      <c r="BHH95" s="387"/>
      <c r="BHI95" s="387"/>
      <c r="BHJ95" s="387"/>
      <c r="BHK95" s="387"/>
      <c r="BHL95" s="387"/>
      <c r="BHM95" s="387"/>
      <c r="BHN95" s="387"/>
      <c r="BHO95" s="387"/>
      <c r="BHP95" s="387"/>
      <c r="BHQ95" s="387"/>
      <c r="BHR95" s="387"/>
      <c r="BHS95" s="387"/>
      <c r="BHT95" s="387"/>
      <c r="BHU95" s="387"/>
      <c r="BHV95" s="387"/>
      <c r="BHW95" s="387"/>
      <c r="BHX95" s="387"/>
      <c r="BHY95" s="387"/>
      <c r="BHZ95" s="387"/>
      <c r="BIA95" s="387"/>
      <c r="BIB95" s="387"/>
      <c r="BIC95" s="387"/>
      <c r="BID95" s="387"/>
      <c r="BIE95" s="387"/>
      <c r="BIF95" s="387"/>
      <c r="BIG95" s="387"/>
      <c r="BIH95" s="387"/>
      <c r="BII95" s="387"/>
      <c r="BIJ95" s="387"/>
      <c r="BIK95" s="387"/>
      <c r="BIL95" s="387"/>
      <c r="BIM95" s="387"/>
      <c r="BIN95" s="387"/>
      <c r="BIO95" s="387"/>
      <c r="BIP95" s="387"/>
      <c r="BIQ95" s="387"/>
      <c r="BIR95" s="387"/>
      <c r="BIS95" s="387"/>
      <c r="BIT95" s="387"/>
      <c r="BIU95" s="387"/>
      <c r="BIV95" s="387"/>
      <c r="BIW95" s="387"/>
      <c r="BIX95" s="387"/>
      <c r="BIY95" s="387"/>
      <c r="BIZ95" s="387"/>
      <c r="BJA95" s="387"/>
      <c r="BJB95" s="387"/>
      <c r="BJC95" s="387"/>
      <c r="BJD95" s="387"/>
      <c r="BJE95" s="387"/>
      <c r="BJF95" s="387"/>
      <c r="BJG95" s="387"/>
      <c r="BJH95" s="387"/>
      <c r="BJI95" s="387"/>
      <c r="BJJ95" s="387"/>
      <c r="BJK95" s="387"/>
      <c r="BJL95" s="387"/>
      <c r="BJM95" s="387"/>
      <c r="BJN95" s="387"/>
      <c r="BJO95" s="387"/>
      <c r="BJP95" s="387"/>
      <c r="BJQ95" s="387"/>
      <c r="BJR95" s="387"/>
      <c r="BJS95" s="387"/>
      <c r="BJT95" s="387"/>
      <c r="BJU95" s="387"/>
      <c r="BJV95" s="387"/>
      <c r="BJW95" s="387"/>
      <c r="BJX95" s="387"/>
      <c r="BJY95" s="387"/>
      <c r="BJZ95" s="387"/>
      <c r="BKA95" s="387"/>
      <c r="BKB95" s="387"/>
      <c r="BKC95" s="387"/>
      <c r="BKD95" s="387"/>
      <c r="BKE95" s="387"/>
      <c r="BKF95" s="387"/>
      <c r="BKG95" s="387"/>
      <c r="BKH95" s="387"/>
      <c r="BKI95" s="387"/>
      <c r="BKJ95" s="387"/>
      <c r="BKK95" s="387"/>
      <c r="BKL95" s="387"/>
      <c r="BKM95" s="387"/>
      <c r="BKN95" s="387"/>
      <c r="BKO95" s="387"/>
      <c r="BKP95" s="387"/>
      <c r="BKQ95" s="387"/>
      <c r="BKR95" s="387"/>
      <c r="BKS95" s="387"/>
      <c r="BKT95" s="387"/>
      <c r="BKU95" s="387"/>
      <c r="BKV95" s="387"/>
      <c r="BKW95" s="387"/>
      <c r="BKX95" s="387"/>
      <c r="BKY95" s="387"/>
      <c r="BKZ95" s="387"/>
      <c r="BLA95" s="387"/>
      <c r="BLB95" s="387"/>
      <c r="BLC95" s="387"/>
      <c r="BLD95" s="387"/>
      <c r="BLE95" s="387"/>
      <c r="BLF95" s="387"/>
      <c r="BLG95" s="387"/>
      <c r="BLH95" s="387"/>
      <c r="BLI95" s="387"/>
      <c r="BLJ95" s="387"/>
      <c r="BLK95" s="387"/>
      <c r="BLL95" s="387"/>
      <c r="BLM95" s="387"/>
      <c r="BLN95" s="387"/>
      <c r="BLO95" s="387"/>
      <c r="BLP95" s="387"/>
      <c r="BLQ95" s="387"/>
      <c r="BLR95" s="387"/>
      <c r="BLS95" s="387"/>
      <c r="BLT95" s="387"/>
      <c r="BLU95" s="387"/>
      <c r="BLV95" s="387"/>
      <c r="BLW95" s="387"/>
      <c r="BLX95" s="387"/>
      <c r="BLY95" s="387"/>
      <c r="BLZ95" s="387"/>
      <c r="BMA95" s="387"/>
      <c r="BMB95" s="387"/>
      <c r="BMC95" s="387"/>
      <c r="BMD95" s="387"/>
      <c r="BME95" s="387"/>
      <c r="BMF95" s="387"/>
      <c r="BMG95" s="387"/>
      <c r="BMH95" s="387"/>
      <c r="BMI95" s="387"/>
      <c r="BMJ95" s="387"/>
      <c r="BMK95" s="387"/>
      <c r="BML95" s="387"/>
      <c r="BMM95" s="387"/>
      <c r="BMN95" s="387"/>
      <c r="BMO95" s="387"/>
      <c r="BMP95" s="387"/>
      <c r="BMQ95" s="387"/>
      <c r="BMR95" s="387"/>
      <c r="BMS95" s="387"/>
      <c r="BMT95" s="387"/>
      <c r="BMU95" s="387"/>
      <c r="BMV95" s="387"/>
      <c r="BMW95" s="387"/>
      <c r="BMX95" s="387"/>
      <c r="BMY95" s="387"/>
      <c r="BMZ95" s="387"/>
      <c r="BNA95" s="387"/>
      <c r="BNB95" s="387"/>
      <c r="BNC95" s="387"/>
      <c r="BND95" s="387"/>
      <c r="BNE95" s="387"/>
      <c r="BNF95" s="387"/>
      <c r="BNG95" s="387"/>
      <c r="BNH95" s="387"/>
      <c r="BNI95" s="387"/>
      <c r="BNJ95" s="387"/>
      <c r="BNK95" s="387"/>
      <c r="BNL95" s="387"/>
      <c r="BNM95" s="387"/>
      <c r="BNN95" s="387"/>
      <c r="BNO95" s="387"/>
      <c r="BNP95" s="387"/>
      <c r="BNQ95" s="387"/>
      <c r="BNR95" s="387"/>
      <c r="BNS95" s="387"/>
      <c r="BNT95" s="387"/>
      <c r="BNU95" s="387"/>
      <c r="BNV95" s="387"/>
      <c r="BNW95" s="387"/>
      <c r="BNX95" s="387"/>
      <c r="BNY95" s="387"/>
      <c r="BNZ95" s="387"/>
      <c r="BOA95" s="387"/>
      <c r="BOB95" s="387"/>
      <c r="BOC95" s="387"/>
      <c r="BOD95" s="387"/>
      <c r="BOE95" s="387"/>
      <c r="BOF95" s="387"/>
      <c r="BOG95" s="387"/>
      <c r="BOH95" s="387"/>
      <c r="BOI95" s="387"/>
      <c r="BOJ95" s="387"/>
      <c r="BOK95" s="387"/>
      <c r="BOL95" s="387"/>
      <c r="BOM95" s="387"/>
      <c r="BON95" s="387"/>
      <c r="BOO95" s="387"/>
      <c r="BOP95" s="387"/>
      <c r="BOQ95" s="387"/>
      <c r="BOR95" s="387"/>
      <c r="BOS95" s="387"/>
      <c r="BOT95" s="387"/>
      <c r="BOU95" s="387"/>
      <c r="BOV95" s="387"/>
      <c r="BOW95" s="387"/>
      <c r="BOX95" s="387"/>
      <c r="BOY95" s="387"/>
      <c r="BOZ95" s="387"/>
      <c r="BPA95" s="387"/>
      <c r="BPB95" s="387"/>
      <c r="BPC95" s="387"/>
      <c r="BPD95" s="387"/>
      <c r="BPE95" s="387"/>
      <c r="BPF95" s="387"/>
      <c r="BPG95" s="387"/>
      <c r="BPH95" s="387"/>
      <c r="BPI95" s="387"/>
      <c r="BPJ95" s="387"/>
      <c r="BPK95" s="387"/>
      <c r="BPL95" s="387"/>
      <c r="BPM95" s="387"/>
      <c r="BPN95" s="387"/>
      <c r="BPO95" s="387"/>
      <c r="BPP95" s="387"/>
      <c r="BPQ95" s="387"/>
      <c r="BPR95" s="387"/>
      <c r="BPS95" s="387"/>
      <c r="BPT95" s="387"/>
      <c r="BPU95" s="387"/>
      <c r="BPV95" s="387"/>
      <c r="BPW95" s="387"/>
      <c r="BPX95" s="387"/>
      <c r="BPY95" s="387"/>
      <c r="BPZ95" s="387"/>
      <c r="BQA95" s="387"/>
      <c r="BQB95" s="387"/>
      <c r="BQC95" s="387"/>
      <c r="BQD95" s="387"/>
      <c r="BQE95" s="387"/>
      <c r="BQF95" s="387"/>
      <c r="BQG95" s="387"/>
      <c r="BQH95" s="387"/>
      <c r="BQI95" s="387"/>
      <c r="BQJ95" s="387"/>
      <c r="BQK95" s="387"/>
      <c r="BQL95" s="387"/>
      <c r="BQM95" s="387"/>
      <c r="BQN95" s="387"/>
      <c r="BQO95" s="387"/>
      <c r="BQP95" s="387"/>
      <c r="BQQ95" s="387"/>
      <c r="BQR95" s="387"/>
      <c r="BQS95" s="387"/>
      <c r="BQT95" s="387"/>
      <c r="BQU95" s="387"/>
      <c r="BQV95" s="387"/>
      <c r="BQW95" s="387"/>
      <c r="BQX95" s="387"/>
      <c r="BQY95" s="387"/>
      <c r="BQZ95" s="387"/>
      <c r="BRA95" s="387"/>
      <c r="BRB95" s="387"/>
      <c r="BRC95" s="387"/>
      <c r="BRD95" s="387"/>
      <c r="BRE95" s="387"/>
      <c r="BRF95" s="387"/>
      <c r="BRG95" s="387"/>
      <c r="BRH95" s="387"/>
      <c r="BRI95" s="387"/>
      <c r="BRJ95" s="387"/>
      <c r="BRK95" s="387"/>
      <c r="BRL95" s="387"/>
      <c r="BRM95" s="387"/>
      <c r="BRN95" s="387"/>
      <c r="BRO95" s="387"/>
      <c r="BRP95" s="387"/>
      <c r="BRQ95" s="387"/>
      <c r="BRR95" s="387"/>
      <c r="BRS95" s="387"/>
      <c r="BRT95" s="387"/>
      <c r="BRU95" s="387"/>
      <c r="BRV95" s="387"/>
      <c r="BRW95" s="387"/>
      <c r="BRX95" s="387"/>
      <c r="BRY95" s="387"/>
      <c r="BRZ95" s="387"/>
      <c r="BSA95" s="387"/>
      <c r="BSB95" s="387"/>
      <c r="BSC95" s="387"/>
      <c r="BSD95" s="387"/>
      <c r="BSE95" s="387"/>
      <c r="BSF95" s="387"/>
      <c r="BSG95" s="387"/>
      <c r="BSH95" s="387"/>
      <c r="BSI95" s="387"/>
      <c r="BSJ95" s="387"/>
      <c r="BSK95" s="387"/>
      <c r="BSL95" s="387"/>
      <c r="BSM95" s="387"/>
      <c r="BSN95" s="387"/>
      <c r="BSO95" s="387"/>
      <c r="BSP95" s="387"/>
      <c r="BSQ95" s="387"/>
      <c r="BSR95" s="387"/>
      <c r="BSS95" s="387"/>
      <c r="BST95" s="387"/>
      <c r="BSU95" s="387"/>
      <c r="BSV95" s="387"/>
      <c r="BSW95" s="387"/>
      <c r="BSX95" s="387"/>
      <c r="BSY95" s="387"/>
      <c r="BSZ95" s="387"/>
      <c r="BTA95" s="387"/>
      <c r="BTB95" s="387"/>
      <c r="BTC95" s="387"/>
      <c r="BTD95" s="387"/>
      <c r="BTE95" s="387"/>
      <c r="BTF95" s="387"/>
      <c r="BTG95" s="387"/>
      <c r="BTH95" s="387"/>
      <c r="BTI95" s="387"/>
      <c r="BTJ95" s="387"/>
      <c r="BTK95" s="387"/>
      <c r="BTL95" s="387"/>
      <c r="BTM95" s="387"/>
      <c r="BTN95" s="387"/>
      <c r="BTO95" s="387"/>
      <c r="BTP95" s="387"/>
      <c r="BTQ95" s="387"/>
      <c r="BTR95" s="387"/>
      <c r="BTS95" s="387"/>
      <c r="BTT95" s="387"/>
      <c r="BTU95" s="387"/>
      <c r="BTV95" s="387"/>
      <c r="BTW95" s="387"/>
      <c r="BTX95" s="387"/>
      <c r="BTY95" s="387"/>
      <c r="BTZ95" s="387"/>
      <c r="BUA95" s="387"/>
      <c r="BUB95" s="387"/>
      <c r="BUC95" s="387"/>
      <c r="BUD95" s="387"/>
      <c r="BUE95" s="387"/>
      <c r="BUF95" s="387"/>
      <c r="BUG95" s="387"/>
      <c r="BUH95" s="387"/>
      <c r="BUI95" s="387"/>
      <c r="BUJ95" s="387"/>
      <c r="BUK95" s="387"/>
      <c r="BUL95" s="387"/>
      <c r="BUM95" s="387"/>
      <c r="BUN95" s="387"/>
      <c r="BUO95" s="387"/>
      <c r="BUP95" s="387"/>
      <c r="BUQ95" s="387"/>
      <c r="BUR95" s="387"/>
      <c r="BUS95" s="387"/>
      <c r="BUT95" s="387"/>
      <c r="BUU95" s="387"/>
      <c r="BUV95" s="387"/>
      <c r="BUW95" s="387"/>
      <c r="BUX95" s="387"/>
      <c r="BUY95" s="387"/>
      <c r="BUZ95" s="387"/>
      <c r="BVA95" s="387"/>
      <c r="BVB95" s="387"/>
      <c r="BVC95" s="387"/>
      <c r="BVD95" s="387"/>
      <c r="BVE95" s="387"/>
      <c r="BVF95" s="387"/>
      <c r="BVG95" s="387"/>
      <c r="BVH95" s="387"/>
      <c r="BVI95" s="387"/>
      <c r="BVJ95" s="387"/>
      <c r="BVK95" s="387"/>
      <c r="BVL95" s="387"/>
      <c r="BVM95" s="387"/>
      <c r="BVN95" s="387"/>
      <c r="BVO95" s="387"/>
      <c r="BVP95" s="387"/>
      <c r="BVQ95" s="387"/>
      <c r="BVR95" s="387"/>
      <c r="BVS95" s="387"/>
      <c r="BVT95" s="387"/>
      <c r="BVU95" s="387"/>
      <c r="BVV95" s="387"/>
      <c r="BVW95" s="387"/>
      <c r="BVX95" s="387"/>
      <c r="BVY95" s="387"/>
      <c r="BVZ95" s="387"/>
      <c r="BWA95" s="387"/>
      <c r="BWB95" s="387"/>
      <c r="BWC95" s="387"/>
      <c r="BWD95" s="387"/>
      <c r="BWE95" s="387"/>
      <c r="BWF95" s="387"/>
      <c r="BWG95" s="387"/>
      <c r="BWH95" s="387"/>
      <c r="BWI95" s="387"/>
      <c r="BWJ95" s="387"/>
      <c r="BWK95" s="387"/>
      <c r="BWL95" s="387"/>
      <c r="BWM95" s="387"/>
      <c r="BWN95" s="387"/>
      <c r="BWO95" s="387"/>
      <c r="BWP95" s="387"/>
      <c r="BWQ95" s="387"/>
      <c r="BWR95" s="387"/>
      <c r="BWS95" s="387"/>
      <c r="BWT95" s="387"/>
      <c r="BWU95" s="387"/>
      <c r="BWV95" s="387"/>
      <c r="BWW95" s="387"/>
      <c r="BWX95" s="387"/>
      <c r="BWY95" s="387"/>
      <c r="BWZ95" s="387"/>
      <c r="BXA95" s="387"/>
      <c r="BXB95" s="387"/>
      <c r="BXC95" s="387"/>
      <c r="BXD95" s="387"/>
      <c r="BXE95" s="387"/>
      <c r="BXF95" s="387"/>
      <c r="BXG95" s="387"/>
      <c r="BXH95" s="387"/>
      <c r="BXI95" s="387"/>
      <c r="BXJ95" s="387"/>
      <c r="BXK95" s="387"/>
      <c r="BXL95" s="387"/>
      <c r="BXM95" s="387"/>
      <c r="BXN95" s="387"/>
      <c r="BXO95" s="387"/>
      <c r="BXP95" s="387"/>
      <c r="BXQ95" s="387"/>
      <c r="BXR95" s="387"/>
      <c r="BXS95" s="387"/>
      <c r="BXT95" s="387"/>
      <c r="BXU95" s="387"/>
      <c r="BXV95" s="387"/>
      <c r="BXW95" s="387"/>
      <c r="BXX95" s="387"/>
      <c r="BXY95" s="387"/>
      <c r="BXZ95" s="387"/>
      <c r="BYA95" s="387"/>
      <c r="BYB95" s="387"/>
      <c r="BYC95" s="387"/>
      <c r="BYD95" s="387"/>
      <c r="BYE95" s="387"/>
      <c r="BYF95" s="387"/>
      <c r="BYG95" s="387"/>
      <c r="BYH95" s="387"/>
      <c r="BYI95" s="387"/>
      <c r="BYJ95" s="387"/>
      <c r="BYK95" s="387"/>
      <c r="BYL95" s="387"/>
      <c r="BYM95" s="387"/>
      <c r="BYN95" s="387"/>
      <c r="BYO95" s="387"/>
      <c r="BYP95" s="387"/>
      <c r="BYQ95" s="387"/>
      <c r="BYR95" s="387"/>
      <c r="BYS95" s="387"/>
      <c r="BYT95" s="387"/>
      <c r="BYU95" s="387"/>
      <c r="BYV95" s="387"/>
      <c r="BYW95" s="387"/>
      <c r="BYX95" s="387"/>
      <c r="BYY95" s="387"/>
      <c r="BYZ95" s="387"/>
      <c r="BZA95" s="387"/>
      <c r="BZB95" s="387"/>
      <c r="BZC95" s="387"/>
      <c r="BZD95" s="387"/>
      <c r="BZE95" s="387"/>
      <c r="BZF95" s="387"/>
      <c r="BZG95" s="387"/>
      <c r="BZH95" s="387"/>
      <c r="BZI95" s="387"/>
      <c r="BZJ95" s="387"/>
      <c r="BZK95" s="387"/>
      <c r="BZL95" s="387"/>
      <c r="BZM95" s="387"/>
      <c r="BZN95" s="387"/>
      <c r="BZO95" s="387"/>
      <c r="BZP95" s="387"/>
      <c r="BZQ95" s="387"/>
      <c r="BZR95" s="387"/>
      <c r="BZS95" s="387"/>
      <c r="BZT95" s="387"/>
      <c r="BZU95" s="387"/>
      <c r="BZV95" s="387"/>
      <c r="BZW95" s="387"/>
      <c r="BZX95" s="387"/>
      <c r="BZY95" s="387"/>
      <c r="BZZ95" s="387"/>
      <c r="CAA95" s="387"/>
      <c r="CAB95" s="387"/>
      <c r="CAC95" s="387"/>
      <c r="CAD95" s="387"/>
      <c r="CAE95" s="387"/>
      <c r="CAF95" s="387"/>
      <c r="CAG95" s="387"/>
      <c r="CAH95" s="387"/>
      <c r="CAI95" s="387"/>
      <c r="CAJ95" s="387"/>
      <c r="CAK95" s="387"/>
      <c r="CAL95" s="387"/>
      <c r="CAM95" s="387"/>
      <c r="CAN95" s="387"/>
      <c r="CAO95" s="387"/>
      <c r="CAP95" s="387"/>
      <c r="CAQ95" s="387"/>
      <c r="CAR95" s="387"/>
      <c r="CAS95" s="387"/>
      <c r="CAT95" s="387"/>
      <c r="CAU95" s="387"/>
      <c r="CAV95" s="387"/>
      <c r="CAW95" s="387"/>
      <c r="CAX95" s="387"/>
      <c r="CAY95" s="387"/>
      <c r="CAZ95" s="387"/>
      <c r="CBA95" s="387"/>
      <c r="CBB95" s="387"/>
      <c r="CBC95" s="387"/>
      <c r="CBD95" s="387"/>
      <c r="CBE95" s="387"/>
      <c r="CBF95" s="387"/>
      <c r="CBG95" s="387"/>
      <c r="CBH95" s="387"/>
      <c r="CBI95" s="387"/>
      <c r="CBJ95" s="387"/>
      <c r="CBK95" s="387"/>
      <c r="CBL95" s="387"/>
      <c r="CBM95" s="387"/>
      <c r="CBN95" s="387"/>
      <c r="CBO95" s="387"/>
      <c r="CBP95" s="387"/>
      <c r="CBQ95" s="387"/>
      <c r="CBR95" s="387"/>
      <c r="CBS95" s="387"/>
      <c r="CBT95" s="387"/>
      <c r="CBU95" s="387"/>
      <c r="CBV95" s="387"/>
      <c r="CBW95" s="387"/>
      <c r="CBX95" s="387"/>
      <c r="CBY95" s="387"/>
      <c r="CBZ95" s="387"/>
      <c r="CCA95" s="387"/>
      <c r="CCB95" s="387"/>
      <c r="CCC95" s="387"/>
      <c r="CCD95" s="387"/>
      <c r="CCE95" s="387"/>
      <c r="CCF95" s="387"/>
      <c r="CCG95" s="387"/>
      <c r="CCH95" s="387"/>
      <c r="CCI95" s="387"/>
      <c r="CCJ95" s="387"/>
      <c r="CCK95" s="387"/>
      <c r="CCL95" s="387"/>
      <c r="CCM95" s="387"/>
      <c r="CCN95" s="387"/>
      <c r="CCO95" s="387"/>
      <c r="CCP95" s="387"/>
      <c r="CCQ95" s="387"/>
      <c r="CCR95" s="387"/>
      <c r="CCS95" s="387"/>
      <c r="CCT95" s="387"/>
      <c r="CCU95" s="387"/>
      <c r="CCV95" s="387"/>
      <c r="CCW95" s="387"/>
      <c r="CCX95" s="387"/>
      <c r="CCY95" s="387"/>
      <c r="CCZ95" s="387"/>
      <c r="CDA95" s="387"/>
      <c r="CDB95" s="387"/>
      <c r="CDC95" s="387"/>
      <c r="CDD95" s="387"/>
      <c r="CDE95" s="387"/>
      <c r="CDF95" s="387"/>
      <c r="CDG95" s="387"/>
      <c r="CDH95" s="387"/>
      <c r="CDI95" s="387"/>
      <c r="CDJ95" s="387"/>
      <c r="CDK95" s="387"/>
      <c r="CDL95" s="387"/>
      <c r="CDM95" s="387"/>
      <c r="CDN95" s="387"/>
      <c r="CDO95" s="387"/>
      <c r="CDP95" s="387"/>
      <c r="CDQ95" s="387"/>
      <c r="CDR95" s="387"/>
      <c r="CDS95" s="387"/>
      <c r="CDT95" s="387"/>
      <c r="CDU95" s="387"/>
      <c r="CDV95" s="387"/>
      <c r="CDW95" s="387"/>
      <c r="CDX95" s="387"/>
      <c r="CDY95" s="387"/>
      <c r="CDZ95" s="387"/>
      <c r="CEA95" s="387"/>
      <c r="CEB95" s="387"/>
      <c r="CEC95" s="387"/>
      <c r="CED95" s="387"/>
      <c r="CEE95" s="387"/>
      <c r="CEF95" s="387"/>
      <c r="CEG95" s="387"/>
      <c r="CEH95" s="387"/>
      <c r="CEI95" s="387"/>
      <c r="CEJ95" s="387"/>
      <c r="CEK95" s="387"/>
      <c r="CEL95" s="387"/>
      <c r="CEM95" s="387"/>
      <c r="CEN95" s="387"/>
      <c r="CEO95" s="387"/>
      <c r="CEP95" s="387"/>
      <c r="CEQ95" s="387"/>
      <c r="CER95" s="387"/>
      <c r="CES95" s="387"/>
      <c r="CET95" s="387"/>
      <c r="CEU95" s="387"/>
      <c r="CEV95" s="387"/>
      <c r="CEW95" s="387"/>
      <c r="CEX95" s="387"/>
      <c r="CEY95" s="387"/>
      <c r="CEZ95" s="387"/>
      <c r="CFA95" s="387"/>
      <c r="CFB95" s="387"/>
      <c r="CFC95" s="387"/>
      <c r="CFD95" s="387"/>
      <c r="CFE95" s="387"/>
      <c r="CFF95" s="387"/>
      <c r="CFG95" s="387"/>
      <c r="CFH95" s="387"/>
      <c r="CFI95" s="387"/>
      <c r="CFJ95" s="387"/>
      <c r="CFK95" s="387"/>
      <c r="CFL95" s="387"/>
      <c r="CFM95" s="387"/>
      <c r="CFN95" s="387"/>
      <c r="CFO95" s="387"/>
      <c r="CFP95" s="387"/>
      <c r="CFQ95" s="387"/>
      <c r="CFR95" s="387"/>
      <c r="CFS95" s="387"/>
      <c r="CFT95" s="387"/>
      <c r="CFU95" s="387"/>
      <c r="CFV95" s="387"/>
      <c r="CFW95" s="387"/>
      <c r="CFX95" s="387"/>
      <c r="CFY95" s="387"/>
      <c r="CFZ95" s="387"/>
      <c r="CGA95" s="387"/>
      <c r="CGB95" s="387"/>
      <c r="CGC95" s="387"/>
      <c r="CGD95" s="387"/>
      <c r="CGE95" s="387"/>
      <c r="CGF95" s="387"/>
      <c r="CGG95" s="387"/>
      <c r="CGH95" s="387"/>
      <c r="CGI95" s="387"/>
      <c r="CGJ95" s="387"/>
      <c r="CGK95" s="387"/>
      <c r="CGL95" s="387"/>
      <c r="CGM95" s="387"/>
      <c r="CGN95" s="387"/>
      <c r="CGO95" s="387"/>
      <c r="CGP95" s="387"/>
      <c r="CGQ95" s="387"/>
      <c r="CGR95" s="387"/>
      <c r="CGS95" s="387"/>
      <c r="CGT95" s="387"/>
      <c r="CGU95" s="387"/>
      <c r="CGV95" s="387"/>
      <c r="CGW95" s="387"/>
      <c r="CGX95" s="387"/>
      <c r="CGY95" s="387"/>
      <c r="CGZ95" s="387"/>
      <c r="CHA95" s="387"/>
      <c r="CHB95" s="387"/>
      <c r="CHC95" s="387"/>
      <c r="CHD95" s="387"/>
      <c r="CHE95" s="387"/>
      <c r="CHF95" s="387"/>
      <c r="CHG95" s="387"/>
      <c r="CHH95" s="387"/>
      <c r="CHI95" s="387"/>
      <c r="CHJ95" s="387"/>
      <c r="CHK95" s="387"/>
      <c r="CHL95" s="387"/>
      <c r="CHM95" s="387"/>
      <c r="CHN95" s="387"/>
      <c r="CHO95" s="387"/>
      <c r="CHP95" s="387"/>
      <c r="CHQ95" s="387"/>
      <c r="CHR95" s="387"/>
      <c r="CHS95" s="387"/>
      <c r="CHT95" s="387"/>
      <c r="CHU95" s="387"/>
      <c r="CHV95" s="387"/>
      <c r="CHW95" s="387"/>
      <c r="CHX95" s="387"/>
      <c r="CHY95" s="387"/>
      <c r="CHZ95" s="387"/>
      <c r="CIA95" s="387"/>
      <c r="CIB95" s="387"/>
      <c r="CIC95" s="387"/>
      <c r="CID95" s="387"/>
      <c r="CIE95" s="387"/>
      <c r="CIF95" s="387"/>
      <c r="CIG95" s="387"/>
      <c r="CIH95" s="387"/>
      <c r="CII95" s="387"/>
      <c r="CIJ95" s="387"/>
      <c r="CIK95" s="387"/>
      <c r="CIL95" s="387"/>
      <c r="CIM95" s="387"/>
      <c r="CIN95" s="387"/>
      <c r="CIO95" s="387"/>
      <c r="CIP95" s="387"/>
      <c r="CIQ95" s="387"/>
      <c r="CIR95" s="387"/>
      <c r="CIS95" s="387"/>
      <c r="CIT95" s="387"/>
      <c r="CIU95" s="387"/>
      <c r="CIV95" s="387"/>
      <c r="CIW95" s="387"/>
      <c r="CIX95" s="387"/>
      <c r="CIY95" s="387"/>
      <c r="CIZ95" s="387"/>
      <c r="CJA95" s="387"/>
      <c r="CJB95" s="387"/>
      <c r="CJC95" s="387"/>
      <c r="CJD95" s="387"/>
      <c r="CJE95" s="387"/>
      <c r="CJF95" s="387"/>
      <c r="CJG95" s="387"/>
      <c r="CJH95" s="387"/>
      <c r="CJI95" s="387"/>
      <c r="CJJ95" s="387"/>
      <c r="CJK95" s="387"/>
      <c r="CJL95" s="387"/>
      <c r="CJM95" s="387"/>
      <c r="CJN95" s="387"/>
      <c r="CJO95" s="387"/>
      <c r="CJP95" s="387"/>
      <c r="CJQ95" s="387"/>
      <c r="CJR95" s="387"/>
      <c r="CJS95" s="387"/>
      <c r="CJT95" s="387"/>
      <c r="CJU95" s="387"/>
      <c r="CJV95" s="387"/>
      <c r="CJW95" s="387"/>
      <c r="CJX95" s="387"/>
      <c r="CJY95" s="387"/>
      <c r="CJZ95" s="387"/>
      <c r="CKA95" s="387"/>
      <c r="CKB95" s="387"/>
      <c r="CKC95" s="387"/>
      <c r="CKD95" s="387"/>
      <c r="CKE95" s="387"/>
      <c r="CKF95" s="387"/>
      <c r="CKG95" s="387"/>
      <c r="CKH95" s="387"/>
      <c r="CKI95" s="387"/>
      <c r="CKJ95" s="387"/>
      <c r="CKK95" s="387"/>
      <c r="CKL95" s="387"/>
      <c r="CKM95" s="387"/>
      <c r="CKN95" s="387"/>
      <c r="CKO95" s="387"/>
      <c r="CKP95" s="387"/>
      <c r="CKQ95" s="387"/>
      <c r="CKR95" s="387"/>
      <c r="CKS95" s="387"/>
      <c r="CKT95" s="387"/>
      <c r="CKU95" s="387"/>
      <c r="CKV95" s="387"/>
      <c r="CKW95" s="387"/>
      <c r="CKX95" s="387"/>
      <c r="CKY95" s="387"/>
      <c r="CKZ95" s="387"/>
      <c r="CLA95" s="387"/>
      <c r="CLB95" s="387"/>
      <c r="CLC95" s="387"/>
      <c r="CLD95" s="387"/>
      <c r="CLE95" s="387"/>
      <c r="CLF95" s="387"/>
      <c r="CLG95" s="387"/>
      <c r="CLH95" s="387"/>
      <c r="CLI95" s="387"/>
      <c r="CLJ95" s="387"/>
      <c r="CLK95" s="387"/>
      <c r="CLL95" s="387"/>
      <c r="CLM95" s="387"/>
      <c r="CLN95" s="387"/>
      <c r="CLO95" s="387"/>
      <c r="CLP95" s="387"/>
      <c r="CLQ95" s="387"/>
      <c r="CLR95" s="387"/>
      <c r="CLS95" s="387"/>
      <c r="CLT95" s="387"/>
      <c r="CLU95" s="387"/>
      <c r="CLV95" s="387"/>
      <c r="CLW95" s="387"/>
      <c r="CLX95" s="387"/>
      <c r="CLY95" s="387"/>
      <c r="CLZ95" s="387"/>
      <c r="CMA95" s="387"/>
      <c r="CMB95" s="387"/>
      <c r="CMC95" s="387"/>
      <c r="CMD95" s="387"/>
      <c r="CME95" s="387"/>
      <c r="CMF95" s="387"/>
      <c r="CMG95" s="387"/>
      <c r="CMH95" s="387"/>
      <c r="CMI95" s="387"/>
      <c r="CMJ95" s="387"/>
      <c r="CMK95" s="387"/>
      <c r="CML95" s="387"/>
      <c r="CMM95" s="387"/>
      <c r="CMN95" s="387"/>
      <c r="CMO95" s="387"/>
      <c r="CMP95" s="387"/>
      <c r="CMQ95" s="387"/>
      <c r="CMR95" s="387"/>
      <c r="CMS95" s="387"/>
      <c r="CMT95" s="387"/>
      <c r="CMU95" s="387"/>
      <c r="CMV95" s="387"/>
      <c r="CMW95" s="387"/>
      <c r="CMX95" s="387"/>
      <c r="CMY95" s="387"/>
      <c r="CMZ95" s="387"/>
      <c r="CNA95" s="387"/>
      <c r="CNB95" s="387"/>
      <c r="CNC95" s="387"/>
      <c r="CND95" s="387"/>
      <c r="CNE95" s="387"/>
      <c r="CNF95" s="387"/>
      <c r="CNG95" s="387"/>
      <c r="CNH95" s="387"/>
      <c r="CNI95" s="387"/>
      <c r="CNJ95" s="387"/>
      <c r="CNK95" s="387"/>
      <c r="CNL95" s="387"/>
      <c r="CNM95" s="387"/>
      <c r="CNN95" s="387"/>
      <c r="CNO95" s="387"/>
      <c r="CNP95" s="387"/>
      <c r="CNQ95" s="387"/>
      <c r="CNR95" s="387"/>
      <c r="CNS95" s="387"/>
      <c r="CNT95" s="387"/>
      <c r="CNU95" s="387"/>
      <c r="CNV95" s="387"/>
      <c r="CNW95" s="387"/>
      <c r="CNX95" s="387"/>
      <c r="CNY95" s="387"/>
      <c r="CNZ95" s="387"/>
      <c r="COA95" s="387"/>
      <c r="COB95" s="387"/>
      <c r="COC95" s="387"/>
      <c r="COD95" s="387"/>
      <c r="COE95" s="387"/>
      <c r="COF95" s="387"/>
      <c r="COG95" s="387"/>
      <c r="COH95" s="387"/>
      <c r="COI95" s="387"/>
      <c r="COJ95" s="387"/>
      <c r="COK95" s="387"/>
      <c r="COL95" s="387"/>
      <c r="COM95" s="387"/>
      <c r="CON95" s="387"/>
      <c r="COO95" s="387"/>
      <c r="COP95" s="387"/>
      <c r="COQ95" s="387"/>
      <c r="COR95" s="387"/>
      <c r="COS95" s="387"/>
      <c r="COT95" s="387"/>
      <c r="COU95" s="387"/>
      <c r="COV95" s="387"/>
      <c r="COW95" s="387"/>
      <c r="COX95" s="387"/>
      <c r="COY95" s="387"/>
      <c r="COZ95" s="387"/>
      <c r="CPA95" s="387"/>
      <c r="CPB95" s="387"/>
      <c r="CPC95" s="387"/>
      <c r="CPD95" s="387"/>
      <c r="CPE95" s="387"/>
      <c r="CPF95" s="387"/>
      <c r="CPG95" s="387"/>
      <c r="CPH95" s="387"/>
      <c r="CPI95" s="387"/>
      <c r="CPJ95" s="387"/>
      <c r="CPK95" s="387"/>
      <c r="CPL95" s="387"/>
      <c r="CPM95" s="387"/>
      <c r="CPN95" s="387"/>
      <c r="CPO95" s="387"/>
      <c r="CPP95" s="387"/>
      <c r="CPQ95" s="387"/>
      <c r="CPR95" s="387"/>
      <c r="CPS95" s="387"/>
      <c r="CPT95" s="387"/>
      <c r="CPU95" s="387"/>
      <c r="CPV95" s="387"/>
      <c r="CPW95" s="387"/>
      <c r="CPX95" s="387"/>
      <c r="CPY95" s="387"/>
      <c r="CPZ95" s="387"/>
      <c r="CQA95" s="387"/>
      <c r="CQB95" s="387"/>
      <c r="CQC95" s="387"/>
      <c r="CQD95" s="387"/>
      <c r="CQE95" s="387"/>
      <c r="CQF95" s="387"/>
      <c r="CQG95" s="387"/>
      <c r="CQH95" s="387"/>
      <c r="CQI95" s="387"/>
      <c r="CQJ95" s="387"/>
      <c r="CQK95" s="387"/>
      <c r="CQL95" s="387"/>
      <c r="CQM95" s="387"/>
      <c r="CQN95" s="387"/>
      <c r="CQO95" s="387"/>
      <c r="CQP95" s="387"/>
      <c r="CQQ95" s="387"/>
      <c r="CQR95" s="387"/>
      <c r="CQS95" s="387"/>
      <c r="CQT95" s="387"/>
      <c r="CQU95" s="387"/>
      <c r="CQV95" s="387"/>
      <c r="CQW95" s="387"/>
      <c r="CQX95" s="387"/>
      <c r="CQY95" s="387"/>
      <c r="CQZ95" s="387"/>
      <c r="CRA95" s="387"/>
      <c r="CRB95" s="387"/>
      <c r="CRC95" s="387"/>
      <c r="CRD95" s="387"/>
      <c r="CRE95" s="387"/>
      <c r="CRF95" s="387"/>
      <c r="CRG95" s="387"/>
      <c r="CRH95" s="387"/>
      <c r="CRI95" s="387"/>
      <c r="CRJ95" s="387"/>
      <c r="CRK95" s="387"/>
      <c r="CRL95" s="387"/>
      <c r="CRM95" s="387"/>
      <c r="CRN95" s="387"/>
      <c r="CRO95" s="387"/>
      <c r="CRP95" s="387"/>
      <c r="CRQ95" s="387"/>
      <c r="CRR95" s="387"/>
      <c r="CRS95" s="387"/>
      <c r="CRT95" s="387"/>
      <c r="CRU95" s="387"/>
      <c r="CRV95" s="387"/>
      <c r="CRW95" s="387"/>
      <c r="CRX95" s="387"/>
      <c r="CRY95" s="387"/>
      <c r="CRZ95" s="387"/>
      <c r="CSA95" s="387"/>
      <c r="CSB95" s="387"/>
      <c r="CSC95" s="387"/>
      <c r="CSD95" s="387"/>
      <c r="CSE95" s="387"/>
      <c r="CSF95" s="387"/>
      <c r="CSG95" s="387"/>
      <c r="CSH95" s="387"/>
      <c r="CSI95" s="387"/>
      <c r="CSJ95" s="387"/>
      <c r="CSK95" s="387"/>
      <c r="CSL95" s="387"/>
      <c r="CSM95" s="387"/>
      <c r="CSN95" s="387"/>
      <c r="CSO95" s="387"/>
      <c r="CSP95" s="387"/>
      <c r="CSQ95" s="387"/>
      <c r="CSR95" s="387"/>
      <c r="CSS95" s="387"/>
      <c r="CST95" s="387"/>
      <c r="CSU95" s="387"/>
      <c r="CSV95" s="387"/>
      <c r="CSW95" s="387"/>
      <c r="CSX95" s="387"/>
      <c r="CSY95" s="387"/>
      <c r="CSZ95" s="387"/>
      <c r="CTA95" s="387"/>
      <c r="CTB95" s="387"/>
      <c r="CTC95" s="387"/>
      <c r="CTD95" s="387"/>
      <c r="CTE95" s="387"/>
      <c r="CTF95" s="387"/>
      <c r="CTG95" s="387"/>
      <c r="CTH95" s="387"/>
      <c r="CTI95" s="387"/>
      <c r="CTJ95" s="387"/>
      <c r="CTK95" s="387"/>
      <c r="CTL95" s="387"/>
      <c r="CTM95" s="387"/>
      <c r="CTN95" s="387"/>
      <c r="CTO95" s="387"/>
      <c r="CTP95" s="387"/>
      <c r="CTQ95" s="387"/>
      <c r="CTR95" s="387"/>
      <c r="CTS95" s="387"/>
      <c r="CTT95" s="387"/>
      <c r="CTU95" s="387"/>
      <c r="CTV95" s="387"/>
      <c r="CTW95" s="387"/>
      <c r="CTX95" s="387"/>
      <c r="CTY95" s="387"/>
      <c r="CTZ95" s="387"/>
      <c r="CUA95" s="387"/>
      <c r="CUB95" s="387"/>
      <c r="CUC95" s="387"/>
      <c r="CUD95" s="387"/>
      <c r="CUE95" s="387"/>
      <c r="CUF95" s="387"/>
      <c r="CUG95" s="387"/>
      <c r="CUH95" s="387"/>
      <c r="CUI95" s="387"/>
      <c r="CUJ95" s="387"/>
      <c r="CUK95" s="387"/>
      <c r="CUL95" s="387"/>
      <c r="CUM95" s="387"/>
      <c r="CUN95" s="387"/>
      <c r="CUO95" s="387"/>
      <c r="CUP95" s="387"/>
      <c r="CUQ95" s="387"/>
      <c r="CUR95" s="387"/>
      <c r="CUS95" s="387"/>
      <c r="CUT95" s="387"/>
      <c r="CUU95" s="387"/>
      <c r="CUV95" s="387"/>
      <c r="CUW95" s="387"/>
      <c r="CUX95" s="387"/>
      <c r="CUY95" s="387"/>
      <c r="CUZ95" s="387"/>
      <c r="CVA95" s="387"/>
      <c r="CVB95" s="387"/>
      <c r="CVC95" s="387"/>
      <c r="CVD95" s="387"/>
      <c r="CVE95" s="387"/>
      <c r="CVF95" s="387"/>
      <c r="CVG95" s="387"/>
      <c r="CVH95" s="387"/>
      <c r="CVI95" s="387"/>
      <c r="CVJ95" s="387"/>
      <c r="CVK95" s="387"/>
      <c r="CVL95" s="387"/>
      <c r="CVM95" s="387"/>
      <c r="CVN95" s="387"/>
      <c r="CVO95" s="387"/>
      <c r="CVP95" s="387"/>
      <c r="CVQ95" s="387"/>
      <c r="CVR95" s="387"/>
      <c r="CVS95" s="387"/>
      <c r="CVT95" s="387"/>
      <c r="CVU95" s="387"/>
      <c r="CVV95" s="387"/>
      <c r="CVW95" s="387"/>
      <c r="CVX95" s="387"/>
      <c r="CVY95" s="387"/>
      <c r="CVZ95" s="387"/>
      <c r="CWA95" s="387"/>
      <c r="CWB95" s="387"/>
      <c r="CWC95" s="387"/>
      <c r="CWD95" s="387"/>
      <c r="CWE95" s="387"/>
      <c r="CWF95" s="387"/>
      <c r="CWG95" s="387"/>
      <c r="CWH95" s="387"/>
      <c r="CWI95" s="387"/>
      <c r="CWJ95" s="387"/>
      <c r="CWK95" s="387"/>
      <c r="CWL95" s="387"/>
      <c r="CWM95" s="387"/>
      <c r="CWN95" s="387"/>
      <c r="CWO95" s="387"/>
      <c r="CWP95" s="387"/>
      <c r="CWQ95" s="387"/>
      <c r="CWR95" s="387"/>
      <c r="CWS95" s="387"/>
      <c r="CWT95" s="387"/>
      <c r="CWU95" s="387"/>
      <c r="CWV95" s="387"/>
      <c r="CWW95" s="387"/>
      <c r="CWX95" s="387"/>
      <c r="CWY95" s="387"/>
      <c r="CWZ95" s="387"/>
      <c r="CXA95" s="387"/>
      <c r="CXB95" s="387"/>
      <c r="CXC95" s="387"/>
      <c r="CXD95" s="387"/>
      <c r="CXE95" s="387"/>
      <c r="CXF95" s="387"/>
      <c r="CXG95" s="387"/>
      <c r="CXH95" s="387"/>
      <c r="CXI95" s="387"/>
      <c r="CXJ95" s="387"/>
      <c r="CXK95" s="387"/>
      <c r="CXL95" s="387"/>
      <c r="CXM95" s="387"/>
      <c r="CXN95" s="387"/>
      <c r="CXO95" s="387"/>
      <c r="CXP95" s="387"/>
      <c r="CXQ95" s="387"/>
      <c r="CXR95" s="387"/>
      <c r="CXS95" s="387"/>
      <c r="CXT95" s="387"/>
      <c r="CXU95" s="387"/>
      <c r="CXV95" s="387"/>
      <c r="CXW95" s="387"/>
      <c r="CXX95" s="387"/>
      <c r="CXY95" s="387"/>
      <c r="CXZ95" s="387"/>
      <c r="CYA95" s="387"/>
      <c r="CYB95" s="387"/>
      <c r="CYC95" s="387"/>
      <c r="CYD95" s="387"/>
      <c r="CYE95" s="387"/>
      <c r="CYF95" s="387"/>
      <c r="CYG95" s="387"/>
      <c r="CYH95" s="387"/>
      <c r="CYI95" s="387"/>
      <c r="CYJ95" s="387"/>
      <c r="CYK95" s="387"/>
      <c r="CYL95" s="387"/>
      <c r="CYM95" s="387"/>
      <c r="CYN95" s="387"/>
      <c r="CYO95" s="387"/>
      <c r="CYP95" s="387"/>
      <c r="CYQ95" s="387"/>
      <c r="CYR95" s="387"/>
      <c r="CYS95" s="387"/>
      <c r="CYT95" s="387"/>
      <c r="CYU95" s="387"/>
      <c r="CYV95" s="387"/>
      <c r="CYW95" s="387"/>
      <c r="CYX95" s="387"/>
      <c r="CYY95" s="387"/>
      <c r="CYZ95" s="387"/>
      <c r="CZA95" s="387"/>
      <c r="CZB95" s="387"/>
      <c r="CZC95" s="387"/>
      <c r="CZD95" s="387"/>
      <c r="CZE95" s="387"/>
      <c r="CZF95" s="387"/>
      <c r="CZG95" s="387"/>
      <c r="CZH95" s="387"/>
      <c r="CZI95" s="387"/>
      <c r="CZJ95" s="387"/>
      <c r="CZK95" s="387"/>
      <c r="CZL95" s="387"/>
      <c r="CZM95" s="387"/>
      <c r="CZN95" s="387"/>
      <c r="CZO95" s="387"/>
      <c r="CZP95" s="387"/>
      <c r="CZQ95" s="387"/>
      <c r="CZR95" s="387"/>
      <c r="CZS95" s="387"/>
      <c r="CZT95" s="387"/>
      <c r="CZU95" s="387"/>
      <c r="CZV95" s="387"/>
      <c r="CZW95" s="387"/>
      <c r="CZX95" s="387"/>
      <c r="CZY95" s="387"/>
      <c r="CZZ95" s="387"/>
      <c r="DAA95" s="387"/>
      <c r="DAB95" s="387"/>
      <c r="DAC95" s="387"/>
      <c r="DAD95" s="387"/>
      <c r="DAE95" s="387"/>
      <c r="DAF95" s="387"/>
      <c r="DAG95" s="387"/>
      <c r="DAH95" s="387"/>
      <c r="DAI95" s="387"/>
      <c r="DAJ95" s="387"/>
      <c r="DAK95" s="387"/>
      <c r="DAL95" s="387"/>
      <c r="DAM95" s="387"/>
      <c r="DAN95" s="387"/>
      <c r="DAO95" s="387"/>
      <c r="DAP95" s="387"/>
      <c r="DAQ95" s="387"/>
      <c r="DAR95" s="387"/>
      <c r="DAS95" s="387"/>
      <c r="DAT95" s="387"/>
      <c r="DAU95" s="387"/>
      <c r="DAV95" s="387"/>
      <c r="DAW95" s="387"/>
      <c r="DAX95" s="387"/>
      <c r="DAY95" s="387"/>
      <c r="DAZ95" s="387"/>
      <c r="DBA95" s="387"/>
      <c r="DBB95" s="387"/>
      <c r="DBC95" s="387"/>
      <c r="DBD95" s="387"/>
      <c r="DBE95" s="387"/>
      <c r="DBF95" s="387"/>
      <c r="DBG95" s="387"/>
      <c r="DBH95" s="387"/>
      <c r="DBI95" s="387"/>
      <c r="DBJ95" s="387"/>
      <c r="DBK95" s="387"/>
      <c r="DBL95" s="387"/>
      <c r="DBM95" s="387"/>
      <c r="DBN95" s="387"/>
      <c r="DBO95" s="387"/>
      <c r="DBP95" s="387"/>
      <c r="DBQ95" s="387"/>
      <c r="DBR95" s="387"/>
      <c r="DBS95" s="387"/>
      <c r="DBT95" s="387"/>
      <c r="DBU95" s="387"/>
      <c r="DBV95" s="387"/>
      <c r="DBW95" s="387"/>
      <c r="DBX95" s="387"/>
      <c r="DBY95" s="387"/>
      <c r="DBZ95" s="387"/>
      <c r="DCA95" s="387"/>
      <c r="DCB95" s="387"/>
      <c r="DCC95" s="387"/>
      <c r="DCD95" s="387"/>
      <c r="DCE95" s="387"/>
      <c r="DCF95" s="387"/>
      <c r="DCG95" s="387"/>
      <c r="DCH95" s="387"/>
      <c r="DCI95" s="387"/>
      <c r="DCJ95" s="387"/>
      <c r="DCK95" s="387"/>
      <c r="DCL95" s="387"/>
      <c r="DCM95" s="387"/>
      <c r="DCN95" s="387"/>
      <c r="DCO95" s="387"/>
      <c r="DCP95" s="387"/>
      <c r="DCQ95" s="387"/>
      <c r="DCR95" s="387"/>
      <c r="DCS95" s="387"/>
      <c r="DCT95" s="387"/>
      <c r="DCU95" s="387"/>
      <c r="DCV95" s="387"/>
      <c r="DCW95" s="387"/>
      <c r="DCX95" s="387"/>
      <c r="DCY95" s="387"/>
      <c r="DCZ95" s="387"/>
      <c r="DDA95" s="387"/>
      <c r="DDB95" s="387"/>
      <c r="DDC95" s="387"/>
      <c r="DDD95" s="387"/>
      <c r="DDE95" s="387"/>
      <c r="DDF95" s="387"/>
      <c r="DDG95" s="387"/>
      <c r="DDH95" s="387"/>
      <c r="DDI95" s="387"/>
      <c r="DDJ95" s="387"/>
      <c r="DDK95" s="387"/>
      <c r="DDL95" s="387"/>
      <c r="DDM95" s="387"/>
      <c r="DDN95" s="387"/>
      <c r="DDO95" s="387"/>
      <c r="DDP95" s="387"/>
      <c r="DDQ95" s="387"/>
      <c r="DDR95" s="387"/>
      <c r="DDS95" s="387"/>
      <c r="DDT95" s="387"/>
      <c r="DDU95" s="387"/>
      <c r="DDV95" s="387"/>
      <c r="DDW95" s="387"/>
      <c r="DDX95" s="387"/>
      <c r="DDY95" s="387"/>
      <c r="DDZ95" s="387"/>
      <c r="DEA95" s="387"/>
      <c r="DEB95" s="387"/>
      <c r="DEC95" s="387"/>
      <c r="DED95" s="387"/>
      <c r="DEE95" s="387"/>
      <c r="DEF95" s="387"/>
      <c r="DEG95" s="387"/>
      <c r="DEH95" s="387"/>
      <c r="DEI95" s="387"/>
      <c r="DEJ95" s="387"/>
      <c r="DEK95" s="387"/>
      <c r="DEL95" s="387"/>
      <c r="DEM95" s="387"/>
      <c r="DEN95" s="387"/>
      <c r="DEO95" s="387"/>
      <c r="DEP95" s="387"/>
      <c r="DEQ95" s="387"/>
      <c r="DER95" s="387"/>
      <c r="DES95" s="387"/>
      <c r="DET95" s="387"/>
      <c r="DEU95" s="387"/>
      <c r="DEV95" s="387"/>
      <c r="DEW95" s="387"/>
      <c r="DEX95" s="387"/>
      <c r="DEY95" s="387"/>
      <c r="DEZ95" s="387"/>
      <c r="DFA95" s="387"/>
      <c r="DFB95" s="387"/>
      <c r="DFC95" s="387"/>
      <c r="DFD95" s="387"/>
      <c r="DFE95" s="387"/>
      <c r="DFF95" s="387"/>
      <c r="DFG95" s="387"/>
      <c r="DFH95" s="387"/>
      <c r="DFI95" s="387"/>
      <c r="DFJ95" s="387"/>
      <c r="DFK95" s="387"/>
      <c r="DFL95" s="387"/>
      <c r="DFM95" s="387"/>
      <c r="DFN95" s="387"/>
      <c r="DFO95" s="387"/>
      <c r="DFP95" s="387"/>
      <c r="DFQ95" s="387"/>
      <c r="DFR95" s="387"/>
      <c r="DFS95" s="387"/>
      <c r="DFT95" s="387"/>
      <c r="DFU95" s="387"/>
      <c r="DFV95" s="387"/>
      <c r="DFW95" s="387"/>
      <c r="DFX95" s="387"/>
      <c r="DFY95" s="387"/>
      <c r="DFZ95" s="387"/>
      <c r="DGA95" s="387"/>
      <c r="DGB95" s="387"/>
      <c r="DGC95" s="387"/>
      <c r="DGD95" s="387"/>
      <c r="DGE95" s="387"/>
      <c r="DGF95" s="387"/>
      <c r="DGG95" s="387"/>
      <c r="DGH95" s="387"/>
      <c r="DGI95" s="387"/>
      <c r="DGJ95" s="387"/>
      <c r="DGK95" s="387"/>
      <c r="DGL95" s="387"/>
      <c r="DGM95" s="387"/>
      <c r="DGN95" s="387"/>
      <c r="DGO95" s="387"/>
      <c r="DGP95" s="387"/>
      <c r="DGQ95" s="387"/>
      <c r="DGR95" s="387"/>
      <c r="DGS95" s="387"/>
      <c r="DGT95" s="387"/>
      <c r="DGU95" s="387"/>
      <c r="DGV95" s="387"/>
      <c r="DGW95" s="387"/>
      <c r="DGX95" s="387"/>
      <c r="DGY95" s="387"/>
      <c r="DGZ95" s="387"/>
      <c r="DHA95" s="387"/>
      <c r="DHB95" s="387"/>
      <c r="DHC95" s="387"/>
      <c r="DHD95" s="387"/>
      <c r="DHE95" s="387"/>
      <c r="DHF95" s="387"/>
      <c r="DHG95" s="387"/>
      <c r="DHH95" s="387"/>
      <c r="DHI95" s="387"/>
      <c r="DHJ95" s="387"/>
      <c r="DHK95" s="387"/>
      <c r="DHL95" s="387"/>
      <c r="DHM95" s="387"/>
      <c r="DHN95" s="387"/>
      <c r="DHO95" s="387"/>
      <c r="DHP95" s="387"/>
      <c r="DHQ95" s="387"/>
      <c r="DHR95" s="387"/>
    </row>
    <row r="96" spans="1:2930" s="386" customFormat="1" ht="14.5" hidden="1" x14ac:dyDescent="0.35">
      <c r="A96" s="386">
        <v>91</v>
      </c>
      <c r="B96" s="498" t="str">
        <f ca="1">IF(NOW()-'2019-06'!B$15&gt;30,"Red",IF(NOW()-'2019-06'!B$15&gt;15,"Yellow","Green"))</f>
        <v>Red</v>
      </c>
      <c r="C96" s="499" t="str">
        <f>CONCATENATE('2019-06'!$B$1, " - ",'2019-06'!$B$2)</f>
        <v>2019-06 - Cold Weather</v>
      </c>
      <c r="D96" s="499"/>
      <c r="E96" s="500" t="str">
        <f>'2019-06'!$B$5</f>
        <v>EOP-011, IRO-010, TOP-003.</v>
      </c>
      <c r="F96" s="501">
        <f>'2019-06'!$F$35</f>
        <v>-21</v>
      </c>
      <c r="G96" s="386" t="s">
        <v>34</v>
      </c>
    </row>
    <row r="97" spans="1:2930" s="386" customFormat="1" ht="14.5" hidden="1" x14ac:dyDescent="0.35">
      <c r="A97" s="386">
        <v>92</v>
      </c>
      <c r="B97" s="308" t="str">
        <f ca="1">IF(NOW()-'2019-06'!B$15&gt;30,"Red",IF(NOW()-'2019-06'!B$15&gt;15,"Yellow","Green"))</f>
        <v>Red</v>
      </c>
      <c r="C97" s="388" t="str">
        <f>CONCATENATE('2019-06'!$B$1, " - ",'2019-06'!$B$2)</f>
        <v>2019-06 - Cold Weather</v>
      </c>
      <c r="D97" s="388"/>
      <c r="E97" s="389" t="str">
        <f>'2019-06'!$B$5</f>
        <v>EOP-011, IRO-010, TOP-003.</v>
      </c>
      <c r="F97" s="390">
        <f>'2019-06'!$F$35</f>
        <v>-21</v>
      </c>
      <c r="G97" s="387" t="str">
        <f>'2019-06'!$B$3</f>
        <v>Archived</v>
      </c>
      <c r="H97" s="387"/>
      <c r="I97" s="387"/>
      <c r="J97" s="387"/>
      <c r="K97" s="387"/>
      <c r="L97" s="387"/>
      <c r="M97" s="387"/>
      <c r="N97" s="387"/>
      <c r="O97" s="387"/>
      <c r="P97" s="387"/>
      <c r="Q97" s="387"/>
      <c r="R97" s="387"/>
      <c r="S97" s="387"/>
      <c r="T97" s="387"/>
      <c r="U97" s="387"/>
      <c r="V97" s="387"/>
      <c r="W97" s="387"/>
      <c r="X97" s="387"/>
      <c r="Y97" s="387"/>
      <c r="Z97" s="387"/>
      <c r="AA97" s="387"/>
      <c r="AB97" s="387"/>
      <c r="AC97" s="387"/>
      <c r="AD97" s="387"/>
      <c r="AE97" s="387"/>
      <c r="AF97" s="387"/>
      <c r="AG97" s="387"/>
      <c r="AH97" s="387"/>
      <c r="AI97" s="387"/>
      <c r="AJ97" s="387"/>
      <c r="AK97" s="387"/>
      <c r="AL97" s="387"/>
      <c r="AM97" s="387"/>
      <c r="AN97" s="387"/>
      <c r="AO97" s="387"/>
      <c r="AP97" s="387"/>
      <c r="AQ97" s="387"/>
      <c r="AR97" s="387"/>
      <c r="AS97" s="387"/>
      <c r="AT97" s="387"/>
      <c r="AU97" s="387"/>
      <c r="AV97" s="387"/>
      <c r="AW97" s="387"/>
      <c r="AX97" s="387"/>
      <c r="AY97" s="387"/>
      <c r="AZ97" s="387"/>
      <c r="BA97" s="387"/>
      <c r="BB97" s="387"/>
      <c r="BC97" s="387"/>
      <c r="BD97" s="387"/>
      <c r="BE97" s="387"/>
      <c r="BF97" s="387"/>
      <c r="BG97" s="387"/>
      <c r="BH97" s="387"/>
      <c r="BI97" s="387"/>
      <c r="BJ97" s="387"/>
      <c r="BK97" s="387"/>
      <c r="BL97" s="387"/>
      <c r="BM97" s="387"/>
      <c r="BN97" s="387"/>
      <c r="BO97" s="387"/>
      <c r="BP97" s="387"/>
      <c r="BQ97" s="387"/>
      <c r="BR97" s="387"/>
      <c r="BS97" s="387"/>
      <c r="BT97" s="387"/>
      <c r="BU97" s="387"/>
      <c r="BV97" s="387"/>
      <c r="BW97" s="387"/>
      <c r="BX97" s="387"/>
      <c r="BY97" s="387"/>
      <c r="BZ97" s="387"/>
      <c r="CA97" s="387"/>
      <c r="CB97" s="387"/>
      <c r="CC97" s="387"/>
      <c r="CD97" s="387"/>
      <c r="CE97" s="387"/>
      <c r="CF97" s="387"/>
      <c r="CG97" s="387"/>
      <c r="CH97" s="387"/>
      <c r="CI97" s="387"/>
      <c r="CJ97" s="387"/>
      <c r="CK97" s="387"/>
      <c r="CL97" s="387"/>
      <c r="CM97" s="387"/>
      <c r="CN97" s="387"/>
      <c r="CO97" s="387"/>
      <c r="CP97" s="387"/>
      <c r="CQ97" s="387"/>
      <c r="CR97" s="387"/>
      <c r="CS97" s="387"/>
      <c r="CT97" s="387"/>
      <c r="CU97" s="387"/>
      <c r="CV97" s="387"/>
      <c r="CW97" s="387"/>
      <c r="CX97" s="387"/>
      <c r="CY97" s="387"/>
      <c r="CZ97" s="387"/>
      <c r="DA97" s="387"/>
      <c r="DB97" s="387"/>
      <c r="DC97" s="387"/>
      <c r="DD97" s="387"/>
      <c r="DE97" s="387"/>
      <c r="DF97" s="387"/>
      <c r="DG97" s="387"/>
      <c r="DH97" s="387"/>
      <c r="DI97" s="387"/>
      <c r="DJ97" s="387"/>
      <c r="DK97" s="387"/>
      <c r="DL97" s="387"/>
      <c r="DM97" s="387"/>
      <c r="DN97" s="387"/>
      <c r="DO97" s="387"/>
      <c r="DP97" s="387"/>
      <c r="DQ97" s="387"/>
      <c r="DR97" s="387"/>
      <c r="DS97" s="387"/>
      <c r="DT97" s="387"/>
      <c r="DU97" s="387"/>
      <c r="DV97" s="387"/>
      <c r="DW97" s="387"/>
      <c r="DX97" s="387"/>
      <c r="DY97" s="387"/>
      <c r="DZ97" s="387"/>
      <c r="EA97" s="387"/>
      <c r="EB97" s="387"/>
      <c r="EC97" s="387"/>
      <c r="ED97" s="387"/>
      <c r="EE97" s="387"/>
      <c r="EF97" s="387"/>
      <c r="EG97" s="387"/>
      <c r="EH97" s="387"/>
      <c r="EI97" s="387"/>
      <c r="EJ97" s="387"/>
      <c r="EK97" s="387"/>
      <c r="EL97" s="387"/>
      <c r="EM97" s="387"/>
      <c r="EN97" s="387"/>
      <c r="EO97" s="387"/>
      <c r="EP97" s="387"/>
      <c r="EQ97" s="387"/>
      <c r="ER97" s="387"/>
      <c r="ES97" s="387"/>
      <c r="ET97" s="387"/>
      <c r="EU97" s="387"/>
      <c r="EV97" s="387"/>
      <c r="EW97" s="387"/>
      <c r="EX97" s="387"/>
      <c r="EY97" s="387"/>
      <c r="EZ97" s="387"/>
      <c r="FA97" s="387"/>
      <c r="FB97" s="387"/>
      <c r="FC97" s="387"/>
      <c r="FD97" s="387"/>
      <c r="FE97" s="387"/>
      <c r="FF97" s="387"/>
      <c r="FG97" s="387"/>
      <c r="FH97" s="387"/>
      <c r="FI97" s="387"/>
      <c r="FJ97" s="387"/>
      <c r="FK97" s="387"/>
      <c r="FL97" s="387"/>
      <c r="FM97" s="387"/>
      <c r="FN97" s="387"/>
      <c r="FO97" s="387"/>
      <c r="FP97" s="387"/>
      <c r="FQ97" s="387"/>
      <c r="FR97" s="387"/>
      <c r="FS97" s="387"/>
      <c r="FT97" s="387"/>
      <c r="FU97" s="387"/>
      <c r="FV97" s="387"/>
      <c r="FW97" s="387"/>
      <c r="FX97" s="387"/>
      <c r="FY97" s="387"/>
      <c r="FZ97" s="387"/>
      <c r="GA97" s="387"/>
      <c r="GB97" s="387"/>
      <c r="GC97" s="387"/>
      <c r="GD97" s="387"/>
      <c r="GE97" s="387"/>
      <c r="GF97" s="387"/>
      <c r="GG97" s="387"/>
      <c r="GH97" s="387"/>
      <c r="GI97" s="387"/>
      <c r="GJ97" s="387"/>
      <c r="GK97" s="387"/>
      <c r="GL97" s="387"/>
      <c r="GM97" s="387"/>
      <c r="GN97" s="387"/>
      <c r="GO97" s="387"/>
      <c r="GP97" s="387"/>
      <c r="GQ97" s="387"/>
      <c r="GR97" s="387"/>
      <c r="GS97" s="387"/>
      <c r="GT97" s="387"/>
      <c r="GU97" s="387"/>
      <c r="GV97" s="387"/>
      <c r="GW97" s="387"/>
      <c r="GX97" s="387"/>
      <c r="GY97" s="387"/>
      <c r="GZ97" s="387"/>
      <c r="HA97" s="387"/>
      <c r="HB97" s="387"/>
      <c r="HC97" s="387"/>
      <c r="HD97" s="387"/>
      <c r="HE97" s="387"/>
      <c r="HF97" s="387"/>
      <c r="HG97" s="387"/>
      <c r="HH97" s="387"/>
      <c r="HI97" s="387"/>
      <c r="HJ97" s="387"/>
      <c r="HK97" s="387"/>
      <c r="HL97" s="387"/>
      <c r="HM97" s="387"/>
      <c r="HN97" s="387"/>
      <c r="HO97" s="387"/>
      <c r="HP97" s="387"/>
      <c r="HQ97" s="387"/>
      <c r="HR97" s="387"/>
      <c r="HS97" s="387"/>
      <c r="HT97" s="387"/>
      <c r="HU97" s="387"/>
      <c r="HV97" s="387"/>
      <c r="HW97" s="387"/>
      <c r="HX97" s="387"/>
      <c r="HY97" s="387"/>
      <c r="HZ97" s="387"/>
      <c r="IA97" s="387"/>
      <c r="IB97" s="387"/>
      <c r="IC97" s="387"/>
      <c r="ID97" s="387"/>
      <c r="IE97" s="387"/>
      <c r="IF97" s="387"/>
      <c r="IG97" s="387"/>
      <c r="IH97" s="387"/>
      <c r="II97" s="387"/>
      <c r="IJ97" s="387"/>
      <c r="IK97" s="387"/>
      <c r="IL97" s="387"/>
      <c r="IM97" s="387"/>
      <c r="IN97" s="387"/>
      <c r="IO97" s="387"/>
      <c r="IP97" s="387"/>
      <c r="IQ97" s="387"/>
      <c r="IR97" s="387"/>
      <c r="IS97" s="387"/>
      <c r="IT97" s="387"/>
      <c r="IU97" s="387"/>
      <c r="IV97" s="387"/>
      <c r="IW97" s="387"/>
      <c r="IX97" s="387"/>
      <c r="IY97" s="387"/>
      <c r="IZ97" s="387"/>
      <c r="JA97" s="387"/>
      <c r="JB97" s="387"/>
      <c r="JC97" s="387"/>
      <c r="JD97" s="387"/>
      <c r="JE97" s="387"/>
      <c r="JF97" s="387"/>
      <c r="JG97" s="387"/>
      <c r="JH97" s="387"/>
      <c r="JI97" s="387"/>
      <c r="JJ97" s="387"/>
      <c r="JK97" s="387"/>
      <c r="JL97" s="387"/>
      <c r="JM97" s="387"/>
      <c r="JN97" s="387"/>
      <c r="JO97" s="387"/>
      <c r="JP97" s="387"/>
      <c r="JQ97" s="387"/>
      <c r="JR97" s="387"/>
      <c r="JS97" s="387"/>
      <c r="JT97" s="387"/>
      <c r="JU97" s="387"/>
      <c r="JV97" s="387"/>
      <c r="JW97" s="387"/>
      <c r="JX97" s="387"/>
      <c r="JY97" s="387"/>
      <c r="JZ97" s="387"/>
      <c r="KA97" s="387"/>
      <c r="KB97" s="387"/>
      <c r="KC97" s="387"/>
      <c r="KD97" s="387"/>
      <c r="KE97" s="387"/>
      <c r="KF97" s="387"/>
      <c r="KG97" s="387"/>
      <c r="KH97" s="387"/>
      <c r="KI97" s="387"/>
      <c r="KJ97" s="387"/>
      <c r="KK97" s="387"/>
      <c r="KL97" s="387"/>
      <c r="KM97" s="387"/>
      <c r="KN97" s="387"/>
      <c r="KO97" s="387"/>
      <c r="KP97" s="387"/>
      <c r="KQ97" s="387"/>
      <c r="KR97" s="387"/>
      <c r="KS97" s="387"/>
      <c r="KT97" s="387"/>
      <c r="KU97" s="387"/>
      <c r="KV97" s="387"/>
      <c r="KW97" s="387"/>
      <c r="KX97" s="387"/>
      <c r="KY97" s="387"/>
      <c r="KZ97" s="387"/>
      <c r="LA97" s="387"/>
      <c r="LB97" s="387"/>
      <c r="LC97" s="387"/>
      <c r="LD97" s="387"/>
      <c r="LE97" s="387"/>
      <c r="LF97" s="387"/>
      <c r="LG97" s="387"/>
      <c r="LH97" s="387"/>
      <c r="LI97" s="387"/>
      <c r="LJ97" s="387"/>
      <c r="LK97" s="387"/>
      <c r="LL97" s="387"/>
      <c r="LM97" s="387"/>
      <c r="LN97" s="387"/>
      <c r="LO97" s="387"/>
      <c r="LP97" s="387"/>
      <c r="LQ97" s="387"/>
      <c r="LR97" s="387"/>
      <c r="LS97" s="387"/>
      <c r="LT97" s="387"/>
      <c r="LU97" s="387"/>
      <c r="LV97" s="387"/>
      <c r="LW97" s="387"/>
      <c r="LX97" s="387"/>
      <c r="LY97" s="387"/>
      <c r="LZ97" s="387"/>
      <c r="MA97" s="387"/>
      <c r="MB97" s="387"/>
      <c r="MC97" s="387"/>
      <c r="MD97" s="387"/>
      <c r="ME97" s="387"/>
      <c r="MF97" s="387"/>
      <c r="MG97" s="387"/>
      <c r="MH97" s="387"/>
      <c r="MI97" s="387"/>
      <c r="MJ97" s="387"/>
      <c r="MK97" s="387"/>
      <c r="ML97" s="387"/>
      <c r="MM97" s="387"/>
      <c r="MN97" s="387"/>
      <c r="MO97" s="387"/>
      <c r="MP97" s="387"/>
      <c r="MQ97" s="387"/>
      <c r="MR97" s="387"/>
      <c r="MS97" s="387"/>
      <c r="MT97" s="387"/>
      <c r="MU97" s="387"/>
      <c r="MV97" s="387"/>
      <c r="MW97" s="387"/>
      <c r="MX97" s="387"/>
      <c r="MY97" s="387"/>
      <c r="MZ97" s="387"/>
      <c r="NA97" s="387"/>
      <c r="NB97" s="387"/>
      <c r="NC97" s="387"/>
      <c r="ND97" s="387"/>
      <c r="NE97" s="387"/>
      <c r="NF97" s="387"/>
      <c r="NG97" s="387"/>
      <c r="NH97" s="387"/>
      <c r="NI97" s="387"/>
      <c r="NJ97" s="387"/>
      <c r="NK97" s="387"/>
      <c r="NL97" s="387"/>
      <c r="NM97" s="387"/>
      <c r="NN97" s="387"/>
      <c r="NO97" s="387"/>
      <c r="NP97" s="387"/>
      <c r="NQ97" s="387"/>
      <c r="NR97" s="387"/>
      <c r="NS97" s="387"/>
      <c r="NT97" s="387"/>
      <c r="NU97" s="387"/>
      <c r="NV97" s="387"/>
      <c r="NW97" s="387"/>
      <c r="NX97" s="387"/>
      <c r="NY97" s="387"/>
      <c r="NZ97" s="387"/>
      <c r="OA97" s="387"/>
      <c r="OB97" s="387"/>
      <c r="OC97" s="387"/>
      <c r="OD97" s="387"/>
      <c r="OE97" s="387"/>
      <c r="OF97" s="387"/>
      <c r="OG97" s="387"/>
      <c r="OH97" s="387"/>
      <c r="OI97" s="387"/>
      <c r="OJ97" s="387"/>
      <c r="OK97" s="387"/>
      <c r="OL97" s="387"/>
      <c r="OM97" s="387"/>
      <c r="ON97" s="387"/>
      <c r="OO97" s="387"/>
      <c r="OP97" s="387"/>
      <c r="OQ97" s="387"/>
      <c r="OR97" s="387"/>
      <c r="OS97" s="387"/>
      <c r="OT97" s="387"/>
      <c r="OU97" s="387"/>
      <c r="OV97" s="387"/>
      <c r="OW97" s="387"/>
      <c r="OX97" s="387"/>
      <c r="OY97" s="387"/>
      <c r="OZ97" s="387"/>
      <c r="PA97" s="387"/>
      <c r="PB97" s="387"/>
      <c r="PC97" s="387"/>
      <c r="PD97" s="387"/>
      <c r="PE97" s="387"/>
      <c r="PF97" s="387"/>
      <c r="PG97" s="387"/>
      <c r="PH97" s="387"/>
      <c r="PI97" s="387"/>
      <c r="PJ97" s="387"/>
      <c r="PK97" s="387"/>
      <c r="PL97" s="387"/>
      <c r="PM97" s="387"/>
      <c r="PN97" s="387"/>
      <c r="PO97" s="387"/>
      <c r="PP97" s="387"/>
      <c r="PQ97" s="387"/>
      <c r="PR97" s="387"/>
      <c r="PS97" s="387"/>
      <c r="PT97" s="387"/>
      <c r="PU97" s="387"/>
      <c r="PV97" s="387"/>
      <c r="PW97" s="387"/>
      <c r="PX97" s="387"/>
      <c r="PY97" s="387"/>
      <c r="PZ97" s="387"/>
      <c r="QA97" s="387"/>
      <c r="QB97" s="387"/>
      <c r="QC97" s="387"/>
      <c r="QD97" s="387"/>
      <c r="QE97" s="387"/>
      <c r="QF97" s="387"/>
      <c r="QG97" s="387"/>
      <c r="QH97" s="387"/>
      <c r="QI97" s="387"/>
      <c r="QJ97" s="387"/>
      <c r="QK97" s="387"/>
      <c r="QL97" s="387"/>
      <c r="QM97" s="387"/>
      <c r="QN97" s="387"/>
      <c r="QO97" s="387"/>
      <c r="QP97" s="387"/>
      <c r="QQ97" s="387"/>
      <c r="QR97" s="387"/>
      <c r="QS97" s="387"/>
      <c r="QT97" s="387"/>
      <c r="QU97" s="387"/>
      <c r="QV97" s="387"/>
      <c r="QW97" s="387"/>
      <c r="QX97" s="387"/>
      <c r="QY97" s="387"/>
      <c r="QZ97" s="387"/>
      <c r="RA97" s="387"/>
      <c r="RB97" s="387"/>
      <c r="RC97" s="387"/>
      <c r="RD97" s="387"/>
      <c r="RE97" s="387"/>
      <c r="RF97" s="387"/>
      <c r="RG97" s="387"/>
      <c r="RH97" s="387"/>
      <c r="RI97" s="387"/>
      <c r="RJ97" s="387"/>
      <c r="RK97" s="387"/>
      <c r="RL97" s="387"/>
      <c r="RM97" s="387"/>
      <c r="RN97" s="387"/>
      <c r="RO97" s="387"/>
      <c r="RP97" s="387"/>
      <c r="RQ97" s="387"/>
      <c r="RR97" s="387"/>
      <c r="RS97" s="387"/>
      <c r="RT97" s="387"/>
      <c r="RU97" s="387"/>
      <c r="RV97" s="387"/>
      <c r="RW97" s="387"/>
      <c r="RX97" s="387"/>
      <c r="RY97" s="387"/>
      <c r="RZ97" s="387"/>
      <c r="SA97" s="387"/>
      <c r="SB97" s="387"/>
      <c r="SC97" s="387"/>
      <c r="SD97" s="387"/>
      <c r="SE97" s="387"/>
      <c r="SF97" s="387"/>
      <c r="SG97" s="387"/>
      <c r="SH97" s="387"/>
      <c r="SI97" s="387"/>
      <c r="SJ97" s="387"/>
      <c r="SK97" s="387"/>
      <c r="SL97" s="387"/>
      <c r="SM97" s="387"/>
      <c r="SN97" s="387"/>
      <c r="SO97" s="387"/>
      <c r="SP97" s="387"/>
      <c r="SQ97" s="387"/>
      <c r="SR97" s="387"/>
      <c r="SS97" s="387"/>
      <c r="ST97" s="387"/>
      <c r="SU97" s="387"/>
      <c r="SV97" s="387"/>
      <c r="SW97" s="387"/>
      <c r="SX97" s="387"/>
      <c r="SY97" s="387"/>
      <c r="SZ97" s="387"/>
      <c r="TA97" s="387"/>
      <c r="TB97" s="387"/>
      <c r="TC97" s="387"/>
      <c r="TD97" s="387"/>
      <c r="TE97" s="387"/>
      <c r="TF97" s="387"/>
      <c r="TG97" s="387"/>
      <c r="TH97" s="387"/>
      <c r="TI97" s="387"/>
      <c r="TJ97" s="387"/>
      <c r="TK97" s="387"/>
      <c r="TL97" s="387"/>
      <c r="TM97" s="387"/>
      <c r="TN97" s="387"/>
      <c r="TO97" s="387"/>
      <c r="TP97" s="387"/>
      <c r="TQ97" s="387"/>
      <c r="TR97" s="387"/>
      <c r="TS97" s="387"/>
      <c r="TT97" s="387"/>
      <c r="TU97" s="387"/>
      <c r="TV97" s="387"/>
      <c r="TW97" s="387"/>
      <c r="TX97" s="387"/>
      <c r="TY97" s="387"/>
      <c r="TZ97" s="387"/>
      <c r="UA97" s="387"/>
      <c r="UB97" s="387"/>
      <c r="UC97" s="387"/>
      <c r="UD97" s="387"/>
      <c r="UE97" s="387"/>
      <c r="UF97" s="387"/>
      <c r="UG97" s="387"/>
      <c r="UH97" s="387"/>
      <c r="UI97" s="387"/>
      <c r="UJ97" s="387"/>
      <c r="UK97" s="387"/>
      <c r="UL97" s="387"/>
      <c r="UM97" s="387"/>
      <c r="UN97" s="387"/>
      <c r="UO97" s="387"/>
      <c r="UP97" s="387"/>
      <c r="UQ97" s="387"/>
      <c r="UR97" s="387"/>
      <c r="US97" s="387"/>
      <c r="UT97" s="387"/>
      <c r="UU97" s="387"/>
      <c r="UV97" s="387"/>
      <c r="UW97" s="387"/>
      <c r="UX97" s="387"/>
      <c r="UY97" s="387"/>
      <c r="UZ97" s="387"/>
      <c r="VA97" s="387"/>
      <c r="VB97" s="387"/>
      <c r="VC97" s="387"/>
      <c r="VD97" s="387"/>
      <c r="VE97" s="387"/>
      <c r="VF97" s="387"/>
      <c r="VG97" s="387"/>
      <c r="VH97" s="387"/>
      <c r="VI97" s="387"/>
      <c r="VJ97" s="387"/>
      <c r="VK97" s="387"/>
      <c r="VL97" s="387"/>
      <c r="VM97" s="387"/>
      <c r="VN97" s="387"/>
      <c r="VO97" s="387"/>
      <c r="VP97" s="387"/>
      <c r="VQ97" s="387"/>
      <c r="VR97" s="387"/>
      <c r="VS97" s="387"/>
      <c r="VT97" s="387"/>
      <c r="VU97" s="387"/>
      <c r="VV97" s="387"/>
      <c r="VW97" s="387"/>
      <c r="VX97" s="387"/>
      <c r="VY97" s="387"/>
      <c r="VZ97" s="387"/>
      <c r="WA97" s="387"/>
      <c r="WB97" s="387"/>
      <c r="WC97" s="387"/>
      <c r="WD97" s="387"/>
      <c r="WE97" s="387"/>
      <c r="WF97" s="387"/>
      <c r="WG97" s="387"/>
      <c r="WH97" s="387"/>
      <c r="WI97" s="387"/>
      <c r="WJ97" s="387"/>
      <c r="WK97" s="387"/>
      <c r="WL97" s="387"/>
      <c r="WM97" s="387"/>
      <c r="WN97" s="387"/>
      <c r="WO97" s="387"/>
      <c r="WP97" s="387"/>
      <c r="WQ97" s="387"/>
      <c r="WR97" s="387"/>
      <c r="WS97" s="387"/>
      <c r="WT97" s="387"/>
      <c r="WU97" s="387"/>
      <c r="WV97" s="387"/>
      <c r="WW97" s="387"/>
      <c r="WX97" s="387"/>
      <c r="WY97" s="387"/>
      <c r="WZ97" s="387"/>
      <c r="XA97" s="387"/>
      <c r="XB97" s="387"/>
      <c r="XC97" s="387"/>
      <c r="XD97" s="387"/>
      <c r="XE97" s="387"/>
      <c r="XF97" s="387"/>
      <c r="XG97" s="387"/>
      <c r="XH97" s="387"/>
      <c r="XI97" s="387"/>
      <c r="XJ97" s="387"/>
      <c r="XK97" s="387"/>
      <c r="XL97" s="387"/>
      <c r="XM97" s="387"/>
      <c r="XN97" s="387"/>
      <c r="XO97" s="387"/>
      <c r="XP97" s="387"/>
      <c r="XQ97" s="387"/>
      <c r="XR97" s="387"/>
      <c r="XS97" s="387"/>
      <c r="XT97" s="387"/>
      <c r="XU97" s="387"/>
      <c r="XV97" s="387"/>
      <c r="XW97" s="387"/>
      <c r="XX97" s="387"/>
      <c r="XY97" s="387"/>
      <c r="XZ97" s="387"/>
      <c r="YA97" s="387"/>
      <c r="YB97" s="387"/>
      <c r="YC97" s="387"/>
      <c r="YD97" s="387"/>
      <c r="YE97" s="387"/>
      <c r="YF97" s="387"/>
      <c r="YG97" s="387"/>
      <c r="YH97" s="387"/>
      <c r="YI97" s="387"/>
      <c r="YJ97" s="387"/>
      <c r="YK97" s="387"/>
      <c r="YL97" s="387"/>
      <c r="YM97" s="387"/>
      <c r="YN97" s="387"/>
      <c r="YO97" s="387"/>
      <c r="YP97" s="387"/>
      <c r="YQ97" s="387"/>
      <c r="YR97" s="387"/>
      <c r="YS97" s="387"/>
      <c r="YT97" s="387"/>
      <c r="YU97" s="387"/>
      <c r="YV97" s="387"/>
      <c r="YW97" s="387"/>
      <c r="YX97" s="387"/>
      <c r="YY97" s="387"/>
      <c r="YZ97" s="387"/>
      <c r="ZA97" s="387"/>
      <c r="ZB97" s="387"/>
      <c r="ZC97" s="387"/>
      <c r="ZD97" s="387"/>
      <c r="ZE97" s="387"/>
      <c r="ZF97" s="387"/>
      <c r="ZG97" s="387"/>
      <c r="ZH97" s="387"/>
      <c r="ZI97" s="387"/>
      <c r="ZJ97" s="387"/>
      <c r="ZK97" s="387"/>
      <c r="ZL97" s="387"/>
      <c r="ZM97" s="387"/>
      <c r="ZN97" s="387"/>
      <c r="ZO97" s="387"/>
      <c r="ZP97" s="387"/>
      <c r="ZQ97" s="387"/>
      <c r="ZR97" s="387"/>
      <c r="ZS97" s="387"/>
      <c r="ZT97" s="387"/>
      <c r="ZU97" s="387"/>
      <c r="ZV97" s="387"/>
      <c r="ZW97" s="387"/>
      <c r="ZX97" s="387"/>
      <c r="ZY97" s="387"/>
      <c r="ZZ97" s="387"/>
      <c r="AAA97" s="387"/>
      <c r="AAB97" s="387"/>
      <c r="AAC97" s="387"/>
      <c r="AAD97" s="387"/>
      <c r="AAE97" s="387"/>
      <c r="AAF97" s="387"/>
      <c r="AAG97" s="387"/>
      <c r="AAH97" s="387"/>
      <c r="AAI97" s="387"/>
      <c r="AAJ97" s="387"/>
      <c r="AAK97" s="387"/>
      <c r="AAL97" s="387"/>
      <c r="AAM97" s="387"/>
      <c r="AAN97" s="387"/>
      <c r="AAO97" s="387"/>
      <c r="AAP97" s="387"/>
      <c r="AAQ97" s="387"/>
      <c r="AAR97" s="387"/>
      <c r="AAS97" s="387"/>
      <c r="AAT97" s="387"/>
      <c r="AAU97" s="387"/>
      <c r="AAV97" s="387"/>
      <c r="AAW97" s="387"/>
      <c r="AAX97" s="387"/>
      <c r="AAY97" s="387"/>
      <c r="AAZ97" s="387"/>
      <c r="ABA97" s="387"/>
      <c r="ABB97" s="387"/>
      <c r="ABC97" s="387"/>
      <c r="ABD97" s="387"/>
      <c r="ABE97" s="387"/>
      <c r="ABF97" s="387"/>
      <c r="ABG97" s="387"/>
      <c r="ABH97" s="387"/>
      <c r="ABI97" s="387"/>
      <c r="ABJ97" s="387"/>
      <c r="ABK97" s="387"/>
      <c r="ABL97" s="387"/>
      <c r="ABM97" s="387"/>
      <c r="ABN97" s="387"/>
      <c r="ABO97" s="387"/>
      <c r="ABP97" s="387"/>
      <c r="ABQ97" s="387"/>
      <c r="ABR97" s="387"/>
      <c r="ABS97" s="387"/>
      <c r="ABT97" s="387"/>
      <c r="ABU97" s="387"/>
      <c r="ABV97" s="387"/>
      <c r="ABW97" s="387"/>
      <c r="ABX97" s="387"/>
      <c r="ABY97" s="387"/>
      <c r="ABZ97" s="387"/>
      <c r="ACA97" s="387"/>
      <c r="ACB97" s="387"/>
      <c r="ACC97" s="387"/>
      <c r="ACD97" s="387"/>
      <c r="ACE97" s="387"/>
      <c r="ACF97" s="387"/>
      <c r="ACG97" s="387"/>
      <c r="ACH97" s="387"/>
      <c r="ACI97" s="387"/>
      <c r="ACJ97" s="387"/>
      <c r="ACK97" s="387"/>
      <c r="ACL97" s="387"/>
      <c r="ACM97" s="387"/>
      <c r="ACN97" s="387"/>
      <c r="ACO97" s="387"/>
      <c r="ACP97" s="387"/>
      <c r="ACQ97" s="387"/>
      <c r="ACR97" s="387"/>
      <c r="ACS97" s="387"/>
      <c r="ACT97" s="387"/>
      <c r="ACU97" s="387"/>
      <c r="ACV97" s="387"/>
      <c r="ACW97" s="387"/>
      <c r="ACX97" s="387"/>
      <c r="ACY97" s="387"/>
      <c r="ACZ97" s="387"/>
      <c r="ADA97" s="387"/>
      <c r="ADB97" s="387"/>
      <c r="ADC97" s="387"/>
      <c r="ADD97" s="387"/>
      <c r="ADE97" s="387"/>
      <c r="ADF97" s="387"/>
      <c r="ADG97" s="387"/>
      <c r="ADH97" s="387"/>
      <c r="ADI97" s="387"/>
      <c r="ADJ97" s="387"/>
      <c r="ADK97" s="387"/>
      <c r="ADL97" s="387"/>
      <c r="ADM97" s="387"/>
      <c r="ADN97" s="387"/>
      <c r="ADO97" s="387"/>
      <c r="ADP97" s="387"/>
      <c r="ADQ97" s="387"/>
      <c r="ADR97" s="387"/>
      <c r="ADS97" s="387"/>
      <c r="ADT97" s="387"/>
      <c r="ADU97" s="387"/>
      <c r="ADV97" s="387"/>
      <c r="ADW97" s="387"/>
      <c r="ADX97" s="387"/>
      <c r="ADY97" s="387"/>
      <c r="ADZ97" s="387"/>
      <c r="AEA97" s="387"/>
      <c r="AEB97" s="387"/>
      <c r="AEC97" s="387"/>
      <c r="AED97" s="387"/>
      <c r="AEE97" s="387"/>
      <c r="AEF97" s="387"/>
      <c r="AEG97" s="387"/>
      <c r="AEH97" s="387"/>
      <c r="AEI97" s="387"/>
      <c r="AEJ97" s="387"/>
      <c r="AEK97" s="387"/>
      <c r="AEL97" s="387"/>
      <c r="AEM97" s="387"/>
      <c r="AEN97" s="387"/>
      <c r="AEO97" s="387"/>
      <c r="AEP97" s="387"/>
      <c r="AEQ97" s="387"/>
      <c r="AER97" s="387"/>
      <c r="AES97" s="387"/>
      <c r="AET97" s="387"/>
      <c r="AEU97" s="387"/>
      <c r="AEV97" s="387"/>
      <c r="AEW97" s="387"/>
      <c r="AEX97" s="387"/>
      <c r="AEY97" s="387"/>
      <c r="AEZ97" s="387"/>
      <c r="AFA97" s="387"/>
      <c r="AFB97" s="387"/>
      <c r="AFC97" s="387"/>
      <c r="AFD97" s="387"/>
      <c r="AFE97" s="387"/>
      <c r="AFF97" s="387"/>
      <c r="AFG97" s="387"/>
      <c r="AFH97" s="387"/>
      <c r="AFI97" s="387"/>
      <c r="AFJ97" s="387"/>
      <c r="AFK97" s="387"/>
      <c r="AFL97" s="387"/>
      <c r="AFM97" s="387"/>
      <c r="AFN97" s="387"/>
      <c r="AFO97" s="387"/>
      <c r="AFP97" s="387"/>
      <c r="AFQ97" s="387"/>
      <c r="AFR97" s="387"/>
      <c r="AFS97" s="387"/>
      <c r="AFT97" s="387"/>
      <c r="AFU97" s="387"/>
      <c r="AFV97" s="387"/>
      <c r="AFW97" s="387"/>
      <c r="AFX97" s="387"/>
      <c r="AFY97" s="387"/>
      <c r="AFZ97" s="387"/>
      <c r="AGA97" s="387"/>
      <c r="AGB97" s="387"/>
      <c r="AGC97" s="387"/>
      <c r="AGD97" s="387"/>
      <c r="AGE97" s="387"/>
      <c r="AGF97" s="387"/>
      <c r="AGG97" s="387"/>
      <c r="AGH97" s="387"/>
      <c r="AGI97" s="387"/>
      <c r="AGJ97" s="387"/>
      <c r="AGK97" s="387"/>
      <c r="AGL97" s="387"/>
      <c r="AGM97" s="387"/>
      <c r="AGN97" s="387"/>
      <c r="AGO97" s="387"/>
      <c r="AGP97" s="387"/>
      <c r="AGQ97" s="387"/>
      <c r="AGR97" s="387"/>
      <c r="AGS97" s="387"/>
      <c r="AGT97" s="387"/>
      <c r="AGU97" s="387"/>
      <c r="AGV97" s="387"/>
      <c r="AGW97" s="387"/>
      <c r="AGX97" s="387"/>
      <c r="AGY97" s="387"/>
      <c r="AGZ97" s="387"/>
      <c r="AHA97" s="387"/>
      <c r="AHB97" s="387"/>
      <c r="AHC97" s="387"/>
      <c r="AHD97" s="387"/>
      <c r="AHE97" s="387"/>
      <c r="AHF97" s="387"/>
      <c r="AHG97" s="387"/>
      <c r="AHH97" s="387"/>
      <c r="AHI97" s="387"/>
      <c r="AHJ97" s="387"/>
      <c r="AHK97" s="387"/>
      <c r="AHL97" s="387"/>
      <c r="AHM97" s="387"/>
      <c r="AHN97" s="387"/>
      <c r="AHO97" s="387"/>
      <c r="AHP97" s="387"/>
      <c r="AHQ97" s="387"/>
      <c r="AHR97" s="387"/>
      <c r="AHS97" s="387"/>
      <c r="AHT97" s="387"/>
      <c r="AHU97" s="387"/>
      <c r="AHV97" s="387"/>
      <c r="AHW97" s="387"/>
      <c r="AHX97" s="387"/>
      <c r="AHY97" s="387"/>
      <c r="AHZ97" s="387"/>
      <c r="AIA97" s="387"/>
      <c r="AIB97" s="387"/>
      <c r="AIC97" s="387"/>
      <c r="AID97" s="387"/>
      <c r="AIE97" s="387"/>
      <c r="AIF97" s="387"/>
      <c r="AIG97" s="387"/>
      <c r="AIH97" s="387"/>
      <c r="AII97" s="387"/>
      <c r="AIJ97" s="387"/>
      <c r="AIK97" s="387"/>
      <c r="AIL97" s="387"/>
      <c r="AIM97" s="387"/>
      <c r="AIN97" s="387"/>
      <c r="AIO97" s="387"/>
      <c r="AIP97" s="387"/>
      <c r="AIQ97" s="387"/>
      <c r="AIR97" s="387"/>
      <c r="AIS97" s="387"/>
      <c r="AIT97" s="387"/>
      <c r="AIU97" s="387"/>
      <c r="AIV97" s="387"/>
      <c r="AIW97" s="387"/>
      <c r="AIX97" s="387"/>
      <c r="AIY97" s="387"/>
      <c r="AIZ97" s="387"/>
      <c r="AJA97" s="387"/>
      <c r="AJB97" s="387"/>
      <c r="AJC97" s="387"/>
      <c r="AJD97" s="387"/>
      <c r="AJE97" s="387"/>
      <c r="AJF97" s="387"/>
      <c r="AJG97" s="387"/>
      <c r="AJH97" s="387"/>
      <c r="AJI97" s="387"/>
      <c r="AJJ97" s="387"/>
      <c r="AJK97" s="387"/>
      <c r="AJL97" s="387"/>
      <c r="AJM97" s="387"/>
      <c r="AJN97" s="387"/>
      <c r="AJO97" s="387"/>
      <c r="AJP97" s="387"/>
      <c r="AJQ97" s="387"/>
      <c r="AJR97" s="387"/>
      <c r="AJS97" s="387"/>
      <c r="AJT97" s="387"/>
      <c r="AJU97" s="387"/>
      <c r="AJV97" s="387"/>
      <c r="AJW97" s="387"/>
      <c r="AJX97" s="387"/>
      <c r="AJY97" s="387"/>
      <c r="AJZ97" s="387"/>
      <c r="AKA97" s="387"/>
      <c r="AKB97" s="387"/>
      <c r="AKC97" s="387"/>
      <c r="AKD97" s="387"/>
      <c r="AKE97" s="387"/>
      <c r="AKF97" s="387"/>
      <c r="AKG97" s="387"/>
      <c r="AKH97" s="387"/>
      <c r="AKI97" s="387"/>
      <c r="AKJ97" s="387"/>
      <c r="AKK97" s="387"/>
      <c r="AKL97" s="387"/>
      <c r="AKM97" s="387"/>
      <c r="AKN97" s="387"/>
      <c r="AKO97" s="387"/>
      <c r="AKP97" s="387"/>
      <c r="AKQ97" s="387"/>
      <c r="AKR97" s="387"/>
      <c r="AKS97" s="387"/>
      <c r="AKT97" s="387"/>
      <c r="AKU97" s="387"/>
      <c r="AKV97" s="387"/>
      <c r="AKW97" s="387"/>
      <c r="AKX97" s="387"/>
      <c r="AKY97" s="387"/>
      <c r="AKZ97" s="387"/>
      <c r="ALA97" s="387"/>
      <c r="ALB97" s="387"/>
      <c r="ALC97" s="387"/>
      <c r="ALD97" s="387"/>
      <c r="ALE97" s="387"/>
      <c r="ALF97" s="387"/>
      <c r="ALG97" s="387"/>
      <c r="ALH97" s="387"/>
      <c r="ALI97" s="387"/>
      <c r="ALJ97" s="387"/>
      <c r="ALK97" s="387"/>
      <c r="ALL97" s="387"/>
      <c r="ALM97" s="387"/>
      <c r="ALN97" s="387"/>
      <c r="ALO97" s="387"/>
      <c r="ALP97" s="387"/>
      <c r="ALQ97" s="387"/>
      <c r="ALR97" s="387"/>
      <c r="ALS97" s="387"/>
      <c r="ALT97" s="387"/>
      <c r="ALU97" s="387"/>
      <c r="ALV97" s="387"/>
      <c r="ALW97" s="387"/>
      <c r="ALX97" s="387"/>
      <c r="ALY97" s="387"/>
      <c r="ALZ97" s="387"/>
      <c r="AMA97" s="387"/>
      <c r="AMB97" s="387"/>
      <c r="AMC97" s="387"/>
      <c r="AMD97" s="387"/>
      <c r="AME97" s="387"/>
      <c r="AMF97" s="387"/>
      <c r="AMG97" s="387"/>
      <c r="AMH97" s="387"/>
      <c r="AMI97" s="387"/>
      <c r="AMJ97" s="387"/>
      <c r="AMK97" s="387"/>
      <c r="AML97" s="387"/>
      <c r="AMM97" s="387"/>
      <c r="AMN97" s="387"/>
      <c r="AMO97" s="387"/>
      <c r="AMP97" s="387"/>
      <c r="AMQ97" s="387"/>
      <c r="AMR97" s="387"/>
      <c r="AMS97" s="387"/>
      <c r="AMT97" s="387"/>
      <c r="AMU97" s="387"/>
      <c r="AMV97" s="387"/>
      <c r="AMW97" s="387"/>
      <c r="AMX97" s="387"/>
      <c r="AMY97" s="387"/>
      <c r="AMZ97" s="387"/>
      <c r="ANA97" s="387"/>
      <c r="ANB97" s="387"/>
      <c r="ANC97" s="387"/>
      <c r="AND97" s="387"/>
      <c r="ANE97" s="387"/>
      <c r="ANF97" s="387"/>
      <c r="ANG97" s="387"/>
      <c r="ANH97" s="387"/>
      <c r="ANI97" s="387"/>
      <c r="ANJ97" s="387"/>
      <c r="ANK97" s="387"/>
      <c r="ANL97" s="387"/>
      <c r="ANM97" s="387"/>
      <c r="ANN97" s="387"/>
      <c r="ANO97" s="387"/>
      <c r="ANP97" s="387"/>
      <c r="ANQ97" s="387"/>
      <c r="ANR97" s="387"/>
      <c r="ANS97" s="387"/>
      <c r="ANT97" s="387"/>
      <c r="ANU97" s="387"/>
      <c r="ANV97" s="387"/>
      <c r="ANW97" s="387"/>
      <c r="ANX97" s="387"/>
      <c r="ANY97" s="387"/>
      <c r="ANZ97" s="387"/>
      <c r="AOA97" s="387"/>
      <c r="AOB97" s="387"/>
      <c r="AOC97" s="387"/>
      <c r="AOD97" s="387"/>
      <c r="AOE97" s="387"/>
      <c r="AOF97" s="387"/>
      <c r="AOG97" s="387"/>
      <c r="AOH97" s="387"/>
      <c r="AOI97" s="387"/>
      <c r="AOJ97" s="387"/>
      <c r="AOK97" s="387"/>
      <c r="AOL97" s="387"/>
      <c r="AOM97" s="387"/>
      <c r="AON97" s="387"/>
      <c r="AOO97" s="387"/>
      <c r="AOP97" s="387"/>
      <c r="AOQ97" s="387"/>
      <c r="AOR97" s="387"/>
      <c r="AOS97" s="387"/>
      <c r="AOT97" s="387"/>
      <c r="AOU97" s="387"/>
      <c r="AOV97" s="387"/>
      <c r="AOW97" s="387"/>
      <c r="AOX97" s="387"/>
      <c r="AOY97" s="387"/>
      <c r="AOZ97" s="387"/>
      <c r="APA97" s="387"/>
      <c r="APB97" s="387"/>
      <c r="APC97" s="387"/>
      <c r="APD97" s="387"/>
      <c r="APE97" s="387"/>
      <c r="APF97" s="387"/>
      <c r="APG97" s="387"/>
      <c r="APH97" s="387"/>
      <c r="API97" s="387"/>
      <c r="APJ97" s="387"/>
      <c r="APK97" s="387"/>
      <c r="APL97" s="387"/>
      <c r="APM97" s="387"/>
      <c r="APN97" s="387"/>
      <c r="APO97" s="387"/>
      <c r="APP97" s="387"/>
      <c r="APQ97" s="387"/>
      <c r="APR97" s="387"/>
      <c r="APS97" s="387"/>
      <c r="APT97" s="387"/>
      <c r="APU97" s="387"/>
      <c r="APV97" s="387"/>
      <c r="APW97" s="387"/>
      <c r="APX97" s="387"/>
      <c r="APY97" s="387"/>
      <c r="APZ97" s="387"/>
      <c r="AQA97" s="387"/>
      <c r="AQB97" s="387"/>
      <c r="AQC97" s="387"/>
      <c r="AQD97" s="387"/>
      <c r="AQE97" s="387"/>
      <c r="AQF97" s="387"/>
      <c r="AQG97" s="387"/>
      <c r="AQH97" s="387"/>
      <c r="AQI97" s="387"/>
      <c r="AQJ97" s="387"/>
      <c r="AQK97" s="387"/>
      <c r="AQL97" s="387"/>
      <c r="AQM97" s="387"/>
      <c r="AQN97" s="387"/>
      <c r="AQO97" s="387"/>
      <c r="AQP97" s="387"/>
      <c r="AQQ97" s="387"/>
      <c r="AQR97" s="387"/>
      <c r="AQS97" s="387"/>
      <c r="AQT97" s="387"/>
      <c r="AQU97" s="387"/>
      <c r="AQV97" s="387"/>
      <c r="AQW97" s="387"/>
      <c r="AQX97" s="387"/>
      <c r="AQY97" s="387"/>
      <c r="AQZ97" s="387"/>
      <c r="ARA97" s="387"/>
      <c r="ARB97" s="387"/>
      <c r="ARC97" s="387"/>
      <c r="ARD97" s="387"/>
      <c r="ARE97" s="387"/>
      <c r="ARF97" s="387"/>
      <c r="ARG97" s="387"/>
      <c r="ARH97" s="387"/>
      <c r="ARI97" s="387"/>
      <c r="ARJ97" s="387"/>
      <c r="ARK97" s="387"/>
      <c r="ARL97" s="387"/>
      <c r="ARM97" s="387"/>
      <c r="ARN97" s="387"/>
      <c r="ARO97" s="387"/>
      <c r="ARP97" s="387"/>
      <c r="ARQ97" s="387"/>
      <c r="ARR97" s="387"/>
      <c r="ARS97" s="387"/>
      <c r="ART97" s="387"/>
      <c r="ARU97" s="387"/>
      <c r="ARV97" s="387"/>
      <c r="ARW97" s="387"/>
      <c r="ARX97" s="387"/>
      <c r="ARY97" s="387"/>
      <c r="ARZ97" s="387"/>
      <c r="ASA97" s="387"/>
      <c r="ASB97" s="387"/>
      <c r="ASC97" s="387"/>
      <c r="ASD97" s="387"/>
      <c r="ASE97" s="387"/>
      <c r="ASF97" s="387"/>
      <c r="ASG97" s="387"/>
      <c r="ASH97" s="387"/>
      <c r="ASI97" s="387"/>
      <c r="ASJ97" s="387"/>
      <c r="ASK97" s="387"/>
      <c r="ASL97" s="387"/>
      <c r="ASM97" s="387"/>
      <c r="ASN97" s="387"/>
      <c r="ASO97" s="387"/>
      <c r="ASP97" s="387"/>
      <c r="ASQ97" s="387"/>
      <c r="ASR97" s="387"/>
      <c r="ASS97" s="387"/>
      <c r="AST97" s="387"/>
      <c r="ASU97" s="387"/>
      <c r="ASV97" s="387"/>
      <c r="ASW97" s="387"/>
      <c r="ASX97" s="387"/>
      <c r="ASY97" s="387"/>
      <c r="ASZ97" s="387"/>
      <c r="ATA97" s="387"/>
      <c r="ATB97" s="387"/>
      <c r="ATC97" s="387"/>
      <c r="ATD97" s="387"/>
      <c r="ATE97" s="387"/>
      <c r="ATF97" s="387"/>
      <c r="ATG97" s="387"/>
      <c r="ATH97" s="387"/>
      <c r="ATI97" s="387"/>
      <c r="ATJ97" s="387"/>
      <c r="ATK97" s="387"/>
      <c r="ATL97" s="387"/>
      <c r="ATM97" s="387"/>
      <c r="ATN97" s="387"/>
      <c r="ATO97" s="387"/>
      <c r="ATP97" s="387"/>
      <c r="ATQ97" s="387"/>
      <c r="ATR97" s="387"/>
      <c r="ATS97" s="387"/>
      <c r="ATT97" s="387"/>
      <c r="ATU97" s="387"/>
      <c r="ATV97" s="387"/>
      <c r="ATW97" s="387"/>
      <c r="ATX97" s="387"/>
      <c r="ATY97" s="387"/>
      <c r="ATZ97" s="387"/>
      <c r="AUA97" s="387"/>
      <c r="AUB97" s="387"/>
      <c r="AUC97" s="387"/>
      <c r="AUD97" s="387"/>
      <c r="AUE97" s="387"/>
      <c r="AUF97" s="387"/>
      <c r="AUG97" s="387"/>
      <c r="AUH97" s="387"/>
      <c r="AUI97" s="387"/>
      <c r="AUJ97" s="387"/>
      <c r="AUK97" s="387"/>
      <c r="AUL97" s="387"/>
      <c r="AUM97" s="387"/>
      <c r="AUN97" s="387"/>
      <c r="AUO97" s="387"/>
      <c r="AUP97" s="387"/>
      <c r="AUQ97" s="387"/>
      <c r="AUR97" s="387"/>
      <c r="AUS97" s="387"/>
      <c r="AUT97" s="387"/>
      <c r="AUU97" s="387"/>
      <c r="AUV97" s="387"/>
      <c r="AUW97" s="387"/>
      <c r="AUX97" s="387"/>
      <c r="AUY97" s="387"/>
      <c r="AUZ97" s="387"/>
      <c r="AVA97" s="387"/>
      <c r="AVB97" s="387"/>
      <c r="AVC97" s="387"/>
      <c r="AVD97" s="387"/>
      <c r="AVE97" s="387"/>
      <c r="AVF97" s="387"/>
      <c r="AVG97" s="387"/>
      <c r="AVH97" s="387"/>
      <c r="AVI97" s="387"/>
      <c r="AVJ97" s="387"/>
      <c r="AVK97" s="387"/>
      <c r="AVL97" s="387"/>
      <c r="AVM97" s="387"/>
      <c r="AVN97" s="387"/>
      <c r="AVO97" s="387"/>
      <c r="AVP97" s="387"/>
      <c r="AVQ97" s="387"/>
      <c r="AVR97" s="387"/>
      <c r="AVS97" s="387"/>
      <c r="AVT97" s="387"/>
      <c r="AVU97" s="387"/>
      <c r="AVV97" s="387"/>
      <c r="AVW97" s="387"/>
      <c r="AVX97" s="387"/>
      <c r="AVY97" s="387"/>
      <c r="AVZ97" s="387"/>
      <c r="AWA97" s="387"/>
      <c r="AWB97" s="387"/>
      <c r="AWC97" s="387"/>
      <c r="AWD97" s="387"/>
      <c r="AWE97" s="387"/>
      <c r="AWF97" s="387"/>
      <c r="AWG97" s="387"/>
      <c r="AWH97" s="387"/>
      <c r="AWI97" s="387"/>
      <c r="AWJ97" s="387"/>
      <c r="AWK97" s="387"/>
      <c r="AWL97" s="387"/>
      <c r="AWM97" s="387"/>
      <c r="AWN97" s="387"/>
      <c r="AWO97" s="387"/>
      <c r="AWP97" s="387"/>
      <c r="AWQ97" s="387"/>
      <c r="AWR97" s="387"/>
      <c r="AWS97" s="387"/>
      <c r="AWT97" s="387"/>
      <c r="AWU97" s="387"/>
      <c r="AWV97" s="387"/>
      <c r="AWW97" s="387"/>
      <c r="AWX97" s="387"/>
      <c r="AWY97" s="387"/>
      <c r="AWZ97" s="387"/>
      <c r="AXA97" s="387"/>
      <c r="AXB97" s="387"/>
      <c r="AXC97" s="387"/>
      <c r="AXD97" s="387"/>
      <c r="AXE97" s="387"/>
      <c r="AXF97" s="387"/>
      <c r="AXG97" s="387"/>
      <c r="AXH97" s="387"/>
      <c r="AXI97" s="387"/>
      <c r="AXJ97" s="387"/>
      <c r="AXK97" s="387"/>
      <c r="AXL97" s="387"/>
      <c r="AXM97" s="387"/>
      <c r="AXN97" s="387"/>
      <c r="AXO97" s="387"/>
      <c r="AXP97" s="387"/>
      <c r="AXQ97" s="387"/>
      <c r="AXR97" s="387"/>
      <c r="AXS97" s="387"/>
      <c r="AXT97" s="387"/>
      <c r="AXU97" s="387"/>
      <c r="AXV97" s="387"/>
      <c r="AXW97" s="387"/>
      <c r="AXX97" s="387"/>
      <c r="AXY97" s="387"/>
      <c r="AXZ97" s="387"/>
      <c r="AYA97" s="387"/>
      <c r="AYB97" s="387"/>
      <c r="AYC97" s="387"/>
      <c r="AYD97" s="387"/>
      <c r="AYE97" s="387"/>
      <c r="AYF97" s="387"/>
      <c r="AYG97" s="387"/>
      <c r="AYH97" s="387"/>
      <c r="AYI97" s="387"/>
      <c r="AYJ97" s="387"/>
      <c r="AYK97" s="387"/>
      <c r="AYL97" s="387"/>
      <c r="AYM97" s="387"/>
      <c r="AYN97" s="387"/>
      <c r="AYO97" s="387"/>
      <c r="AYP97" s="387"/>
      <c r="AYQ97" s="387"/>
      <c r="AYR97" s="387"/>
      <c r="AYS97" s="387"/>
      <c r="AYT97" s="387"/>
      <c r="AYU97" s="387"/>
      <c r="AYV97" s="387"/>
      <c r="AYW97" s="387"/>
      <c r="AYX97" s="387"/>
      <c r="AYY97" s="387"/>
      <c r="AYZ97" s="387"/>
      <c r="AZA97" s="387"/>
      <c r="AZB97" s="387"/>
      <c r="AZC97" s="387"/>
      <c r="AZD97" s="387"/>
      <c r="AZE97" s="387"/>
      <c r="AZF97" s="387"/>
      <c r="AZG97" s="387"/>
      <c r="AZH97" s="387"/>
      <c r="AZI97" s="387"/>
      <c r="AZJ97" s="387"/>
      <c r="AZK97" s="387"/>
      <c r="AZL97" s="387"/>
      <c r="AZM97" s="387"/>
      <c r="AZN97" s="387"/>
      <c r="AZO97" s="387"/>
      <c r="AZP97" s="387"/>
      <c r="AZQ97" s="387"/>
      <c r="AZR97" s="387"/>
      <c r="AZS97" s="387"/>
      <c r="AZT97" s="387"/>
      <c r="AZU97" s="387"/>
      <c r="AZV97" s="387"/>
      <c r="AZW97" s="387"/>
      <c r="AZX97" s="387"/>
      <c r="AZY97" s="387"/>
      <c r="AZZ97" s="387"/>
      <c r="BAA97" s="387"/>
      <c r="BAB97" s="387"/>
      <c r="BAC97" s="387"/>
      <c r="BAD97" s="387"/>
      <c r="BAE97" s="387"/>
      <c r="BAF97" s="387"/>
      <c r="BAG97" s="387"/>
      <c r="BAH97" s="387"/>
      <c r="BAI97" s="387"/>
      <c r="BAJ97" s="387"/>
      <c r="BAK97" s="387"/>
      <c r="BAL97" s="387"/>
      <c r="BAM97" s="387"/>
      <c r="BAN97" s="387"/>
      <c r="BAO97" s="387"/>
      <c r="BAP97" s="387"/>
      <c r="BAQ97" s="387"/>
      <c r="BAR97" s="387"/>
      <c r="BAS97" s="387"/>
      <c r="BAT97" s="387"/>
      <c r="BAU97" s="387"/>
      <c r="BAV97" s="387"/>
      <c r="BAW97" s="387"/>
      <c r="BAX97" s="387"/>
      <c r="BAY97" s="387"/>
      <c r="BAZ97" s="387"/>
      <c r="BBA97" s="387"/>
      <c r="BBB97" s="387"/>
      <c r="BBC97" s="387"/>
      <c r="BBD97" s="387"/>
      <c r="BBE97" s="387"/>
      <c r="BBF97" s="387"/>
      <c r="BBG97" s="387"/>
      <c r="BBH97" s="387"/>
      <c r="BBI97" s="387"/>
      <c r="BBJ97" s="387"/>
      <c r="BBK97" s="387"/>
      <c r="BBL97" s="387"/>
      <c r="BBM97" s="387"/>
      <c r="BBN97" s="387"/>
      <c r="BBO97" s="387"/>
      <c r="BBP97" s="387"/>
      <c r="BBQ97" s="387"/>
      <c r="BBR97" s="387"/>
      <c r="BBS97" s="387"/>
      <c r="BBT97" s="387"/>
      <c r="BBU97" s="387"/>
      <c r="BBV97" s="387"/>
      <c r="BBW97" s="387"/>
      <c r="BBX97" s="387"/>
      <c r="BBY97" s="387"/>
      <c r="BBZ97" s="387"/>
      <c r="BCA97" s="387"/>
      <c r="BCB97" s="387"/>
      <c r="BCC97" s="387"/>
      <c r="BCD97" s="387"/>
      <c r="BCE97" s="387"/>
      <c r="BCF97" s="387"/>
      <c r="BCG97" s="387"/>
      <c r="BCH97" s="387"/>
      <c r="BCI97" s="387"/>
      <c r="BCJ97" s="387"/>
      <c r="BCK97" s="387"/>
      <c r="BCL97" s="387"/>
      <c r="BCM97" s="387"/>
      <c r="BCN97" s="387"/>
      <c r="BCO97" s="387"/>
      <c r="BCP97" s="387"/>
      <c r="BCQ97" s="387"/>
      <c r="BCR97" s="387"/>
      <c r="BCS97" s="387"/>
      <c r="BCT97" s="387"/>
      <c r="BCU97" s="387"/>
      <c r="BCV97" s="387"/>
      <c r="BCW97" s="387"/>
      <c r="BCX97" s="387"/>
      <c r="BCY97" s="387"/>
      <c r="BCZ97" s="387"/>
      <c r="BDA97" s="387"/>
      <c r="BDB97" s="387"/>
      <c r="BDC97" s="387"/>
      <c r="BDD97" s="387"/>
      <c r="BDE97" s="387"/>
      <c r="BDF97" s="387"/>
      <c r="BDG97" s="387"/>
      <c r="BDH97" s="387"/>
      <c r="BDI97" s="387"/>
      <c r="BDJ97" s="387"/>
      <c r="BDK97" s="387"/>
      <c r="BDL97" s="387"/>
      <c r="BDM97" s="387"/>
      <c r="BDN97" s="387"/>
      <c r="BDO97" s="387"/>
      <c r="BDP97" s="387"/>
      <c r="BDQ97" s="387"/>
      <c r="BDR97" s="387"/>
      <c r="BDS97" s="387"/>
      <c r="BDT97" s="387"/>
      <c r="BDU97" s="387"/>
      <c r="BDV97" s="387"/>
      <c r="BDW97" s="387"/>
      <c r="BDX97" s="387"/>
      <c r="BDY97" s="387"/>
      <c r="BDZ97" s="387"/>
      <c r="BEA97" s="387"/>
      <c r="BEB97" s="387"/>
      <c r="BEC97" s="387"/>
      <c r="BED97" s="387"/>
      <c r="BEE97" s="387"/>
      <c r="BEF97" s="387"/>
      <c r="BEG97" s="387"/>
      <c r="BEH97" s="387"/>
      <c r="BEI97" s="387"/>
      <c r="BEJ97" s="387"/>
      <c r="BEK97" s="387"/>
      <c r="BEL97" s="387"/>
      <c r="BEM97" s="387"/>
      <c r="BEN97" s="387"/>
      <c r="BEO97" s="387"/>
      <c r="BEP97" s="387"/>
      <c r="BEQ97" s="387"/>
      <c r="BER97" s="387"/>
      <c r="BES97" s="387"/>
      <c r="BET97" s="387"/>
      <c r="BEU97" s="387"/>
      <c r="BEV97" s="387"/>
      <c r="BEW97" s="387"/>
      <c r="BEX97" s="387"/>
      <c r="BEY97" s="387"/>
      <c r="BEZ97" s="387"/>
      <c r="BFA97" s="387"/>
      <c r="BFB97" s="387"/>
      <c r="BFC97" s="387"/>
      <c r="BFD97" s="387"/>
      <c r="BFE97" s="387"/>
      <c r="BFF97" s="387"/>
      <c r="BFG97" s="387"/>
      <c r="BFH97" s="387"/>
      <c r="BFI97" s="387"/>
      <c r="BFJ97" s="387"/>
      <c r="BFK97" s="387"/>
      <c r="BFL97" s="387"/>
      <c r="BFM97" s="387"/>
      <c r="BFN97" s="387"/>
      <c r="BFO97" s="387"/>
      <c r="BFP97" s="387"/>
      <c r="BFQ97" s="387"/>
      <c r="BFR97" s="387"/>
      <c r="BFS97" s="387"/>
      <c r="BFT97" s="387"/>
      <c r="BFU97" s="387"/>
      <c r="BFV97" s="387"/>
      <c r="BFW97" s="387"/>
      <c r="BFX97" s="387"/>
      <c r="BFY97" s="387"/>
      <c r="BFZ97" s="387"/>
      <c r="BGA97" s="387"/>
      <c r="BGB97" s="387"/>
      <c r="BGC97" s="387"/>
      <c r="BGD97" s="387"/>
      <c r="BGE97" s="387"/>
      <c r="BGF97" s="387"/>
      <c r="BGG97" s="387"/>
      <c r="BGH97" s="387"/>
      <c r="BGI97" s="387"/>
      <c r="BGJ97" s="387"/>
      <c r="BGK97" s="387"/>
      <c r="BGL97" s="387"/>
      <c r="BGM97" s="387"/>
      <c r="BGN97" s="387"/>
      <c r="BGO97" s="387"/>
      <c r="BGP97" s="387"/>
      <c r="BGQ97" s="387"/>
      <c r="BGR97" s="387"/>
      <c r="BGS97" s="387"/>
      <c r="BGT97" s="387"/>
      <c r="BGU97" s="387"/>
      <c r="BGV97" s="387"/>
      <c r="BGW97" s="387"/>
      <c r="BGX97" s="387"/>
      <c r="BGY97" s="387"/>
      <c r="BGZ97" s="387"/>
      <c r="BHA97" s="387"/>
      <c r="BHB97" s="387"/>
      <c r="BHC97" s="387"/>
      <c r="BHD97" s="387"/>
      <c r="BHE97" s="387"/>
      <c r="BHF97" s="387"/>
      <c r="BHG97" s="387"/>
      <c r="BHH97" s="387"/>
      <c r="BHI97" s="387"/>
      <c r="BHJ97" s="387"/>
      <c r="BHK97" s="387"/>
      <c r="BHL97" s="387"/>
      <c r="BHM97" s="387"/>
      <c r="BHN97" s="387"/>
      <c r="BHO97" s="387"/>
      <c r="BHP97" s="387"/>
      <c r="BHQ97" s="387"/>
      <c r="BHR97" s="387"/>
      <c r="BHS97" s="387"/>
      <c r="BHT97" s="387"/>
      <c r="BHU97" s="387"/>
      <c r="BHV97" s="387"/>
      <c r="BHW97" s="387"/>
      <c r="BHX97" s="387"/>
      <c r="BHY97" s="387"/>
      <c r="BHZ97" s="387"/>
      <c r="BIA97" s="387"/>
      <c r="BIB97" s="387"/>
      <c r="BIC97" s="387"/>
      <c r="BID97" s="387"/>
      <c r="BIE97" s="387"/>
      <c r="BIF97" s="387"/>
      <c r="BIG97" s="387"/>
      <c r="BIH97" s="387"/>
      <c r="BII97" s="387"/>
      <c r="BIJ97" s="387"/>
      <c r="BIK97" s="387"/>
      <c r="BIL97" s="387"/>
      <c r="BIM97" s="387"/>
      <c r="BIN97" s="387"/>
      <c r="BIO97" s="387"/>
      <c r="BIP97" s="387"/>
      <c r="BIQ97" s="387"/>
      <c r="BIR97" s="387"/>
      <c r="BIS97" s="387"/>
      <c r="BIT97" s="387"/>
      <c r="BIU97" s="387"/>
      <c r="BIV97" s="387"/>
      <c r="BIW97" s="387"/>
      <c r="BIX97" s="387"/>
      <c r="BIY97" s="387"/>
      <c r="BIZ97" s="387"/>
      <c r="BJA97" s="387"/>
      <c r="BJB97" s="387"/>
      <c r="BJC97" s="387"/>
      <c r="BJD97" s="387"/>
      <c r="BJE97" s="387"/>
      <c r="BJF97" s="387"/>
      <c r="BJG97" s="387"/>
      <c r="BJH97" s="387"/>
      <c r="BJI97" s="387"/>
      <c r="BJJ97" s="387"/>
      <c r="BJK97" s="387"/>
      <c r="BJL97" s="387"/>
      <c r="BJM97" s="387"/>
      <c r="BJN97" s="387"/>
      <c r="BJO97" s="387"/>
      <c r="BJP97" s="387"/>
      <c r="BJQ97" s="387"/>
      <c r="BJR97" s="387"/>
      <c r="BJS97" s="387"/>
      <c r="BJT97" s="387"/>
      <c r="BJU97" s="387"/>
      <c r="BJV97" s="387"/>
      <c r="BJW97" s="387"/>
      <c r="BJX97" s="387"/>
      <c r="BJY97" s="387"/>
      <c r="BJZ97" s="387"/>
      <c r="BKA97" s="387"/>
      <c r="BKB97" s="387"/>
      <c r="BKC97" s="387"/>
      <c r="BKD97" s="387"/>
      <c r="BKE97" s="387"/>
      <c r="BKF97" s="387"/>
      <c r="BKG97" s="387"/>
      <c r="BKH97" s="387"/>
      <c r="BKI97" s="387"/>
      <c r="BKJ97" s="387"/>
      <c r="BKK97" s="387"/>
      <c r="BKL97" s="387"/>
      <c r="BKM97" s="387"/>
      <c r="BKN97" s="387"/>
      <c r="BKO97" s="387"/>
      <c r="BKP97" s="387"/>
      <c r="BKQ97" s="387"/>
      <c r="BKR97" s="387"/>
      <c r="BKS97" s="387"/>
      <c r="BKT97" s="387"/>
      <c r="BKU97" s="387"/>
      <c r="BKV97" s="387"/>
      <c r="BKW97" s="387"/>
      <c r="BKX97" s="387"/>
      <c r="BKY97" s="387"/>
      <c r="BKZ97" s="387"/>
      <c r="BLA97" s="387"/>
      <c r="BLB97" s="387"/>
      <c r="BLC97" s="387"/>
      <c r="BLD97" s="387"/>
      <c r="BLE97" s="387"/>
      <c r="BLF97" s="387"/>
      <c r="BLG97" s="387"/>
      <c r="BLH97" s="387"/>
      <c r="BLI97" s="387"/>
      <c r="BLJ97" s="387"/>
      <c r="BLK97" s="387"/>
      <c r="BLL97" s="387"/>
      <c r="BLM97" s="387"/>
      <c r="BLN97" s="387"/>
      <c r="BLO97" s="387"/>
      <c r="BLP97" s="387"/>
      <c r="BLQ97" s="387"/>
      <c r="BLR97" s="387"/>
      <c r="BLS97" s="387"/>
      <c r="BLT97" s="387"/>
      <c r="BLU97" s="387"/>
      <c r="BLV97" s="387"/>
      <c r="BLW97" s="387"/>
      <c r="BLX97" s="387"/>
      <c r="BLY97" s="387"/>
      <c r="BLZ97" s="387"/>
      <c r="BMA97" s="387"/>
      <c r="BMB97" s="387"/>
      <c r="BMC97" s="387"/>
      <c r="BMD97" s="387"/>
      <c r="BME97" s="387"/>
      <c r="BMF97" s="387"/>
      <c r="BMG97" s="387"/>
      <c r="BMH97" s="387"/>
      <c r="BMI97" s="387"/>
      <c r="BMJ97" s="387"/>
      <c r="BMK97" s="387"/>
      <c r="BML97" s="387"/>
      <c r="BMM97" s="387"/>
      <c r="BMN97" s="387"/>
      <c r="BMO97" s="387"/>
      <c r="BMP97" s="387"/>
      <c r="BMQ97" s="387"/>
      <c r="BMR97" s="387"/>
      <c r="BMS97" s="387"/>
      <c r="BMT97" s="387"/>
      <c r="BMU97" s="387"/>
      <c r="BMV97" s="387"/>
      <c r="BMW97" s="387"/>
      <c r="BMX97" s="387"/>
      <c r="BMY97" s="387"/>
      <c r="BMZ97" s="387"/>
      <c r="BNA97" s="387"/>
      <c r="BNB97" s="387"/>
      <c r="BNC97" s="387"/>
      <c r="BND97" s="387"/>
      <c r="BNE97" s="387"/>
      <c r="BNF97" s="387"/>
      <c r="BNG97" s="387"/>
      <c r="BNH97" s="387"/>
      <c r="BNI97" s="387"/>
      <c r="BNJ97" s="387"/>
      <c r="BNK97" s="387"/>
      <c r="BNL97" s="387"/>
      <c r="BNM97" s="387"/>
      <c r="BNN97" s="387"/>
      <c r="BNO97" s="387"/>
      <c r="BNP97" s="387"/>
      <c r="BNQ97" s="387"/>
      <c r="BNR97" s="387"/>
      <c r="BNS97" s="387"/>
      <c r="BNT97" s="387"/>
      <c r="BNU97" s="387"/>
      <c r="BNV97" s="387"/>
      <c r="BNW97" s="387"/>
      <c r="BNX97" s="387"/>
      <c r="BNY97" s="387"/>
      <c r="BNZ97" s="387"/>
      <c r="BOA97" s="387"/>
      <c r="BOB97" s="387"/>
      <c r="BOC97" s="387"/>
      <c r="BOD97" s="387"/>
      <c r="BOE97" s="387"/>
      <c r="BOF97" s="387"/>
      <c r="BOG97" s="387"/>
      <c r="BOH97" s="387"/>
      <c r="BOI97" s="387"/>
      <c r="BOJ97" s="387"/>
      <c r="BOK97" s="387"/>
      <c r="BOL97" s="387"/>
      <c r="BOM97" s="387"/>
      <c r="BON97" s="387"/>
      <c r="BOO97" s="387"/>
      <c r="BOP97" s="387"/>
      <c r="BOQ97" s="387"/>
      <c r="BOR97" s="387"/>
      <c r="BOS97" s="387"/>
      <c r="BOT97" s="387"/>
      <c r="BOU97" s="387"/>
      <c r="BOV97" s="387"/>
      <c r="BOW97" s="387"/>
      <c r="BOX97" s="387"/>
      <c r="BOY97" s="387"/>
      <c r="BOZ97" s="387"/>
      <c r="BPA97" s="387"/>
      <c r="BPB97" s="387"/>
      <c r="BPC97" s="387"/>
      <c r="BPD97" s="387"/>
      <c r="BPE97" s="387"/>
      <c r="BPF97" s="387"/>
      <c r="BPG97" s="387"/>
      <c r="BPH97" s="387"/>
      <c r="BPI97" s="387"/>
      <c r="BPJ97" s="387"/>
      <c r="BPK97" s="387"/>
      <c r="BPL97" s="387"/>
      <c r="BPM97" s="387"/>
      <c r="BPN97" s="387"/>
      <c r="BPO97" s="387"/>
      <c r="BPP97" s="387"/>
      <c r="BPQ97" s="387"/>
      <c r="BPR97" s="387"/>
      <c r="BPS97" s="387"/>
      <c r="BPT97" s="387"/>
      <c r="BPU97" s="387"/>
      <c r="BPV97" s="387"/>
      <c r="BPW97" s="387"/>
      <c r="BPX97" s="387"/>
      <c r="BPY97" s="387"/>
      <c r="BPZ97" s="387"/>
      <c r="BQA97" s="387"/>
      <c r="BQB97" s="387"/>
      <c r="BQC97" s="387"/>
      <c r="BQD97" s="387"/>
      <c r="BQE97" s="387"/>
      <c r="BQF97" s="387"/>
      <c r="BQG97" s="387"/>
      <c r="BQH97" s="387"/>
      <c r="BQI97" s="387"/>
      <c r="BQJ97" s="387"/>
      <c r="BQK97" s="387"/>
      <c r="BQL97" s="387"/>
      <c r="BQM97" s="387"/>
      <c r="BQN97" s="387"/>
      <c r="BQO97" s="387"/>
      <c r="BQP97" s="387"/>
      <c r="BQQ97" s="387"/>
      <c r="BQR97" s="387"/>
      <c r="BQS97" s="387"/>
      <c r="BQT97" s="387"/>
      <c r="BQU97" s="387"/>
      <c r="BQV97" s="387"/>
      <c r="BQW97" s="387"/>
      <c r="BQX97" s="387"/>
      <c r="BQY97" s="387"/>
      <c r="BQZ97" s="387"/>
      <c r="BRA97" s="387"/>
      <c r="BRB97" s="387"/>
      <c r="BRC97" s="387"/>
      <c r="BRD97" s="387"/>
      <c r="BRE97" s="387"/>
      <c r="BRF97" s="387"/>
      <c r="BRG97" s="387"/>
      <c r="BRH97" s="387"/>
      <c r="BRI97" s="387"/>
      <c r="BRJ97" s="387"/>
      <c r="BRK97" s="387"/>
      <c r="BRL97" s="387"/>
      <c r="BRM97" s="387"/>
      <c r="BRN97" s="387"/>
      <c r="BRO97" s="387"/>
      <c r="BRP97" s="387"/>
      <c r="BRQ97" s="387"/>
      <c r="BRR97" s="387"/>
      <c r="BRS97" s="387"/>
      <c r="BRT97" s="387"/>
      <c r="BRU97" s="387"/>
      <c r="BRV97" s="387"/>
      <c r="BRW97" s="387"/>
      <c r="BRX97" s="387"/>
      <c r="BRY97" s="387"/>
      <c r="BRZ97" s="387"/>
      <c r="BSA97" s="387"/>
      <c r="BSB97" s="387"/>
      <c r="BSC97" s="387"/>
      <c r="BSD97" s="387"/>
      <c r="BSE97" s="387"/>
      <c r="BSF97" s="387"/>
      <c r="BSG97" s="387"/>
      <c r="BSH97" s="387"/>
      <c r="BSI97" s="387"/>
      <c r="BSJ97" s="387"/>
      <c r="BSK97" s="387"/>
      <c r="BSL97" s="387"/>
      <c r="BSM97" s="387"/>
      <c r="BSN97" s="387"/>
      <c r="BSO97" s="387"/>
      <c r="BSP97" s="387"/>
      <c r="BSQ97" s="387"/>
      <c r="BSR97" s="387"/>
      <c r="BSS97" s="387"/>
      <c r="BST97" s="387"/>
      <c r="BSU97" s="387"/>
      <c r="BSV97" s="387"/>
      <c r="BSW97" s="387"/>
      <c r="BSX97" s="387"/>
      <c r="BSY97" s="387"/>
      <c r="BSZ97" s="387"/>
      <c r="BTA97" s="387"/>
      <c r="BTB97" s="387"/>
      <c r="BTC97" s="387"/>
      <c r="BTD97" s="387"/>
      <c r="BTE97" s="387"/>
      <c r="BTF97" s="387"/>
      <c r="BTG97" s="387"/>
      <c r="BTH97" s="387"/>
      <c r="BTI97" s="387"/>
      <c r="BTJ97" s="387"/>
      <c r="BTK97" s="387"/>
      <c r="BTL97" s="387"/>
      <c r="BTM97" s="387"/>
      <c r="BTN97" s="387"/>
      <c r="BTO97" s="387"/>
      <c r="BTP97" s="387"/>
      <c r="BTQ97" s="387"/>
      <c r="BTR97" s="387"/>
      <c r="BTS97" s="387"/>
      <c r="BTT97" s="387"/>
      <c r="BTU97" s="387"/>
      <c r="BTV97" s="387"/>
      <c r="BTW97" s="387"/>
      <c r="BTX97" s="387"/>
      <c r="BTY97" s="387"/>
      <c r="BTZ97" s="387"/>
      <c r="BUA97" s="387"/>
      <c r="BUB97" s="387"/>
      <c r="BUC97" s="387"/>
      <c r="BUD97" s="387"/>
      <c r="BUE97" s="387"/>
      <c r="BUF97" s="387"/>
      <c r="BUG97" s="387"/>
      <c r="BUH97" s="387"/>
      <c r="BUI97" s="387"/>
      <c r="BUJ97" s="387"/>
      <c r="BUK97" s="387"/>
      <c r="BUL97" s="387"/>
      <c r="BUM97" s="387"/>
      <c r="BUN97" s="387"/>
      <c r="BUO97" s="387"/>
      <c r="BUP97" s="387"/>
      <c r="BUQ97" s="387"/>
      <c r="BUR97" s="387"/>
      <c r="BUS97" s="387"/>
      <c r="BUT97" s="387"/>
      <c r="BUU97" s="387"/>
      <c r="BUV97" s="387"/>
      <c r="BUW97" s="387"/>
      <c r="BUX97" s="387"/>
      <c r="BUY97" s="387"/>
      <c r="BUZ97" s="387"/>
      <c r="BVA97" s="387"/>
      <c r="BVB97" s="387"/>
      <c r="BVC97" s="387"/>
      <c r="BVD97" s="387"/>
      <c r="BVE97" s="387"/>
      <c r="BVF97" s="387"/>
      <c r="BVG97" s="387"/>
      <c r="BVH97" s="387"/>
      <c r="BVI97" s="387"/>
      <c r="BVJ97" s="387"/>
      <c r="BVK97" s="387"/>
      <c r="BVL97" s="387"/>
      <c r="BVM97" s="387"/>
      <c r="BVN97" s="387"/>
      <c r="BVO97" s="387"/>
      <c r="BVP97" s="387"/>
      <c r="BVQ97" s="387"/>
      <c r="BVR97" s="387"/>
      <c r="BVS97" s="387"/>
      <c r="BVT97" s="387"/>
      <c r="BVU97" s="387"/>
      <c r="BVV97" s="387"/>
      <c r="BVW97" s="387"/>
      <c r="BVX97" s="387"/>
      <c r="BVY97" s="387"/>
      <c r="BVZ97" s="387"/>
      <c r="BWA97" s="387"/>
      <c r="BWB97" s="387"/>
      <c r="BWC97" s="387"/>
      <c r="BWD97" s="387"/>
      <c r="BWE97" s="387"/>
      <c r="BWF97" s="387"/>
      <c r="BWG97" s="387"/>
      <c r="BWH97" s="387"/>
      <c r="BWI97" s="387"/>
      <c r="BWJ97" s="387"/>
      <c r="BWK97" s="387"/>
      <c r="BWL97" s="387"/>
      <c r="BWM97" s="387"/>
      <c r="BWN97" s="387"/>
      <c r="BWO97" s="387"/>
      <c r="BWP97" s="387"/>
      <c r="BWQ97" s="387"/>
      <c r="BWR97" s="387"/>
      <c r="BWS97" s="387"/>
      <c r="BWT97" s="387"/>
      <c r="BWU97" s="387"/>
      <c r="BWV97" s="387"/>
      <c r="BWW97" s="387"/>
      <c r="BWX97" s="387"/>
      <c r="BWY97" s="387"/>
      <c r="BWZ97" s="387"/>
      <c r="BXA97" s="387"/>
      <c r="BXB97" s="387"/>
      <c r="BXC97" s="387"/>
      <c r="BXD97" s="387"/>
      <c r="BXE97" s="387"/>
      <c r="BXF97" s="387"/>
      <c r="BXG97" s="387"/>
      <c r="BXH97" s="387"/>
      <c r="BXI97" s="387"/>
      <c r="BXJ97" s="387"/>
      <c r="BXK97" s="387"/>
      <c r="BXL97" s="387"/>
      <c r="BXM97" s="387"/>
      <c r="BXN97" s="387"/>
      <c r="BXO97" s="387"/>
      <c r="BXP97" s="387"/>
      <c r="BXQ97" s="387"/>
      <c r="BXR97" s="387"/>
      <c r="BXS97" s="387"/>
      <c r="BXT97" s="387"/>
      <c r="BXU97" s="387"/>
      <c r="BXV97" s="387"/>
      <c r="BXW97" s="387"/>
      <c r="BXX97" s="387"/>
      <c r="BXY97" s="387"/>
      <c r="BXZ97" s="387"/>
      <c r="BYA97" s="387"/>
      <c r="BYB97" s="387"/>
      <c r="BYC97" s="387"/>
      <c r="BYD97" s="387"/>
      <c r="BYE97" s="387"/>
      <c r="BYF97" s="387"/>
      <c r="BYG97" s="387"/>
      <c r="BYH97" s="387"/>
      <c r="BYI97" s="387"/>
      <c r="BYJ97" s="387"/>
      <c r="BYK97" s="387"/>
      <c r="BYL97" s="387"/>
      <c r="BYM97" s="387"/>
      <c r="BYN97" s="387"/>
      <c r="BYO97" s="387"/>
      <c r="BYP97" s="387"/>
      <c r="BYQ97" s="387"/>
      <c r="BYR97" s="387"/>
      <c r="BYS97" s="387"/>
      <c r="BYT97" s="387"/>
      <c r="BYU97" s="387"/>
      <c r="BYV97" s="387"/>
      <c r="BYW97" s="387"/>
      <c r="BYX97" s="387"/>
      <c r="BYY97" s="387"/>
      <c r="BYZ97" s="387"/>
      <c r="BZA97" s="387"/>
      <c r="BZB97" s="387"/>
      <c r="BZC97" s="387"/>
      <c r="BZD97" s="387"/>
      <c r="BZE97" s="387"/>
      <c r="BZF97" s="387"/>
      <c r="BZG97" s="387"/>
      <c r="BZH97" s="387"/>
      <c r="BZI97" s="387"/>
      <c r="BZJ97" s="387"/>
      <c r="BZK97" s="387"/>
      <c r="BZL97" s="387"/>
      <c r="BZM97" s="387"/>
      <c r="BZN97" s="387"/>
      <c r="BZO97" s="387"/>
      <c r="BZP97" s="387"/>
      <c r="BZQ97" s="387"/>
      <c r="BZR97" s="387"/>
      <c r="BZS97" s="387"/>
      <c r="BZT97" s="387"/>
      <c r="BZU97" s="387"/>
      <c r="BZV97" s="387"/>
      <c r="BZW97" s="387"/>
      <c r="BZX97" s="387"/>
      <c r="BZY97" s="387"/>
      <c r="BZZ97" s="387"/>
      <c r="CAA97" s="387"/>
      <c r="CAB97" s="387"/>
      <c r="CAC97" s="387"/>
      <c r="CAD97" s="387"/>
      <c r="CAE97" s="387"/>
      <c r="CAF97" s="387"/>
      <c r="CAG97" s="387"/>
      <c r="CAH97" s="387"/>
      <c r="CAI97" s="387"/>
      <c r="CAJ97" s="387"/>
      <c r="CAK97" s="387"/>
      <c r="CAL97" s="387"/>
      <c r="CAM97" s="387"/>
      <c r="CAN97" s="387"/>
      <c r="CAO97" s="387"/>
      <c r="CAP97" s="387"/>
      <c r="CAQ97" s="387"/>
      <c r="CAR97" s="387"/>
      <c r="CAS97" s="387"/>
      <c r="CAT97" s="387"/>
      <c r="CAU97" s="387"/>
      <c r="CAV97" s="387"/>
      <c r="CAW97" s="387"/>
      <c r="CAX97" s="387"/>
      <c r="CAY97" s="387"/>
      <c r="CAZ97" s="387"/>
      <c r="CBA97" s="387"/>
      <c r="CBB97" s="387"/>
      <c r="CBC97" s="387"/>
      <c r="CBD97" s="387"/>
      <c r="CBE97" s="387"/>
      <c r="CBF97" s="387"/>
      <c r="CBG97" s="387"/>
      <c r="CBH97" s="387"/>
      <c r="CBI97" s="387"/>
      <c r="CBJ97" s="387"/>
      <c r="CBK97" s="387"/>
      <c r="CBL97" s="387"/>
      <c r="CBM97" s="387"/>
      <c r="CBN97" s="387"/>
      <c r="CBO97" s="387"/>
      <c r="CBP97" s="387"/>
      <c r="CBQ97" s="387"/>
      <c r="CBR97" s="387"/>
      <c r="CBS97" s="387"/>
      <c r="CBT97" s="387"/>
      <c r="CBU97" s="387"/>
      <c r="CBV97" s="387"/>
      <c r="CBW97" s="387"/>
      <c r="CBX97" s="387"/>
      <c r="CBY97" s="387"/>
      <c r="CBZ97" s="387"/>
      <c r="CCA97" s="387"/>
      <c r="CCB97" s="387"/>
      <c r="CCC97" s="387"/>
      <c r="CCD97" s="387"/>
      <c r="CCE97" s="387"/>
      <c r="CCF97" s="387"/>
      <c r="CCG97" s="387"/>
      <c r="CCH97" s="387"/>
      <c r="CCI97" s="387"/>
      <c r="CCJ97" s="387"/>
      <c r="CCK97" s="387"/>
      <c r="CCL97" s="387"/>
      <c r="CCM97" s="387"/>
      <c r="CCN97" s="387"/>
      <c r="CCO97" s="387"/>
      <c r="CCP97" s="387"/>
      <c r="CCQ97" s="387"/>
      <c r="CCR97" s="387"/>
      <c r="CCS97" s="387"/>
      <c r="CCT97" s="387"/>
      <c r="CCU97" s="387"/>
      <c r="CCV97" s="387"/>
      <c r="CCW97" s="387"/>
      <c r="CCX97" s="387"/>
      <c r="CCY97" s="387"/>
      <c r="CCZ97" s="387"/>
      <c r="CDA97" s="387"/>
      <c r="CDB97" s="387"/>
      <c r="CDC97" s="387"/>
      <c r="CDD97" s="387"/>
      <c r="CDE97" s="387"/>
      <c r="CDF97" s="387"/>
      <c r="CDG97" s="387"/>
      <c r="CDH97" s="387"/>
      <c r="CDI97" s="387"/>
      <c r="CDJ97" s="387"/>
      <c r="CDK97" s="387"/>
      <c r="CDL97" s="387"/>
      <c r="CDM97" s="387"/>
      <c r="CDN97" s="387"/>
      <c r="CDO97" s="387"/>
      <c r="CDP97" s="387"/>
      <c r="CDQ97" s="387"/>
      <c r="CDR97" s="387"/>
      <c r="CDS97" s="387"/>
      <c r="CDT97" s="387"/>
      <c r="CDU97" s="387"/>
      <c r="CDV97" s="387"/>
      <c r="CDW97" s="387"/>
      <c r="CDX97" s="387"/>
      <c r="CDY97" s="387"/>
      <c r="CDZ97" s="387"/>
      <c r="CEA97" s="387"/>
      <c r="CEB97" s="387"/>
      <c r="CEC97" s="387"/>
      <c r="CED97" s="387"/>
      <c r="CEE97" s="387"/>
      <c r="CEF97" s="387"/>
      <c r="CEG97" s="387"/>
      <c r="CEH97" s="387"/>
      <c r="CEI97" s="387"/>
      <c r="CEJ97" s="387"/>
      <c r="CEK97" s="387"/>
      <c r="CEL97" s="387"/>
      <c r="CEM97" s="387"/>
      <c r="CEN97" s="387"/>
      <c r="CEO97" s="387"/>
      <c r="CEP97" s="387"/>
      <c r="CEQ97" s="387"/>
      <c r="CER97" s="387"/>
      <c r="CES97" s="387"/>
      <c r="CET97" s="387"/>
      <c r="CEU97" s="387"/>
      <c r="CEV97" s="387"/>
      <c r="CEW97" s="387"/>
      <c r="CEX97" s="387"/>
      <c r="CEY97" s="387"/>
      <c r="CEZ97" s="387"/>
      <c r="CFA97" s="387"/>
      <c r="CFB97" s="387"/>
      <c r="CFC97" s="387"/>
      <c r="CFD97" s="387"/>
      <c r="CFE97" s="387"/>
      <c r="CFF97" s="387"/>
      <c r="CFG97" s="387"/>
      <c r="CFH97" s="387"/>
      <c r="CFI97" s="387"/>
      <c r="CFJ97" s="387"/>
      <c r="CFK97" s="387"/>
      <c r="CFL97" s="387"/>
      <c r="CFM97" s="387"/>
      <c r="CFN97" s="387"/>
      <c r="CFO97" s="387"/>
      <c r="CFP97" s="387"/>
      <c r="CFQ97" s="387"/>
      <c r="CFR97" s="387"/>
      <c r="CFS97" s="387"/>
      <c r="CFT97" s="387"/>
      <c r="CFU97" s="387"/>
      <c r="CFV97" s="387"/>
      <c r="CFW97" s="387"/>
      <c r="CFX97" s="387"/>
      <c r="CFY97" s="387"/>
      <c r="CFZ97" s="387"/>
      <c r="CGA97" s="387"/>
      <c r="CGB97" s="387"/>
      <c r="CGC97" s="387"/>
      <c r="CGD97" s="387"/>
      <c r="CGE97" s="387"/>
      <c r="CGF97" s="387"/>
      <c r="CGG97" s="387"/>
      <c r="CGH97" s="387"/>
      <c r="CGI97" s="387"/>
      <c r="CGJ97" s="387"/>
      <c r="CGK97" s="387"/>
      <c r="CGL97" s="387"/>
      <c r="CGM97" s="387"/>
      <c r="CGN97" s="387"/>
      <c r="CGO97" s="387"/>
      <c r="CGP97" s="387"/>
      <c r="CGQ97" s="387"/>
      <c r="CGR97" s="387"/>
      <c r="CGS97" s="387"/>
      <c r="CGT97" s="387"/>
      <c r="CGU97" s="387"/>
      <c r="CGV97" s="387"/>
      <c r="CGW97" s="387"/>
      <c r="CGX97" s="387"/>
      <c r="CGY97" s="387"/>
      <c r="CGZ97" s="387"/>
      <c r="CHA97" s="387"/>
      <c r="CHB97" s="387"/>
      <c r="CHC97" s="387"/>
      <c r="CHD97" s="387"/>
      <c r="CHE97" s="387"/>
      <c r="CHF97" s="387"/>
      <c r="CHG97" s="387"/>
      <c r="CHH97" s="387"/>
      <c r="CHI97" s="387"/>
      <c r="CHJ97" s="387"/>
      <c r="CHK97" s="387"/>
      <c r="CHL97" s="387"/>
      <c r="CHM97" s="387"/>
      <c r="CHN97" s="387"/>
      <c r="CHO97" s="387"/>
      <c r="CHP97" s="387"/>
      <c r="CHQ97" s="387"/>
      <c r="CHR97" s="387"/>
      <c r="CHS97" s="387"/>
      <c r="CHT97" s="387"/>
      <c r="CHU97" s="387"/>
      <c r="CHV97" s="387"/>
      <c r="CHW97" s="387"/>
      <c r="CHX97" s="387"/>
      <c r="CHY97" s="387"/>
      <c r="CHZ97" s="387"/>
      <c r="CIA97" s="387"/>
      <c r="CIB97" s="387"/>
      <c r="CIC97" s="387"/>
      <c r="CID97" s="387"/>
      <c r="CIE97" s="387"/>
      <c r="CIF97" s="387"/>
      <c r="CIG97" s="387"/>
      <c r="CIH97" s="387"/>
      <c r="CII97" s="387"/>
      <c r="CIJ97" s="387"/>
      <c r="CIK97" s="387"/>
      <c r="CIL97" s="387"/>
      <c r="CIM97" s="387"/>
      <c r="CIN97" s="387"/>
      <c r="CIO97" s="387"/>
      <c r="CIP97" s="387"/>
      <c r="CIQ97" s="387"/>
      <c r="CIR97" s="387"/>
      <c r="CIS97" s="387"/>
      <c r="CIT97" s="387"/>
      <c r="CIU97" s="387"/>
      <c r="CIV97" s="387"/>
      <c r="CIW97" s="387"/>
      <c r="CIX97" s="387"/>
      <c r="CIY97" s="387"/>
      <c r="CIZ97" s="387"/>
      <c r="CJA97" s="387"/>
      <c r="CJB97" s="387"/>
      <c r="CJC97" s="387"/>
      <c r="CJD97" s="387"/>
      <c r="CJE97" s="387"/>
      <c r="CJF97" s="387"/>
      <c r="CJG97" s="387"/>
      <c r="CJH97" s="387"/>
      <c r="CJI97" s="387"/>
      <c r="CJJ97" s="387"/>
      <c r="CJK97" s="387"/>
      <c r="CJL97" s="387"/>
      <c r="CJM97" s="387"/>
      <c r="CJN97" s="387"/>
      <c r="CJO97" s="387"/>
      <c r="CJP97" s="387"/>
      <c r="CJQ97" s="387"/>
      <c r="CJR97" s="387"/>
      <c r="CJS97" s="387"/>
      <c r="CJT97" s="387"/>
      <c r="CJU97" s="387"/>
      <c r="CJV97" s="387"/>
      <c r="CJW97" s="387"/>
      <c r="CJX97" s="387"/>
      <c r="CJY97" s="387"/>
      <c r="CJZ97" s="387"/>
      <c r="CKA97" s="387"/>
      <c r="CKB97" s="387"/>
      <c r="CKC97" s="387"/>
      <c r="CKD97" s="387"/>
      <c r="CKE97" s="387"/>
      <c r="CKF97" s="387"/>
      <c r="CKG97" s="387"/>
      <c r="CKH97" s="387"/>
      <c r="CKI97" s="387"/>
      <c r="CKJ97" s="387"/>
      <c r="CKK97" s="387"/>
      <c r="CKL97" s="387"/>
      <c r="CKM97" s="387"/>
      <c r="CKN97" s="387"/>
      <c r="CKO97" s="387"/>
      <c r="CKP97" s="387"/>
      <c r="CKQ97" s="387"/>
      <c r="CKR97" s="387"/>
      <c r="CKS97" s="387"/>
      <c r="CKT97" s="387"/>
      <c r="CKU97" s="387"/>
      <c r="CKV97" s="387"/>
      <c r="CKW97" s="387"/>
      <c r="CKX97" s="387"/>
      <c r="CKY97" s="387"/>
      <c r="CKZ97" s="387"/>
      <c r="CLA97" s="387"/>
      <c r="CLB97" s="387"/>
      <c r="CLC97" s="387"/>
      <c r="CLD97" s="387"/>
      <c r="CLE97" s="387"/>
      <c r="CLF97" s="387"/>
      <c r="CLG97" s="387"/>
      <c r="CLH97" s="387"/>
      <c r="CLI97" s="387"/>
      <c r="CLJ97" s="387"/>
      <c r="CLK97" s="387"/>
      <c r="CLL97" s="387"/>
      <c r="CLM97" s="387"/>
      <c r="CLN97" s="387"/>
      <c r="CLO97" s="387"/>
      <c r="CLP97" s="387"/>
      <c r="CLQ97" s="387"/>
      <c r="CLR97" s="387"/>
      <c r="CLS97" s="387"/>
      <c r="CLT97" s="387"/>
      <c r="CLU97" s="387"/>
      <c r="CLV97" s="387"/>
      <c r="CLW97" s="387"/>
      <c r="CLX97" s="387"/>
      <c r="CLY97" s="387"/>
      <c r="CLZ97" s="387"/>
      <c r="CMA97" s="387"/>
      <c r="CMB97" s="387"/>
      <c r="CMC97" s="387"/>
      <c r="CMD97" s="387"/>
      <c r="CME97" s="387"/>
      <c r="CMF97" s="387"/>
      <c r="CMG97" s="387"/>
      <c r="CMH97" s="387"/>
      <c r="CMI97" s="387"/>
      <c r="CMJ97" s="387"/>
      <c r="CMK97" s="387"/>
      <c r="CML97" s="387"/>
      <c r="CMM97" s="387"/>
      <c r="CMN97" s="387"/>
      <c r="CMO97" s="387"/>
      <c r="CMP97" s="387"/>
      <c r="CMQ97" s="387"/>
      <c r="CMR97" s="387"/>
      <c r="CMS97" s="387"/>
      <c r="CMT97" s="387"/>
      <c r="CMU97" s="387"/>
      <c r="CMV97" s="387"/>
      <c r="CMW97" s="387"/>
      <c r="CMX97" s="387"/>
      <c r="CMY97" s="387"/>
      <c r="CMZ97" s="387"/>
      <c r="CNA97" s="387"/>
      <c r="CNB97" s="387"/>
      <c r="CNC97" s="387"/>
      <c r="CND97" s="387"/>
      <c r="CNE97" s="387"/>
      <c r="CNF97" s="387"/>
      <c r="CNG97" s="387"/>
      <c r="CNH97" s="387"/>
      <c r="CNI97" s="387"/>
      <c r="CNJ97" s="387"/>
      <c r="CNK97" s="387"/>
      <c r="CNL97" s="387"/>
      <c r="CNM97" s="387"/>
      <c r="CNN97" s="387"/>
      <c r="CNO97" s="387"/>
      <c r="CNP97" s="387"/>
      <c r="CNQ97" s="387"/>
      <c r="CNR97" s="387"/>
      <c r="CNS97" s="387"/>
      <c r="CNT97" s="387"/>
      <c r="CNU97" s="387"/>
      <c r="CNV97" s="387"/>
      <c r="CNW97" s="387"/>
      <c r="CNX97" s="387"/>
      <c r="CNY97" s="387"/>
      <c r="CNZ97" s="387"/>
      <c r="COA97" s="387"/>
      <c r="COB97" s="387"/>
      <c r="COC97" s="387"/>
      <c r="COD97" s="387"/>
      <c r="COE97" s="387"/>
      <c r="COF97" s="387"/>
      <c r="COG97" s="387"/>
      <c r="COH97" s="387"/>
      <c r="COI97" s="387"/>
      <c r="COJ97" s="387"/>
      <c r="COK97" s="387"/>
      <c r="COL97" s="387"/>
      <c r="COM97" s="387"/>
      <c r="CON97" s="387"/>
      <c r="COO97" s="387"/>
      <c r="COP97" s="387"/>
      <c r="COQ97" s="387"/>
      <c r="COR97" s="387"/>
      <c r="COS97" s="387"/>
      <c r="COT97" s="387"/>
      <c r="COU97" s="387"/>
      <c r="COV97" s="387"/>
      <c r="COW97" s="387"/>
      <c r="COX97" s="387"/>
      <c r="COY97" s="387"/>
      <c r="COZ97" s="387"/>
      <c r="CPA97" s="387"/>
      <c r="CPB97" s="387"/>
      <c r="CPC97" s="387"/>
      <c r="CPD97" s="387"/>
      <c r="CPE97" s="387"/>
      <c r="CPF97" s="387"/>
      <c r="CPG97" s="387"/>
      <c r="CPH97" s="387"/>
      <c r="CPI97" s="387"/>
      <c r="CPJ97" s="387"/>
      <c r="CPK97" s="387"/>
      <c r="CPL97" s="387"/>
      <c r="CPM97" s="387"/>
      <c r="CPN97" s="387"/>
      <c r="CPO97" s="387"/>
      <c r="CPP97" s="387"/>
      <c r="CPQ97" s="387"/>
      <c r="CPR97" s="387"/>
      <c r="CPS97" s="387"/>
      <c r="CPT97" s="387"/>
      <c r="CPU97" s="387"/>
      <c r="CPV97" s="387"/>
      <c r="CPW97" s="387"/>
      <c r="CPX97" s="387"/>
      <c r="CPY97" s="387"/>
      <c r="CPZ97" s="387"/>
      <c r="CQA97" s="387"/>
      <c r="CQB97" s="387"/>
      <c r="CQC97" s="387"/>
      <c r="CQD97" s="387"/>
      <c r="CQE97" s="387"/>
      <c r="CQF97" s="387"/>
      <c r="CQG97" s="387"/>
      <c r="CQH97" s="387"/>
      <c r="CQI97" s="387"/>
      <c r="CQJ97" s="387"/>
      <c r="CQK97" s="387"/>
      <c r="CQL97" s="387"/>
      <c r="CQM97" s="387"/>
      <c r="CQN97" s="387"/>
      <c r="CQO97" s="387"/>
      <c r="CQP97" s="387"/>
      <c r="CQQ97" s="387"/>
      <c r="CQR97" s="387"/>
      <c r="CQS97" s="387"/>
      <c r="CQT97" s="387"/>
      <c r="CQU97" s="387"/>
      <c r="CQV97" s="387"/>
      <c r="CQW97" s="387"/>
      <c r="CQX97" s="387"/>
      <c r="CQY97" s="387"/>
      <c r="CQZ97" s="387"/>
      <c r="CRA97" s="387"/>
      <c r="CRB97" s="387"/>
      <c r="CRC97" s="387"/>
      <c r="CRD97" s="387"/>
      <c r="CRE97" s="387"/>
      <c r="CRF97" s="387"/>
      <c r="CRG97" s="387"/>
      <c r="CRH97" s="387"/>
      <c r="CRI97" s="387"/>
      <c r="CRJ97" s="387"/>
      <c r="CRK97" s="387"/>
      <c r="CRL97" s="387"/>
      <c r="CRM97" s="387"/>
      <c r="CRN97" s="387"/>
      <c r="CRO97" s="387"/>
      <c r="CRP97" s="387"/>
      <c r="CRQ97" s="387"/>
      <c r="CRR97" s="387"/>
      <c r="CRS97" s="387"/>
      <c r="CRT97" s="387"/>
      <c r="CRU97" s="387"/>
      <c r="CRV97" s="387"/>
      <c r="CRW97" s="387"/>
      <c r="CRX97" s="387"/>
      <c r="CRY97" s="387"/>
      <c r="CRZ97" s="387"/>
      <c r="CSA97" s="387"/>
      <c r="CSB97" s="387"/>
      <c r="CSC97" s="387"/>
      <c r="CSD97" s="387"/>
      <c r="CSE97" s="387"/>
      <c r="CSF97" s="387"/>
      <c r="CSG97" s="387"/>
      <c r="CSH97" s="387"/>
      <c r="CSI97" s="387"/>
      <c r="CSJ97" s="387"/>
      <c r="CSK97" s="387"/>
      <c r="CSL97" s="387"/>
      <c r="CSM97" s="387"/>
      <c r="CSN97" s="387"/>
      <c r="CSO97" s="387"/>
      <c r="CSP97" s="387"/>
      <c r="CSQ97" s="387"/>
      <c r="CSR97" s="387"/>
      <c r="CSS97" s="387"/>
      <c r="CST97" s="387"/>
      <c r="CSU97" s="387"/>
      <c r="CSV97" s="387"/>
      <c r="CSW97" s="387"/>
      <c r="CSX97" s="387"/>
      <c r="CSY97" s="387"/>
      <c r="CSZ97" s="387"/>
      <c r="CTA97" s="387"/>
      <c r="CTB97" s="387"/>
      <c r="CTC97" s="387"/>
      <c r="CTD97" s="387"/>
      <c r="CTE97" s="387"/>
      <c r="CTF97" s="387"/>
      <c r="CTG97" s="387"/>
      <c r="CTH97" s="387"/>
      <c r="CTI97" s="387"/>
      <c r="CTJ97" s="387"/>
      <c r="CTK97" s="387"/>
      <c r="CTL97" s="387"/>
      <c r="CTM97" s="387"/>
      <c r="CTN97" s="387"/>
      <c r="CTO97" s="387"/>
      <c r="CTP97" s="387"/>
      <c r="CTQ97" s="387"/>
      <c r="CTR97" s="387"/>
      <c r="CTS97" s="387"/>
      <c r="CTT97" s="387"/>
      <c r="CTU97" s="387"/>
      <c r="CTV97" s="387"/>
      <c r="CTW97" s="387"/>
      <c r="CTX97" s="387"/>
      <c r="CTY97" s="387"/>
      <c r="CTZ97" s="387"/>
      <c r="CUA97" s="387"/>
      <c r="CUB97" s="387"/>
      <c r="CUC97" s="387"/>
      <c r="CUD97" s="387"/>
      <c r="CUE97" s="387"/>
      <c r="CUF97" s="387"/>
      <c r="CUG97" s="387"/>
      <c r="CUH97" s="387"/>
      <c r="CUI97" s="387"/>
      <c r="CUJ97" s="387"/>
      <c r="CUK97" s="387"/>
      <c r="CUL97" s="387"/>
      <c r="CUM97" s="387"/>
      <c r="CUN97" s="387"/>
      <c r="CUO97" s="387"/>
      <c r="CUP97" s="387"/>
      <c r="CUQ97" s="387"/>
      <c r="CUR97" s="387"/>
      <c r="CUS97" s="387"/>
      <c r="CUT97" s="387"/>
      <c r="CUU97" s="387"/>
      <c r="CUV97" s="387"/>
      <c r="CUW97" s="387"/>
      <c r="CUX97" s="387"/>
      <c r="CUY97" s="387"/>
      <c r="CUZ97" s="387"/>
      <c r="CVA97" s="387"/>
      <c r="CVB97" s="387"/>
      <c r="CVC97" s="387"/>
      <c r="CVD97" s="387"/>
      <c r="CVE97" s="387"/>
      <c r="CVF97" s="387"/>
      <c r="CVG97" s="387"/>
      <c r="CVH97" s="387"/>
      <c r="CVI97" s="387"/>
      <c r="CVJ97" s="387"/>
      <c r="CVK97" s="387"/>
      <c r="CVL97" s="387"/>
      <c r="CVM97" s="387"/>
      <c r="CVN97" s="387"/>
      <c r="CVO97" s="387"/>
      <c r="CVP97" s="387"/>
      <c r="CVQ97" s="387"/>
      <c r="CVR97" s="387"/>
      <c r="CVS97" s="387"/>
      <c r="CVT97" s="387"/>
      <c r="CVU97" s="387"/>
      <c r="CVV97" s="387"/>
      <c r="CVW97" s="387"/>
      <c r="CVX97" s="387"/>
      <c r="CVY97" s="387"/>
      <c r="CVZ97" s="387"/>
      <c r="CWA97" s="387"/>
      <c r="CWB97" s="387"/>
      <c r="CWC97" s="387"/>
      <c r="CWD97" s="387"/>
      <c r="CWE97" s="387"/>
      <c r="CWF97" s="387"/>
      <c r="CWG97" s="387"/>
      <c r="CWH97" s="387"/>
      <c r="CWI97" s="387"/>
      <c r="CWJ97" s="387"/>
      <c r="CWK97" s="387"/>
      <c r="CWL97" s="387"/>
      <c r="CWM97" s="387"/>
      <c r="CWN97" s="387"/>
      <c r="CWO97" s="387"/>
      <c r="CWP97" s="387"/>
      <c r="CWQ97" s="387"/>
      <c r="CWR97" s="387"/>
      <c r="CWS97" s="387"/>
      <c r="CWT97" s="387"/>
      <c r="CWU97" s="387"/>
      <c r="CWV97" s="387"/>
      <c r="CWW97" s="387"/>
      <c r="CWX97" s="387"/>
      <c r="CWY97" s="387"/>
      <c r="CWZ97" s="387"/>
      <c r="CXA97" s="387"/>
      <c r="CXB97" s="387"/>
      <c r="CXC97" s="387"/>
      <c r="CXD97" s="387"/>
      <c r="CXE97" s="387"/>
      <c r="CXF97" s="387"/>
      <c r="CXG97" s="387"/>
      <c r="CXH97" s="387"/>
      <c r="CXI97" s="387"/>
      <c r="CXJ97" s="387"/>
      <c r="CXK97" s="387"/>
      <c r="CXL97" s="387"/>
      <c r="CXM97" s="387"/>
      <c r="CXN97" s="387"/>
      <c r="CXO97" s="387"/>
      <c r="CXP97" s="387"/>
      <c r="CXQ97" s="387"/>
      <c r="CXR97" s="387"/>
      <c r="CXS97" s="387"/>
      <c r="CXT97" s="387"/>
      <c r="CXU97" s="387"/>
      <c r="CXV97" s="387"/>
      <c r="CXW97" s="387"/>
      <c r="CXX97" s="387"/>
      <c r="CXY97" s="387"/>
      <c r="CXZ97" s="387"/>
      <c r="CYA97" s="387"/>
      <c r="CYB97" s="387"/>
      <c r="CYC97" s="387"/>
      <c r="CYD97" s="387"/>
      <c r="CYE97" s="387"/>
      <c r="CYF97" s="387"/>
      <c r="CYG97" s="387"/>
      <c r="CYH97" s="387"/>
      <c r="CYI97" s="387"/>
      <c r="CYJ97" s="387"/>
      <c r="CYK97" s="387"/>
      <c r="CYL97" s="387"/>
      <c r="CYM97" s="387"/>
      <c r="CYN97" s="387"/>
      <c r="CYO97" s="387"/>
      <c r="CYP97" s="387"/>
      <c r="CYQ97" s="387"/>
      <c r="CYR97" s="387"/>
      <c r="CYS97" s="387"/>
      <c r="CYT97" s="387"/>
      <c r="CYU97" s="387"/>
      <c r="CYV97" s="387"/>
      <c r="CYW97" s="387"/>
      <c r="CYX97" s="387"/>
      <c r="CYY97" s="387"/>
      <c r="CYZ97" s="387"/>
      <c r="CZA97" s="387"/>
      <c r="CZB97" s="387"/>
      <c r="CZC97" s="387"/>
      <c r="CZD97" s="387"/>
      <c r="CZE97" s="387"/>
      <c r="CZF97" s="387"/>
      <c r="CZG97" s="387"/>
      <c r="CZH97" s="387"/>
      <c r="CZI97" s="387"/>
      <c r="CZJ97" s="387"/>
      <c r="CZK97" s="387"/>
      <c r="CZL97" s="387"/>
      <c r="CZM97" s="387"/>
      <c r="CZN97" s="387"/>
      <c r="CZO97" s="387"/>
      <c r="CZP97" s="387"/>
      <c r="CZQ97" s="387"/>
      <c r="CZR97" s="387"/>
      <c r="CZS97" s="387"/>
      <c r="CZT97" s="387"/>
      <c r="CZU97" s="387"/>
      <c r="CZV97" s="387"/>
      <c r="CZW97" s="387"/>
      <c r="CZX97" s="387"/>
      <c r="CZY97" s="387"/>
      <c r="CZZ97" s="387"/>
      <c r="DAA97" s="387"/>
      <c r="DAB97" s="387"/>
      <c r="DAC97" s="387"/>
      <c r="DAD97" s="387"/>
      <c r="DAE97" s="387"/>
      <c r="DAF97" s="387"/>
      <c r="DAG97" s="387"/>
      <c r="DAH97" s="387"/>
      <c r="DAI97" s="387"/>
      <c r="DAJ97" s="387"/>
      <c r="DAK97" s="387"/>
      <c r="DAL97" s="387"/>
      <c r="DAM97" s="387"/>
      <c r="DAN97" s="387"/>
      <c r="DAO97" s="387"/>
      <c r="DAP97" s="387"/>
      <c r="DAQ97" s="387"/>
      <c r="DAR97" s="387"/>
      <c r="DAS97" s="387"/>
      <c r="DAT97" s="387"/>
      <c r="DAU97" s="387"/>
      <c r="DAV97" s="387"/>
      <c r="DAW97" s="387"/>
      <c r="DAX97" s="387"/>
      <c r="DAY97" s="387"/>
      <c r="DAZ97" s="387"/>
      <c r="DBA97" s="387"/>
      <c r="DBB97" s="387"/>
      <c r="DBC97" s="387"/>
      <c r="DBD97" s="387"/>
      <c r="DBE97" s="387"/>
      <c r="DBF97" s="387"/>
      <c r="DBG97" s="387"/>
      <c r="DBH97" s="387"/>
      <c r="DBI97" s="387"/>
      <c r="DBJ97" s="387"/>
      <c r="DBK97" s="387"/>
      <c r="DBL97" s="387"/>
      <c r="DBM97" s="387"/>
      <c r="DBN97" s="387"/>
      <c r="DBO97" s="387"/>
      <c r="DBP97" s="387"/>
      <c r="DBQ97" s="387"/>
      <c r="DBR97" s="387"/>
      <c r="DBS97" s="387"/>
      <c r="DBT97" s="387"/>
      <c r="DBU97" s="387"/>
      <c r="DBV97" s="387"/>
      <c r="DBW97" s="387"/>
      <c r="DBX97" s="387"/>
      <c r="DBY97" s="387"/>
      <c r="DBZ97" s="387"/>
      <c r="DCA97" s="387"/>
      <c r="DCB97" s="387"/>
      <c r="DCC97" s="387"/>
      <c r="DCD97" s="387"/>
      <c r="DCE97" s="387"/>
      <c r="DCF97" s="387"/>
      <c r="DCG97" s="387"/>
      <c r="DCH97" s="387"/>
      <c r="DCI97" s="387"/>
      <c r="DCJ97" s="387"/>
      <c r="DCK97" s="387"/>
      <c r="DCL97" s="387"/>
      <c r="DCM97" s="387"/>
      <c r="DCN97" s="387"/>
      <c r="DCO97" s="387"/>
      <c r="DCP97" s="387"/>
      <c r="DCQ97" s="387"/>
      <c r="DCR97" s="387"/>
      <c r="DCS97" s="387"/>
      <c r="DCT97" s="387"/>
      <c r="DCU97" s="387"/>
      <c r="DCV97" s="387"/>
      <c r="DCW97" s="387"/>
      <c r="DCX97" s="387"/>
      <c r="DCY97" s="387"/>
      <c r="DCZ97" s="387"/>
      <c r="DDA97" s="387"/>
      <c r="DDB97" s="387"/>
      <c r="DDC97" s="387"/>
      <c r="DDD97" s="387"/>
      <c r="DDE97" s="387"/>
      <c r="DDF97" s="387"/>
      <c r="DDG97" s="387"/>
      <c r="DDH97" s="387"/>
      <c r="DDI97" s="387"/>
      <c r="DDJ97" s="387"/>
      <c r="DDK97" s="387"/>
      <c r="DDL97" s="387"/>
      <c r="DDM97" s="387"/>
      <c r="DDN97" s="387"/>
      <c r="DDO97" s="387"/>
      <c r="DDP97" s="387"/>
      <c r="DDQ97" s="387"/>
      <c r="DDR97" s="387"/>
      <c r="DDS97" s="387"/>
      <c r="DDT97" s="387"/>
      <c r="DDU97" s="387"/>
      <c r="DDV97" s="387"/>
      <c r="DDW97" s="387"/>
      <c r="DDX97" s="387"/>
      <c r="DDY97" s="387"/>
      <c r="DDZ97" s="387"/>
      <c r="DEA97" s="387"/>
      <c r="DEB97" s="387"/>
      <c r="DEC97" s="387"/>
      <c r="DED97" s="387"/>
      <c r="DEE97" s="387"/>
      <c r="DEF97" s="387"/>
      <c r="DEG97" s="387"/>
      <c r="DEH97" s="387"/>
      <c r="DEI97" s="387"/>
      <c r="DEJ97" s="387"/>
      <c r="DEK97" s="387"/>
      <c r="DEL97" s="387"/>
      <c r="DEM97" s="387"/>
      <c r="DEN97" s="387"/>
      <c r="DEO97" s="387"/>
      <c r="DEP97" s="387"/>
      <c r="DEQ97" s="387"/>
      <c r="DER97" s="387"/>
      <c r="DES97" s="387"/>
      <c r="DET97" s="387"/>
      <c r="DEU97" s="387"/>
      <c r="DEV97" s="387"/>
      <c r="DEW97" s="387"/>
      <c r="DEX97" s="387"/>
      <c r="DEY97" s="387"/>
      <c r="DEZ97" s="387"/>
      <c r="DFA97" s="387"/>
      <c r="DFB97" s="387"/>
      <c r="DFC97" s="387"/>
      <c r="DFD97" s="387"/>
      <c r="DFE97" s="387"/>
      <c r="DFF97" s="387"/>
      <c r="DFG97" s="387"/>
      <c r="DFH97" s="387"/>
      <c r="DFI97" s="387"/>
      <c r="DFJ97" s="387"/>
      <c r="DFK97" s="387"/>
      <c r="DFL97" s="387"/>
      <c r="DFM97" s="387"/>
      <c r="DFN97" s="387"/>
      <c r="DFO97" s="387"/>
      <c r="DFP97" s="387"/>
      <c r="DFQ97" s="387"/>
      <c r="DFR97" s="387"/>
      <c r="DFS97" s="387"/>
      <c r="DFT97" s="387"/>
      <c r="DFU97" s="387"/>
      <c r="DFV97" s="387"/>
      <c r="DFW97" s="387"/>
      <c r="DFX97" s="387"/>
      <c r="DFY97" s="387"/>
      <c r="DFZ97" s="387"/>
      <c r="DGA97" s="387"/>
      <c r="DGB97" s="387"/>
      <c r="DGC97" s="387"/>
      <c r="DGD97" s="387"/>
      <c r="DGE97" s="387"/>
      <c r="DGF97" s="387"/>
      <c r="DGG97" s="387"/>
      <c r="DGH97" s="387"/>
      <c r="DGI97" s="387"/>
      <c r="DGJ97" s="387"/>
      <c r="DGK97" s="387"/>
      <c r="DGL97" s="387"/>
      <c r="DGM97" s="387"/>
      <c r="DGN97" s="387"/>
      <c r="DGO97" s="387"/>
      <c r="DGP97" s="387"/>
      <c r="DGQ97" s="387"/>
      <c r="DGR97" s="387"/>
      <c r="DGS97" s="387"/>
      <c r="DGT97" s="387"/>
      <c r="DGU97" s="387"/>
      <c r="DGV97" s="387"/>
      <c r="DGW97" s="387"/>
      <c r="DGX97" s="387"/>
      <c r="DGY97" s="387"/>
      <c r="DGZ97" s="387"/>
      <c r="DHA97" s="387"/>
      <c r="DHB97" s="387"/>
      <c r="DHC97" s="387"/>
      <c r="DHD97" s="387"/>
      <c r="DHE97" s="387"/>
      <c r="DHF97" s="387"/>
      <c r="DHG97" s="387"/>
      <c r="DHH97" s="387"/>
      <c r="DHI97" s="387"/>
      <c r="DHJ97" s="387"/>
      <c r="DHK97" s="387"/>
      <c r="DHL97" s="387"/>
      <c r="DHM97" s="387"/>
      <c r="DHN97" s="387"/>
      <c r="DHO97" s="387"/>
      <c r="DHP97" s="387"/>
      <c r="DHQ97" s="387"/>
      <c r="DHR97" s="387"/>
    </row>
    <row r="98" spans="1:2930" s="386" customFormat="1" ht="14.5" hidden="1" x14ac:dyDescent="0.35">
      <c r="A98" s="386">
        <v>93</v>
      </c>
      <c r="B98" s="498" t="str">
        <f ca="1">IF(NOW()-'2020-01'!B$15&gt;30,"Red",IF(NOW()-'2020-01'!B$15&gt;15,"Yellow","Green"))</f>
        <v>Red</v>
      </c>
      <c r="C98" s="499" t="str">
        <f>CONCATENATE('2020-01'!$B$1, " - ",'2020-01'!$B$2)</f>
        <v>2020-01 - Modifications to MOD-032-1</v>
      </c>
      <c r="D98" s="499"/>
      <c r="E98" s="500" t="str">
        <f>'2020-01'!$B$5</f>
        <v>MOD-032-2</v>
      </c>
      <c r="F98" s="501">
        <f>'2020-01'!$F$35</f>
        <v>170</v>
      </c>
      <c r="G98" s="386" t="s">
        <v>34</v>
      </c>
    </row>
    <row r="99" spans="1:2930" s="497" customFormat="1" ht="14.5" hidden="1" x14ac:dyDescent="0.35">
      <c r="A99" s="386">
        <v>94</v>
      </c>
      <c r="B99" s="308" t="str">
        <f ca="1">IF(NOW()-'2020-01'!B$15&gt;30,"Red",IF(NOW()-'2020-01'!B$15&gt;15,"Yellow","Green"))</f>
        <v>Red</v>
      </c>
      <c r="C99" s="388" t="str">
        <f>CONCATENATE('2020-01'!$B$1, " - ",'2020-01'!$B$2)</f>
        <v>2020-01 - Modifications to MOD-032-1</v>
      </c>
      <c r="D99" s="388"/>
      <c r="E99" s="389" t="str">
        <f>'2020-01'!$B$5</f>
        <v>MOD-032-2</v>
      </c>
      <c r="F99" s="390">
        <f>'2020-01'!$F$35</f>
        <v>170</v>
      </c>
      <c r="G99" s="387" t="str">
        <f>'2020-01'!$B$3</f>
        <v>Terminated</v>
      </c>
      <c r="H99" s="387"/>
      <c r="I99" s="387"/>
      <c r="J99" s="387"/>
      <c r="K99" s="387"/>
      <c r="L99" s="387"/>
      <c r="M99" s="387"/>
      <c r="N99" s="387"/>
      <c r="O99" s="387"/>
      <c r="P99" s="387"/>
      <c r="Q99" s="387"/>
      <c r="R99" s="387"/>
      <c r="S99" s="387"/>
      <c r="T99" s="387"/>
      <c r="U99" s="387"/>
      <c r="V99" s="387"/>
      <c r="W99" s="387"/>
      <c r="X99" s="387"/>
      <c r="Y99" s="387"/>
      <c r="Z99" s="387"/>
      <c r="AA99" s="387"/>
      <c r="AB99" s="387"/>
      <c r="AC99" s="387"/>
      <c r="AD99" s="387"/>
      <c r="AE99" s="387"/>
      <c r="AF99" s="387"/>
      <c r="AG99" s="387"/>
      <c r="AH99" s="387"/>
      <c r="AI99" s="387"/>
      <c r="AJ99" s="387"/>
      <c r="AK99" s="387"/>
      <c r="AL99" s="387"/>
      <c r="AM99" s="387"/>
      <c r="AN99" s="387"/>
      <c r="AO99" s="387"/>
      <c r="AP99" s="387"/>
      <c r="AQ99" s="387"/>
      <c r="AR99" s="387"/>
      <c r="AS99" s="387"/>
      <c r="AT99" s="387"/>
      <c r="AU99" s="387"/>
      <c r="AV99" s="387"/>
      <c r="AW99" s="387"/>
      <c r="AX99" s="387"/>
      <c r="AY99" s="387"/>
      <c r="AZ99" s="387"/>
      <c r="BA99" s="387"/>
      <c r="BB99" s="387"/>
      <c r="BC99" s="387"/>
      <c r="BD99" s="387"/>
      <c r="BE99" s="387"/>
      <c r="BF99" s="387"/>
      <c r="BG99" s="387"/>
      <c r="BH99" s="387"/>
      <c r="BI99" s="387"/>
      <c r="BJ99" s="387"/>
      <c r="BK99" s="387"/>
      <c r="BL99" s="387"/>
      <c r="BM99" s="387"/>
      <c r="BN99" s="387"/>
      <c r="BO99" s="387"/>
      <c r="BP99" s="387"/>
      <c r="BQ99" s="387"/>
      <c r="BR99" s="387"/>
      <c r="BS99" s="387"/>
      <c r="BT99" s="387"/>
      <c r="BU99" s="387"/>
      <c r="BV99" s="387"/>
      <c r="BW99" s="387"/>
      <c r="BX99" s="387"/>
      <c r="BY99" s="387"/>
      <c r="BZ99" s="387"/>
      <c r="CA99" s="387"/>
      <c r="CB99" s="387"/>
      <c r="CC99" s="387"/>
      <c r="CD99" s="387"/>
      <c r="CE99" s="387"/>
      <c r="CF99" s="387"/>
      <c r="CG99" s="387"/>
      <c r="CH99" s="387"/>
      <c r="CI99" s="387"/>
      <c r="CJ99" s="387"/>
      <c r="CK99" s="387"/>
      <c r="CL99" s="387"/>
      <c r="CM99" s="387"/>
      <c r="CN99" s="387"/>
      <c r="CO99" s="387"/>
      <c r="CP99" s="387"/>
      <c r="CQ99" s="387"/>
      <c r="CR99" s="387"/>
      <c r="CS99" s="387"/>
      <c r="CT99" s="387"/>
      <c r="CU99" s="387"/>
      <c r="CV99" s="387"/>
      <c r="CW99" s="387"/>
      <c r="CX99" s="387"/>
      <c r="CY99" s="387"/>
      <c r="CZ99" s="387"/>
      <c r="DA99" s="387"/>
      <c r="DB99" s="387"/>
      <c r="DC99" s="387"/>
      <c r="DD99" s="387"/>
      <c r="DE99" s="387"/>
      <c r="DF99" s="387"/>
      <c r="DG99" s="387"/>
      <c r="DH99" s="387"/>
      <c r="DI99" s="387"/>
      <c r="DJ99" s="387"/>
      <c r="DK99" s="387"/>
      <c r="DL99" s="387"/>
      <c r="DM99" s="387"/>
      <c r="DN99" s="387"/>
      <c r="DO99" s="387"/>
      <c r="DP99" s="387"/>
      <c r="DQ99" s="387"/>
      <c r="DR99" s="387"/>
      <c r="DS99" s="387"/>
      <c r="DT99" s="387"/>
      <c r="DU99" s="387"/>
      <c r="DV99" s="387"/>
      <c r="DW99" s="387"/>
      <c r="DX99" s="387"/>
      <c r="DY99" s="387"/>
      <c r="DZ99" s="387"/>
      <c r="EA99" s="387"/>
      <c r="EB99" s="387"/>
      <c r="EC99" s="387"/>
      <c r="ED99" s="387"/>
      <c r="EE99" s="387"/>
      <c r="EF99" s="387"/>
      <c r="EG99" s="387"/>
      <c r="EH99" s="387"/>
      <c r="EI99" s="387"/>
      <c r="EJ99" s="387"/>
      <c r="EK99" s="387"/>
      <c r="EL99" s="387"/>
      <c r="EM99" s="387"/>
      <c r="EN99" s="387"/>
      <c r="EO99" s="387"/>
      <c r="EP99" s="387"/>
      <c r="EQ99" s="387"/>
      <c r="ER99" s="387"/>
      <c r="ES99" s="387"/>
      <c r="ET99" s="387"/>
      <c r="EU99" s="387"/>
      <c r="EV99" s="387"/>
      <c r="EW99" s="387"/>
      <c r="EX99" s="387"/>
      <c r="EY99" s="387"/>
      <c r="EZ99" s="387"/>
      <c r="FA99" s="387"/>
      <c r="FB99" s="387"/>
      <c r="FC99" s="387"/>
      <c r="FD99" s="387"/>
      <c r="FE99" s="387"/>
      <c r="FF99" s="387"/>
      <c r="FG99" s="387"/>
      <c r="FH99" s="387"/>
      <c r="FI99" s="387"/>
      <c r="FJ99" s="387"/>
      <c r="FK99" s="387"/>
      <c r="FL99" s="387"/>
      <c r="FM99" s="387"/>
      <c r="FN99" s="387"/>
      <c r="FO99" s="387"/>
      <c r="FP99" s="387"/>
      <c r="FQ99" s="387"/>
      <c r="FR99" s="387"/>
      <c r="FS99" s="387"/>
      <c r="FT99" s="387"/>
      <c r="FU99" s="387"/>
      <c r="FV99" s="387"/>
      <c r="FW99" s="387"/>
      <c r="FX99" s="387"/>
      <c r="FY99" s="387"/>
      <c r="FZ99" s="387"/>
      <c r="GA99" s="387"/>
      <c r="GB99" s="387"/>
      <c r="GC99" s="387"/>
      <c r="GD99" s="387"/>
      <c r="GE99" s="387"/>
      <c r="GF99" s="387"/>
      <c r="GG99" s="387"/>
      <c r="GH99" s="387"/>
      <c r="GI99" s="387"/>
      <c r="GJ99" s="387"/>
      <c r="GK99" s="387"/>
      <c r="GL99" s="387"/>
      <c r="GM99" s="387"/>
      <c r="GN99" s="387"/>
      <c r="GO99" s="387"/>
      <c r="GP99" s="387"/>
      <c r="GQ99" s="387"/>
      <c r="GR99" s="387"/>
      <c r="GS99" s="387"/>
      <c r="GT99" s="387"/>
      <c r="GU99" s="387"/>
      <c r="GV99" s="387"/>
      <c r="GW99" s="387"/>
      <c r="GX99" s="387"/>
      <c r="GY99" s="387"/>
      <c r="GZ99" s="387"/>
      <c r="HA99" s="387"/>
      <c r="HB99" s="387"/>
      <c r="HC99" s="387"/>
      <c r="HD99" s="387"/>
      <c r="HE99" s="387"/>
      <c r="HF99" s="387"/>
      <c r="HG99" s="387"/>
      <c r="HH99" s="387"/>
      <c r="HI99" s="387"/>
      <c r="HJ99" s="387"/>
      <c r="HK99" s="387"/>
      <c r="HL99" s="387"/>
      <c r="HM99" s="387"/>
      <c r="HN99" s="387"/>
      <c r="HO99" s="387"/>
      <c r="HP99" s="387"/>
      <c r="HQ99" s="387"/>
      <c r="HR99" s="387"/>
      <c r="HS99" s="387"/>
      <c r="HT99" s="387"/>
      <c r="HU99" s="387"/>
      <c r="HV99" s="387"/>
      <c r="HW99" s="387"/>
      <c r="HX99" s="387"/>
      <c r="HY99" s="387"/>
      <c r="HZ99" s="387"/>
      <c r="IA99" s="387"/>
      <c r="IB99" s="387"/>
      <c r="IC99" s="387"/>
      <c r="ID99" s="387"/>
      <c r="IE99" s="387"/>
      <c r="IF99" s="387"/>
      <c r="IG99" s="387"/>
      <c r="IH99" s="387"/>
      <c r="II99" s="387"/>
      <c r="IJ99" s="387"/>
      <c r="IK99" s="387"/>
      <c r="IL99" s="387"/>
      <c r="IM99" s="387"/>
      <c r="IN99" s="387"/>
      <c r="IO99" s="387"/>
      <c r="IP99" s="387"/>
      <c r="IQ99" s="387"/>
      <c r="IR99" s="387"/>
      <c r="IS99" s="387"/>
      <c r="IT99" s="387"/>
      <c r="IU99" s="387"/>
      <c r="IV99" s="387"/>
      <c r="IW99" s="387"/>
      <c r="IX99" s="387"/>
      <c r="IY99" s="387"/>
      <c r="IZ99" s="387"/>
      <c r="JA99" s="387"/>
      <c r="JB99" s="387"/>
      <c r="JC99" s="387"/>
      <c r="JD99" s="387"/>
      <c r="JE99" s="387"/>
      <c r="JF99" s="387"/>
      <c r="JG99" s="387"/>
      <c r="JH99" s="387"/>
      <c r="JI99" s="387"/>
      <c r="JJ99" s="387"/>
      <c r="JK99" s="387"/>
      <c r="JL99" s="387"/>
      <c r="JM99" s="387"/>
      <c r="JN99" s="387"/>
      <c r="JO99" s="387"/>
      <c r="JP99" s="387"/>
      <c r="JQ99" s="387"/>
      <c r="JR99" s="387"/>
      <c r="JS99" s="387"/>
      <c r="JT99" s="387"/>
      <c r="JU99" s="387"/>
      <c r="JV99" s="387"/>
      <c r="JW99" s="387"/>
      <c r="JX99" s="387"/>
      <c r="JY99" s="387"/>
      <c r="JZ99" s="387"/>
      <c r="KA99" s="387"/>
      <c r="KB99" s="387"/>
      <c r="KC99" s="387"/>
      <c r="KD99" s="387"/>
      <c r="KE99" s="387"/>
      <c r="KF99" s="387"/>
      <c r="KG99" s="387"/>
      <c r="KH99" s="387"/>
      <c r="KI99" s="387"/>
      <c r="KJ99" s="387"/>
      <c r="KK99" s="387"/>
      <c r="KL99" s="387"/>
      <c r="KM99" s="387"/>
      <c r="KN99" s="387"/>
      <c r="KO99" s="387"/>
      <c r="KP99" s="387"/>
      <c r="KQ99" s="387"/>
      <c r="KR99" s="387"/>
      <c r="KS99" s="387"/>
      <c r="KT99" s="387"/>
      <c r="KU99" s="387"/>
      <c r="KV99" s="387"/>
      <c r="KW99" s="387"/>
      <c r="KX99" s="387"/>
      <c r="KY99" s="387"/>
      <c r="KZ99" s="387"/>
      <c r="LA99" s="387"/>
      <c r="LB99" s="387"/>
      <c r="LC99" s="387"/>
      <c r="LD99" s="387"/>
      <c r="LE99" s="387"/>
      <c r="LF99" s="387"/>
      <c r="LG99" s="387"/>
      <c r="LH99" s="387"/>
      <c r="LI99" s="387"/>
      <c r="LJ99" s="387"/>
      <c r="LK99" s="387"/>
      <c r="LL99" s="387"/>
      <c r="LM99" s="387"/>
      <c r="LN99" s="387"/>
      <c r="LO99" s="387"/>
      <c r="LP99" s="387"/>
      <c r="LQ99" s="387"/>
      <c r="LR99" s="387"/>
      <c r="LS99" s="387"/>
      <c r="LT99" s="387"/>
      <c r="LU99" s="387"/>
      <c r="LV99" s="387"/>
      <c r="LW99" s="387"/>
      <c r="LX99" s="387"/>
      <c r="LY99" s="387"/>
      <c r="LZ99" s="387"/>
      <c r="MA99" s="387"/>
      <c r="MB99" s="387"/>
      <c r="MC99" s="387"/>
      <c r="MD99" s="387"/>
      <c r="ME99" s="387"/>
      <c r="MF99" s="387"/>
      <c r="MG99" s="387"/>
      <c r="MH99" s="387"/>
      <c r="MI99" s="387"/>
      <c r="MJ99" s="387"/>
      <c r="MK99" s="387"/>
      <c r="ML99" s="387"/>
      <c r="MM99" s="387"/>
      <c r="MN99" s="387"/>
      <c r="MO99" s="387"/>
      <c r="MP99" s="387"/>
      <c r="MQ99" s="387"/>
      <c r="MR99" s="387"/>
      <c r="MS99" s="387"/>
      <c r="MT99" s="387"/>
      <c r="MU99" s="387"/>
      <c r="MV99" s="387"/>
      <c r="MW99" s="387"/>
      <c r="MX99" s="387"/>
      <c r="MY99" s="387"/>
      <c r="MZ99" s="387"/>
      <c r="NA99" s="387"/>
      <c r="NB99" s="387"/>
      <c r="NC99" s="387"/>
      <c r="ND99" s="387"/>
      <c r="NE99" s="387"/>
      <c r="NF99" s="387"/>
      <c r="NG99" s="387"/>
      <c r="NH99" s="387"/>
      <c r="NI99" s="387"/>
      <c r="NJ99" s="387"/>
      <c r="NK99" s="387"/>
      <c r="NL99" s="387"/>
      <c r="NM99" s="387"/>
      <c r="NN99" s="387"/>
      <c r="NO99" s="387"/>
      <c r="NP99" s="387"/>
      <c r="NQ99" s="387"/>
      <c r="NR99" s="387"/>
      <c r="NS99" s="387"/>
      <c r="NT99" s="387"/>
      <c r="NU99" s="387"/>
      <c r="NV99" s="387"/>
      <c r="NW99" s="387"/>
      <c r="NX99" s="387"/>
      <c r="NY99" s="387"/>
      <c r="NZ99" s="387"/>
      <c r="OA99" s="387"/>
      <c r="OB99" s="387"/>
      <c r="OC99" s="387"/>
      <c r="OD99" s="387"/>
      <c r="OE99" s="387"/>
      <c r="OF99" s="387"/>
      <c r="OG99" s="387"/>
      <c r="OH99" s="387"/>
      <c r="OI99" s="387"/>
      <c r="OJ99" s="387"/>
      <c r="OK99" s="387"/>
      <c r="OL99" s="387"/>
      <c r="OM99" s="387"/>
      <c r="ON99" s="387"/>
      <c r="OO99" s="387"/>
      <c r="OP99" s="387"/>
      <c r="OQ99" s="387"/>
      <c r="OR99" s="387"/>
      <c r="OS99" s="387"/>
      <c r="OT99" s="387"/>
      <c r="OU99" s="387"/>
      <c r="OV99" s="387"/>
      <c r="OW99" s="387"/>
      <c r="OX99" s="387"/>
      <c r="OY99" s="387"/>
      <c r="OZ99" s="387"/>
      <c r="PA99" s="387"/>
      <c r="PB99" s="387"/>
      <c r="PC99" s="387"/>
      <c r="PD99" s="387"/>
      <c r="PE99" s="387"/>
      <c r="PF99" s="387"/>
      <c r="PG99" s="387"/>
      <c r="PH99" s="387"/>
      <c r="PI99" s="387"/>
      <c r="PJ99" s="387"/>
      <c r="PK99" s="387"/>
      <c r="PL99" s="387"/>
      <c r="PM99" s="387"/>
      <c r="PN99" s="387"/>
      <c r="PO99" s="387"/>
      <c r="PP99" s="387"/>
      <c r="PQ99" s="387"/>
      <c r="PR99" s="387"/>
      <c r="PS99" s="387"/>
      <c r="PT99" s="387"/>
      <c r="PU99" s="387"/>
      <c r="PV99" s="387"/>
      <c r="PW99" s="387"/>
      <c r="PX99" s="387"/>
      <c r="PY99" s="387"/>
      <c r="PZ99" s="387"/>
      <c r="QA99" s="387"/>
      <c r="QB99" s="387"/>
      <c r="QC99" s="387"/>
      <c r="QD99" s="387"/>
      <c r="QE99" s="387"/>
      <c r="QF99" s="387"/>
      <c r="QG99" s="387"/>
      <c r="QH99" s="387"/>
      <c r="QI99" s="387"/>
      <c r="QJ99" s="387"/>
      <c r="QK99" s="387"/>
      <c r="QL99" s="387"/>
      <c r="QM99" s="387"/>
      <c r="QN99" s="387"/>
      <c r="QO99" s="387"/>
      <c r="QP99" s="387"/>
      <c r="QQ99" s="387"/>
      <c r="QR99" s="387"/>
      <c r="QS99" s="387"/>
      <c r="QT99" s="387"/>
      <c r="QU99" s="387"/>
      <c r="QV99" s="387"/>
      <c r="QW99" s="387"/>
      <c r="QX99" s="387"/>
      <c r="QY99" s="387"/>
      <c r="QZ99" s="387"/>
      <c r="RA99" s="387"/>
      <c r="RB99" s="387"/>
      <c r="RC99" s="387"/>
      <c r="RD99" s="387"/>
      <c r="RE99" s="387"/>
      <c r="RF99" s="387"/>
      <c r="RG99" s="387"/>
      <c r="RH99" s="387"/>
      <c r="RI99" s="387"/>
      <c r="RJ99" s="387"/>
      <c r="RK99" s="387"/>
      <c r="RL99" s="387"/>
      <c r="RM99" s="387"/>
      <c r="RN99" s="387"/>
      <c r="RO99" s="387"/>
      <c r="RP99" s="387"/>
      <c r="RQ99" s="387"/>
      <c r="RR99" s="387"/>
      <c r="RS99" s="387"/>
      <c r="RT99" s="387"/>
      <c r="RU99" s="387"/>
      <c r="RV99" s="387"/>
      <c r="RW99" s="387"/>
      <c r="RX99" s="387"/>
      <c r="RY99" s="387"/>
      <c r="RZ99" s="387"/>
      <c r="SA99" s="387"/>
      <c r="SB99" s="387"/>
      <c r="SC99" s="387"/>
      <c r="SD99" s="387"/>
      <c r="SE99" s="387"/>
      <c r="SF99" s="387"/>
      <c r="SG99" s="387"/>
      <c r="SH99" s="387"/>
      <c r="SI99" s="387"/>
      <c r="SJ99" s="387"/>
      <c r="SK99" s="387"/>
      <c r="SL99" s="387"/>
      <c r="SM99" s="387"/>
      <c r="SN99" s="387"/>
      <c r="SO99" s="387"/>
      <c r="SP99" s="387"/>
      <c r="SQ99" s="387"/>
      <c r="SR99" s="387"/>
      <c r="SS99" s="387"/>
      <c r="ST99" s="387"/>
      <c r="SU99" s="387"/>
      <c r="SV99" s="387"/>
      <c r="SW99" s="387"/>
      <c r="SX99" s="387"/>
      <c r="SY99" s="387"/>
      <c r="SZ99" s="387"/>
      <c r="TA99" s="387"/>
      <c r="TB99" s="387"/>
      <c r="TC99" s="387"/>
      <c r="TD99" s="387"/>
      <c r="TE99" s="387"/>
      <c r="TF99" s="387"/>
      <c r="TG99" s="387"/>
      <c r="TH99" s="387"/>
      <c r="TI99" s="387"/>
      <c r="TJ99" s="387"/>
      <c r="TK99" s="387"/>
      <c r="TL99" s="387"/>
      <c r="TM99" s="387"/>
      <c r="TN99" s="387"/>
      <c r="TO99" s="387"/>
      <c r="TP99" s="387"/>
      <c r="TQ99" s="387"/>
      <c r="TR99" s="387"/>
      <c r="TS99" s="387"/>
      <c r="TT99" s="387"/>
      <c r="TU99" s="387"/>
      <c r="TV99" s="387"/>
      <c r="TW99" s="387"/>
      <c r="TX99" s="387"/>
      <c r="TY99" s="387"/>
      <c r="TZ99" s="387"/>
      <c r="UA99" s="387"/>
      <c r="UB99" s="387"/>
      <c r="UC99" s="387"/>
      <c r="UD99" s="387"/>
      <c r="UE99" s="387"/>
      <c r="UF99" s="387"/>
      <c r="UG99" s="387"/>
      <c r="UH99" s="387"/>
      <c r="UI99" s="387"/>
      <c r="UJ99" s="387"/>
      <c r="UK99" s="387"/>
      <c r="UL99" s="387"/>
      <c r="UM99" s="387"/>
      <c r="UN99" s="387"/>
      <c r="UO99" s="387"/>
      <c r="UP99" s="387"/>
      <c r="UQ99" s="387"/>
      <c r="UR99" s="387"/>
      <c r="US99" s="387"/>
      <c r="UT99" s="387"/>
      <c r="UU99" s="387"/>
      <c r="UV99" s="387"/>
      <c r="UW99" s="387"/>
      <c r="UX99" s="387"/>
      <c r="UY99" s="387"/>
      <c r="UZ99" s="387"/>
      <c r="VA99" s="387"/>
      <c r="VB99" s="387"/>
      <c r="VC99" s="387"/>
      <c r="VD99" s="387"/>
      <c r="VE99" s="387"/>
      <c r="VF99" s="387"/>
      <c r="VG99" s="387"/>
      <c r="VH99" s="387"/>
      <c r="VI99" s="387"/>
      <c r="VJ99" s="387"/>
      <c r="VK99" s="387"/>
      <c r="VL99" s="387"/>
      <c r="VM99" s="387"/>
      <c r="VN99" s="387"/>
      <c r="VO99" s="387"/>
      <c r="VP99" s="387"/>
      <c r="VQ99" s="387"/>
      <c r="VR99" s="387"/>
      <c r="VS99" s="387"/>
      <c r="VT99" s="387"/>
      <c r="VU99" s="387"/>
      <c r="VV99" s="387"/>
      <c r="VW99" s="387"/>
      <c r="VX99" s="387"/>
      <c r="VY99" s="387"/>
      <c r="VZ99" s="387"/>
      <c r="WA99" s="387"/>
      <c r="WB99" s="387"/>
      <c r="WC99" s="387"/>
      <c r="WD99" s="387"/>
      <c r="WE99" s="387"/>
      <c r="WF99" s="387"/>
      <c r="WG99" s="387"/>
      <c r="WH99" s="387"/>
      <c r="WI99" s="387"/>
      <c r="WJ99" s="387"/>
      <c r="WK99" s="387"/>
      <c r="WL99" s="387"/>
      <c r="WM99" s="387"/>
      <c r="WN99" s="387"/>
      <c r="WO99" s="387"/>
      <c r="WP99" s="387"/>
      <c r="WQ99" s="387"/>
      <c r="WR99" s="387"/>
      <c r="WS99" s="387"/>
      <c r="WT99" s="387"/>
      <c r="WU99" s="387"/>
      <c r="WV99" s="387"/>
      <c r="WW99" s="387"/>
      <c r="WX99" s="387"/>
      <c r="WY99" s="387"/>
      <c r="WZ99" s="387"/>
      <c r="XA99" s="387"/>
      <c r="XB99" s="387"/>
      <c r="XC99" s="387"/>
      <c r="XD99" s="387"/>
      <c r="XE99" s="387"/>
      <c r="XF99" s="387"/>
      <c r="XG99" s="387"/>
      <c r="XH99" s="387"/>
      <c r="XI99" s="387"/>
      <c r="XJ99" s="387"/>
      <c r="XK99" s="387"/>
      <c r="XL99" s="387"/>
      <c r="XM99" s="387"/>
      <c r="XN99" s="387"/>
      <c r="XO99" s="387"/>
      <c r="XP99" s="387"/>
      <c r="XQ99" s="387"/>
      <c r="XR99" s="387"/>
      <c r="XS99" s="387"/>
      <c r="XT99" s="387"/>
      <c r="XU99" s="387"/>
      <c r="XV99" s="387"/>
      <c r="XW99" s="387"/>
      <c r="XX99" s="387"/>
      <c r="XY99" s="387"/>
      <c r="XZ99" s="387"/>
      <c r="YA99" s="387"/>
      <c r="YB99" s="387"/>
      <c r="YC99" s="387"/>
      <c r="YD99" s="387"/>
      <c r="YE99" s="387"/>
      <c r="YF99" s="387"/>
      <c r="YG99" s="387"/>
      <c r="YH99" s="387"/>
      <c r="YI99" s="387"/>
      <c r="YJ99" s="387"/>
      <c r="YK99" s="387"/>
      <c r="YL99" s="387"/>
      <c r="YM99" s="387"/>
      <c r="YN99" s="387"/>
      <c r="YO99" s="387"/>
      <c r="YP99" s="387"/>
      <c r="YQ99" s="387"/>
      <c r="YR99" s="387"/>
      <c r="YS99" s="387"/>
      <c r="YT99" s="387"/>
      <c r="YU99" s="387"/>
      <c r="YV99" s="387"/>
      <c r="YW99" s="387"/>
      <c r="YX99" s="387"/>
      <c r="YY99" s="387"/>
      <c r="YZ99" s="387"/>
      <c r="ZA99" s="387"/>
      <c r="ZB99" s="387"/>
      <c r="ZC99" s="387"/>
      <c r="ZD99" s="387"/>
      <c r="ZE99" s="387"/>
      <c r="ZF99" s="387"/>
      <c r="ZG99" s="387"/>
      <c r="ZH99" s="387"/>
      <c r="ZI99" s="387"/>
      <c r="ZJ99" s="387"/>
      <c r="ZK99" s="387"/>
      <c r="ZL99" s="387"/>
      <c r="ZM99" s="387"/>
      <c r="ZN99" s="387"/>
      <c r="ZO99" s="387"/>
      <c r="ZP99" s="387"/>
      <c r="ZQ99" s="387"/>
      <c r="ZR99" s="387"/>
      <c r="ZS99" s="387"/>
      <c r="ZT99" s="387"/>
      <c r="ZU99" s="387"/>
      <c r="ZV99" s="387"/>
      <c r="ZW99" s="387"/>
      <c r="ZX99" s="387"/>
      <c r="ZY99" s="387"/>
      <c r="ZZ99" s="387"/>
      <c r="AAA99" s="387"/>
      <c r="AAB99" s="387"/>
      <c r="AAC99" s="387"/>
      <c r="AAD99" s="387"/>
      <c r="AAE99" s="387"/>
      <c r="AAF99" s="387"/>
      <c r="AAG99" s="387"/>
      <c r="AAH99" s="387"/>
      <c r="AAI99" s="387"/>
      <c r="AAJ99" s="387"/>
      <c r="AAK99" s="387"/>
      <c r="AAL99" s="387"/>
      <c r="AAM99" s="387"/>
      <c r="AAN99" s="387"/>
      <c r="AAO99" s="387"/>
      <c r="AAP99" s="387"/>
      <c r="AAQ99" s="387"/>
      <c r="AAR99" s="387"/>
      <c r="AAS99" s="387"/>
      <c r="AAT99" s="387"/>
      <c r="AAU99" s="387"/>
      <c r="AAV99" s="387"/>
      <c r="AAW99" s="387"/>
      <c r="AAX99" s="387"/>
      <c r="AAY99" s="387"/>
      <c r="AAZ99" s="387"/>
      <c r="ABA99" s="387"/>
      <c r="ABB99" s="387"/>
      <c r="ABC99" s="387"/>
      <c r="ABD99" s="387"/>
      <c r="ABE99" s="387"/>
      <c r="ABF99" s="387"/>
      <c r="ABG99" s="387"/>
      <c r="ABH99" s="387"/>
      <c r="ABI99" s="387"/>
      <c r="ABJ99" s="387"/>
      <c r="ABK99" s="387"/>
      <c r="ABL99" s="387"/>
      <c r="ABM99" s="387"/>
      <c r="ABN99" s="387"/>
      <c r="ABO99" s="387"/>
      <c r="ABP99" s="387"/>
      <c r="ABQ99" s="387"/>
      <c r="ABR99" s="387"/>
      <c r="ABS99" s="387"/>
      <c r="ABT99" s="387"/>
      <c r="ABU99" s="387"/>
      <c r="ABV99" s="387"/>
      <c r="ABW99" s="387"/>
      <c r="ABX99" s="387"/>
      <c r="ABY99" s="387"/>
      <c r="ABZ99" s="387"/>
      <c r="ACA99" s="387"/>
      <c r="ACB99" s="387"/>
      <c r="ACC99" s="387"/>
      <c r="ACD99" s="387"/>
      <c r="ACE99" s="387"/>
      <c r="ACF99" s="387"/>
      <c r="ACG99" s="387"/>
      <c r="ACH99" s="387"/>
      <c r="ACI99" s="387"/>
      <c r="ACJ99" s="387"/>
      <c r="ACK99" s="387"/>
      <c r="ACL99" s="387"/>
      <c r="ACM99" s="387"/>
      <c r="ACN99" s="387"/>
      <c r="ACO99" s="387"/>
      <c r="ACP99" s="387"/>
      <c r="ACQ99" s="387"/>
      <c r="ACR99" s="387"/>
      <c r="ACS99" s="387"/>
      <c r="ACT99" s="387"/>
      <c r="ACU99" s="387"/>
      <c r="ACV99" s="387"/>
      <c r="ACW99" s="387"/>
      <c r="ACX99" s="387"/>
      <c r="ACY99" s="387"/>
      <c r="ACZ99" s="387"/>
      <c r="ADA99" s="387"/>
      <c r="ADB99" s="387"/>
      <c r="ADC99" s="387"/>
      <c r="ADD99" s="387"/>
      <c r="ADE99" s="387"/>
      <c r="ADF99" s="387"/>
      <c r="ADG99" s="387"/>
      <c r="ADH99" s="387"/>
      <c r="ADI99" s="387"/>
      <c r="ADJ99" s="387"/>
      <c r="ADK99" s="387"/>
      <c r="ADL99" s="387"/>
      <c r="ADM99" s="387"/>
      <c r="ADN99" s="387"/>
      <c r="ADO99" s="387"/>
      <c r="ADP99" s="387"/>
      <c r="ADQ99" s="387"/>
      <c r="ADR99" s="387"/>
      <c r="ADS99" s="387"/>
      <c r="ADT99" s="387"/>
      <c r="ADU99" s="387"/>
      <c r="ADV99" s="387"/>
      <c r="ADW99" s="387"/>
      <c r="ADX99" s="387"/>
      <c r="ADY99" s="387"/>
      <c r="ADZ99" s="387"/>
      <c r="AEA99" s="387"/>
      <c r="AEB99" s="387"/>
      <c r="AEC99" s="387"/>
      <c r="AED99" s="387"/>
      <c r="AEE99" s="387"/>
      <c r="AEF99" s="387"/>
      <c r="AEG99" s="387"/>
      <c r="AEH99" s="387"/>
      <c r="AEI99" s="387"/>
      <c r="AEJ99" s="387"/>
      <c r="AEK99" s="387"/>
      <c r="AEL99" s="387"/>
      <c r="AEM99" s="387"/>
      <c r="AEN99" s="387"/>
      <c r="AEO99" s="387"/>
      <c r="AEP99" s="387"/>
      <c r="AEQ99" s="387"/>
      <c r="AER99" s="387"/>
      <c r="AES99" s="387"/>
      <c r="AET99" s="387"/>
      <c r="AEU99" s="387"/>
      <c r="AEV99" s="387"/>
      <c r="AEW99" s="387"/>
      <c r="AEX99" s="387"/>
      <c r="AEY99" s="387"/>
      <c r="AEZ99" s="387"/>
      <c r="AFA99" s="387"/>
      <c r="AFB99" s="387"/>
      <c r="AFC99" s="387"/>
      <c r="AFD99" s="387"/>
      <c r="AFE99" s="387"/>
      <c r="AFF99" s="387"/>
      <c r="AFG99" s="387"/>
      <c r="AFH99" s="387"/>
      <c r="AFI99" s="387"/>
      <c r="AFJ99" s="387"/>
      <c r="AFK99" s="387"/>
      <c r="AFL99" s="387"/>
      <c r="AFM99" s="387"/>
      <c r="AFN99" s="387"/>
      <c r="AFO99" s="387"/>
      <c r="AFP99" s="387"/>
      <c r="AFQ99" s="387"/>
      <c r="AFR99" s="387"/>
      <c r="AFS99" s="387"/>
      <c r="AFT99" s="387"/>
      <c r="AFU99" s="387"/>
      <c r="AFV99" s="387"/>
      <c r="AFW99" s="387"/>
      <c r="AFX99" s="387"/>
      <c r="AFY99" s="387"/>
      <c r="AFZ99" s="387"/>
      <c r="AGA99" s="387"/>
      <c r="AGB99" s="387"/>
      <c r="AGC99" s="387"/>
      <c r="AGD99" s="387"/>
      <c r="AGE99" s="387"/>
      <c r="AGF99" s="387"/>
      <c r="AGG99" s="387"/>
      <c r="AGH99" s="387"/>
      <c r="AGI99" s="387"/>
      <c r="AGJ99" s="387"/>
      <c r="AGK99" s="387"/>
      <c r="AGL99" s="387"/>
      <c r="AGM99" s="387"/>
      <c r="AGN99" s="387"/>
      <c r="AGO99" s="387"/>
      <c r="AGP99" s="387"/>
      <c r="AGQ99" s="387"/>
      <c r="AGR99" s="387"/>
      <c r="AGS99" s="387"/>
      <c r="AGT99" s="387"/>
      <c r="AGU99" s="387"/>
      <c r="AGV99" s="387"/>
      <c r="AGW99" s="387"/>
      <c r="AGX99" s="387"/>
      <c r="AGY99" s="387"/>
      <c r="AGZ99" s="387"/>
      <c r="AHA99" s="387"/>
      <c r="AHB99" s="387"/>
      <c r="AHC99" s="387"/>
      <c r="AHD99" s="387"/>
      <c r="AHE99" s="387"/>
      <c r="AHF99" s="387"/>
      <c r="AHG99" s="387"/>
      <c r="AHH99" s="387"/>
      <c r="AHI99" s="387"/>
      <c r="AHJ99" s="387"/>
      <c r="AHK99" s="387"/>
      <c r="AHL99" s="387"/>
      <c r="AHM99" s="387"/>
      <c r="AHN99" s="387"/>
      <c r="AHO99" s="387"/>
      <c r="AHP99" s="387"/>
      <c r="AHQ99" s="387"/>
      <c r="AHR99" s="387"/>
      <c r="AHS99" s="387"/>
      <c r="AHT99" s="387"/>
      <c r="AHU99" s="387"/>
      <c r="AHV99" s="387"/>
      <c r="AHW99" s="387"/>
      <c r="AHX99" s="387"/>
      <c r="AHY99" s="387"/>
      <c r="AHZ99" s="387"/>
      <c r="AIA99" s="387"/>
      <c r="AIB99" s="387"/>
      <c r="AIC99" s="387"/>
      <c r="AID99" s="387"/>
      <c r="AIE99" s="387"/>
      <c r="AIF99" s="387"/>
      <c r="AIG99" s="387"/>
      <c r="AIH99" s="387"/>
      <c r="AII99" s="387"/>
      <c r="AIJ99" s="387"/>
      <c r="AIK99" s="387"/>
      <c r="AIL99" s="387"/>
      <c r="AIM99" s="387"/>
      <c r="AIN99" s="387"/>
      <c r="AIO99" s="387"/>
      <c r="AIP99" s="387"/>
      <c r="AIQ99" s="387"/>
      <c r="AIR99" s="387"/>
      <c r="AIS99" s="387"/>
      <c r="AIT99" s="387"/>
      <c r="AIU99" s="387"/>
      <c r="AIV99" s="387"/>
      <c r="AIW99" s="387"/>
      <c r="AIX99" s="387"/>
      <c r="AIY99" s="387"/>
      <c r="AIZ99" s="387"/>
      <c r="AJA99" s="387"/>
      <c r="AJB99" s="387"/>
      <c r="AJC99" s="387"/>
      <c r="AJD99" s="387"/>
      <c r="AJE99" s="387"/>
      <c r="AJF99" s="387"/>
      <c r="AJG99" s="387"/>
      <c r="AJH99" s="387"/>
      <c r="AJI99" s="387"/>
      <c r="AJJ99" s="387"/>
      <c r="AJK99" s="387"/>
      <c r="AJL99" s="387"/>
      <c r="AJM99" s="387"/>
      <c r="AJN99" s="387"/>
      <c r="AJO99" s="387"/>
      <c r="AJP99" s="387"/>
      <c r="AJQ99" s="387"/>
      <c r="AJR99" s="387"/>
      <c r="AJS99" s="387"/>
      <c r="AJT99" s="387"/>
      <c r="AJU99" s="387"/>
      <c r="AJV99" s="387"/>
      <c r="AJW99" s="387"/>
      <c r="AJX99" s="387"/>
      <c r="AJY99" s="387"/>
      <c r="AJZ99" s="387"/>
      <c r="AKA99" s="387"/>
      <c r="AKB99" s="387"/>
      <c r="AKC99" s="387"/>
      <c r="AKD99" s="387"/>
      <c r="AKE99" s="387"/>
      <c r="AKF99" s="387"/>
      <c r="AKG99" s="387"/>
      <c r="AKH99" s="387"/>
      <c r="AKI99" s="387"/>
      <c r="AKJ99" s="387"/>
      <c r="AKK99" s="387"/>
      <c r="AKL99" s="387"/>
      <c r="AKM99" s="387"/>
      <c r="AKN99" s="387"/>
      <c r="AKO99" s="387"/>
      <c r="AKP99" s="387"/>
      <c r="AKQ99" s="387"/>
      <c r="AKR99" s="387"/>
      <c r="AKS99" s="387"/>
      <c r="AKT99" s="387"/>
      <c r="AKU99" s="387"/>
      <c r="AKV99" s="387"/>
      <c r="AKW99" s="387"/>
      <c r="AKX99" s="387"/>
      <c r="AKY99" s="387"/>
      <c r="AKZ99" s="387"/>
      <c r="ALA99" s="387"/>
      <c r="ALB99" s="387"/>
      <c r="ALC99" s="387"/>
      <c r="ALD99" s="387"/>
      <c r="ALE99" s="387"/>
      <c r="ALF99" s="387"/>
      <c r="ALG99" s="387"/>
      <c r="ALH99" s="387"/>
      <c r="ALI99" s="387"/>
      <c r="ALJ99" s="387"/>
      <c r="ALK99" s="387"/>
      <c r="ALL99" s="387"/>
      <c r="ALM99" s="387"/>
      <c r="ALN99" s="387"/>
      <c r="ALO99" s="387"/>
      <c r="ALP99" s="387"/>
      <c r="ALQ99" s="387"/>
      <c r="ALR99" s="387"/>
      <c r="ALS99" s="387"/>
      <c r="ALT99" s="387"/>
      <c r="ALU99" s="387"/>
      <c r="ALV99" s="387"/>
      <c r="ALW99" s="387"/>
      <c r="ALX99" s="387"/>
      <c r="ALY99" s="387"/>
      <c r="ALZ99" s="387"/>
      <c r="AMA99" s="387"/>
      <c r="AMB99" s="387"/>
      <c r="AMC99" s="387"/>
      <c r="AMD99" s="387"/>
      <c r="AME99" s="387"/>
      <c r="AMF99" s="387"/>
      <c r="AMG99" s="387"/>
      <c r="AMH99" s="387"/>
      <c r="AMI99" s="387"/>
      <c r="AMJ99" s="387"/>
      <c r="AMK99" s="387"/>
      <c r="AML99" s="387"/>
      <c r="AMM99" s="387"/>
      <c r="AMN99" s="387"/>
      <c r="AMO99" s="387"/>
      <c r="AMP99" s="387"/>
      <c r="AMQ99" s="387"/>
      <c r="AMR99" s="387"/>
      <c r="AMS99" s="387"/>
      <c r="AMT99" s="387"/>
      <c r="AMU99" s="387"/>
      <c r="AMV99" s="387"/>
      <c r="AMW99" s="387"/>
      <c r="AMX99" s="387"/>
      <c r="AMY99" s="387"/>
      <c r="AMZ99" s="387"/>
      <c r="ANA99" s="387"/>
      <c r="ANB99" s="387"/>
      <c r="ANC99" s="387"/>
      <c r="AND99" s="387"/>
      <c r="ANE99" s="387"/>
      <c r="ANF99" s="387"/>
      <c r="ANG99" s="387"/>
      <c r="ANH99" s="387"/>
      <c r="ANI99" s="387"/>
      <c r="ANJ99" s="387"/>
      <c r="ANK99" s="387"/>
      <c r="ANL99" s="387"/>
      <c r="ANM99" s="387"/>
      <c r="ANN99" s="387"/>
      <c r="ANO99" s="387"/>
      <c r="ANP99" s="387"/>
      <c r="ANQ99" s="387"/>
      <c r="ANR99" s="387"/>
      <c r="ANS99" s="387"/>
      <c r="ANT99" s="387"/>
      <c r="ANU99" s="387"/>
      <c r="ANV99" s="387"/>
      <c r="ANW99" s="387"/>
      <c r="ANX99" s="387"/>
      <c r="ANY99" s="387"/>
      <c r="ANZ99" s="387"/>
      <c r="AOA99" s="387"/>
      <c r="AOB99" s="387"/>
      <c r="AOC99" s="387"/>
      <c r="AOD99" s="387"/>
      <c r="AOE99" s="387"/>
      <c r="AOF99" s="387"/>
      <c r="AOG99" s="387"/>
      <c r="AOH99" s="387"/>
      <c r="AOI99" s="387"/>
      <c r="AOJ99" s="387"/>
      <c r="AOK99" s="387"/>
      <c r="AOL99" s="387"/>
      <c r="AOM99" s="387"/>
      <c r="AON99" s="387"/>
      <c r="AOO99" s="387"/>
      <c r="AOP99" s="387"/>
      <c r="AOQ99" s="387"/>
      <c r="AOR99" s="387"/>
      <c r="AOS99" s="387"/>
      <c r="AOT99" s="387"/>
      <c r="AOU99" s="387"/>
      <c r="AOV99" s="387"/>
      <c r="AOW99" s="387"/>
      <c r="AOX99" s="387"/>
      <c r="AOY99" s="387"/>
      <c r="AOZ99" s="387"/>
      <c r="APA99" s="387"/>
      <c r="APB99" s="387"/>
      <c r="APC99" s="387"/>
      <c r="APD99" s="387"/>
      <c r="APE99" s="387"/>
      <c r="APF99" s="387"/>
      <c r="APG99" s="387"/>
      <c r="APH99" s="387"/>
      <c r="API99" s="387"/>
      <c r="APJ99" s="387"/>
      <c r="APK99" s="387"/>
      <c r="APL99" s="387"/>
      <c r="APM99" s="387"/>
      <c r="APN99" s="387"/>
      <c r="APO99" s="387"/>
      <c r="APP99" s="387"/>
      <c r="APQ99" s="387"/>
      <c r="APR99" s="387"/>
      <c r="APS99" s="387"/>
      <c r="APT99" s="387"/>
      <c r="APU99" s="387"/>
      <c r="APV99" s="387"/>
      <c r="APW99" s="387"/>
      <c r="APX99" s="387"/>
      <c r="APY99" s="387"/>
      <c r="APZ99" s="387"/>
      <c r="AQA99" s="387"/>
      <c r="AQB99" s="387"/>
      <c r="AQC99" s="387"/>
      <c r="AQD99" s="387"/>
      <c r="AQE99" s="387"/>
      <c r="AQF99" s="387"/>
      <c r="AQG99" s="387"/>
      <c r="AQH99" s="387"/>
      <c r="AQI99" s="387"/>
      <c r="AQJ99" s="387"/>
      <c r="AQK99" s="387"/>
      <c r="AQL99" s="387"/>
      <c r="AQM99" s="387"/>
      <c r="AQN99" s="387"/>
      <c r="AQO99" s="387"/>
      <c r="AQP99" s="387"/>
      <c r="AQQ99" s="387"/>
      <c r="AQR99" s="387"/>
      <c r="AQS99" s="387"/>
      <c r="AQT99" s="387"/>
      <c r="AQU99" s="387"/>
      <c r="AQV99" s="387"/>
      <c r="AQW99" s="387"/>
      <c r="AQX99" s="387"/>
      <c r="AQY99" s="387"/>
      <c r="AQZ99" s="387"/>
      <c r="ARA99" s="387"/>
      <c r="ARB99" s="387"/>
      <c r="ARC99" s="387"/>
      <c r="ARD99" s="387"/>
      <c r="ARE99" s="387"/>
      <c r="ARF99" s="387"/>
      <c r="ARG99" s="387"/>
      <c r="ARH99" s="387"/>
      <c r="ARI99" s="387"/>
      <c r="ARJ99" s="387"/>
      <c r="ARK99" s="387"/>
      <c r="ARL99" s="387"/>
      <c r="ARM99" s="387"/>
      <c r="ARN99" s="387"/>
      <c r="ARO99" s="387"/>
      <c r="ARP99" s="387"/>
      <c r="ARQ99" s="387"/>
      <c r="ARR99" s="387"/>
      <c r="ARS99" s="387"/>
      <c r="ART99" s="387"/>
      <c r="ARU99" s="387"/>
      <c r="ARV99" s="387"/>
      <c r="ARW99" s="387"/>
      <c r="ARX99" s="387"/>
      <c r="ARY99" s="387"/>
      <c r="ARZ99" s="387"/>
      <c r="ASA99" s="387"/>
      <c r="ASB99" s="387"/>
      <c r="ASC99" s="387"/>
      <c r="ASD99" s="387"/>
      <c r="ASE99" s="387"/>
      <c r="ASF99" s="387"/>
      <c r="ASG99" s="387"/>
      <c r="ASH99" s="387"/>
      <c r="ASI99" s="387"/>
      <c r="ASJ99" s="387"/>
      <c r="ASK99" s="387"/>
      <c r="ASL99" s="387"/>
      <c r="ASM99" s="387"/>
      <c r="ASN99" s="387"/>
      <c r="ASO99" s="387"/>
      <c r="ASP99" s="387"/>
      <c r="ASQ99" s="387"/>
      <c r="ASR99" s="387"/>
      <c r="ASS99" s="387"/>
      <c r="AST99" s="387"/>
      <c r="ASU99" s="387"/>
      <c r="ASV99" s="387"/>
      <c r="ASW99" s="387"/>
      <c r="ASX99" s="387"/>
      <c r="ASY99" s="387"/>
      <c r="ASZ99" s="387"/>
      <c r="ATA99" s="387"/>
      <c r="ATB99" s="387"/>
      <c r="ATC99" s="387"/>
      <c r="ATD99" s="387"/>
      <c r="ATE99" s="387"/>
      <c r="ATF99" s="387"/>
      <c r="ATG99" s="387"/>
      <c r="ATH99" s="387"/>
      <c r="ATI99" s="387"/>
      <c r="ATJ99" s="387"/>
      <c r="ATK99" s="387"/>
      <c r="ATL99" s="387"/>
      <c r="ATM99" s="387"/>
      <c r="ATN99" s="387"/>
      <c r="ATO99" s="387"/>
      <c r="ATP99" s="387"/>
      <c r="ATQ99" s="387"/>
      <c r="ATR99" s="387"/>
      <c r="ATS99" s="387"/>
      <c r="ATT99" s="387"/>
      <c r="ATU99" s="387"/>
      <c r="ATV99" s="387"/>
      <c r="ATW99" s="387"/>
      <c r="ATX99" s="387"/>
      <c r="ATY99" s="387"/>
      <c r="ATZ99" s="387"/>
      <c r="AUA99" s="387"/>
      <c r="AUB99" s="387"/>
      <c r="AUC99" s="387"/>
      <c r="AUD99" s="387"/>
      <c r="AUE99" s="387"/>
      <c r="AUF99" s="387"/>
      <c r="AUG99" s="387"/>
      <c r="AUH99" s="387"/>
      <c r="AUI99" s="387"/>
      <c r="AUJ99" s="387"/>
      <c r="AUK99" s="387"/>
      <c r="AUL99" s="387"/>
      <c r="AUM99" s="387"/>
      <c r="AUN99" s="387"/>
      <c r="AUO99" s="387"/>
      <c r="AUP99" s="387"/>
      <c r="AUQ99" s="387"/>
      <c r="AUR99" s="387"/>
      <c r="AUS99" s="387"/>
      <c r="AUT99" s="387"/>
      <c r="AUU99" s="387"/>
      <c r="AUV99" s="387"/>
      <c r="AUW99" s="387"/>
      <c r="AUX99" s="387"/>
      <c r="AUY99" s="387"/>
      <c r="AUZ99" s="387"/>
      <c r="AVA99" s="387"/>
      <c r="AVB99" s="387"/>
      <c r="AVC99" s="387"/>
      <c r="AVD99" s="387"/>
      <c r="AVE99" s="387"/>
      <c r="AVF99" s="387"/>
      <c r="AVG99" s="387"/>
      <c r="AVH99" s="387"/>
      <c r="AVI99" s="387"/>
      <c r="AVJ99" s="387"/>
      <c r="AVK99" s="387"/>
      <c r="AVL99" s="387"/>
      <c r="AVM99" s="387"/>
      <c r="AVN99" s="387"/>
      <c r="AVO99" s="387"/>
      <c r="AVP99" s="387"/>
      <c r="AVQ99" s="387"/>
      <c r="AVR99" s="387"/>
      <c r="AVS99" s="387"/>
      <c r="AVT99" s="387"/>
      <c r="AVU99" s="387"/>
      <c r="AVV99" s="387"/>
      <c r="AVW99" s="387"/>
      <c r="AVX99" s="387"/>
      <c r="AVY99" s="387"/>
      <c r="AVZ99" s="387"/>
      <c r="AWA99" s="387"/>
      <c r="AWB99" s="387"/>
      <c r="AWC99" s="387"/>
      <c r="AWD99" s="387"/>
      <c r="AWE99" s="387"/>
      <c r="AWF99" s="387"/>
      <c r="AWG99" s="387"/>
      <c r="AWH99" s="387"/>
      <c r="AWI99" s="387"/>
      <c r="AWJ99" s="387"/>
      <c r="AWK99" s="387"/>
      <c r="AWL99" s="387"/>
      <c r="AWM99" s="387"/>
      <c r="AWN99" s="387"/>
      <c r="AWO99" s="387"/>
      <c r="AWP99" s="387"/>
      <c r="AWQ99" s="387"/>
      <c r="AWR99" s="387"/>
      <c r="AWS99" s="387"/>
      <c r="AWT99" s="387"/>
      <c r="AWU99" s="387"/>
      <c r="AWV99" s="387"/>
      <c r="AWW99" s="387"/>
      <c r="AWX99" s="387"/>
      <c r="AWY99" s="387"/>
      <c r="AWZ99" s="387"/>
      <c r="AXA99" s="387"/>
      <c r="AXB99" s="387"/>
      <c r="AXC99" s="387"/>
      <c r="AXD99" s="387"/>
      <c r="AXE99" s="387"/>
      <c r="AXF99" s="387"/>
      <c r="AXG99" s="387"/>
      <c r="AXH99" s="387"/>
      <c r="AXI99" s="387"/>
      <c r="AXJ99" s="387"/>
      <c r="AXK99" s="387"/>
      <c r="AXL99" s="387"/>
      <c r="AXM99" s="387"/>
      <c r="AXN99" s="387"/>
      <c r="AXO99" s="387"/>
      <c r="AXP99" s="387"/>
      <c r="AXQ99" s="387"/>
      <c r="AXR99" s="387"/>
      <c r="AXS99" s="387"/>
      <c r="AXT99" s="387"/>
      <c r="AXU99" s="387"/>
      <c r="AXV99" s="387"/>
      <c r="AXW99" s="387"/>
      <c r="AXX99" s="387"/>
      <c r="AXY99" s="387"/>
      <c r="AXZ99" s="387"/>
      <c r="AYA99" s="387"/>
      <c r="AYB99" s="387"/>
      <c r="AYC99" s="387"/>
      <c r="AYD99" s="387"/>
      <c r="AYE99" s="387"/>
      <c r="AYF99" s="387"/>
      <c r="AYG99" s="387"/>
      <c r="AYH99" s="387"/>
      <c r="AYI99" s="387"/>
      <c r="AYJ99" s="387"/>
      <c r="AYK99" s="387"/>
      <c r="AYL99" s="387"/>
      <c r="AYM99" s="387"/>
      <c r="AYN99" s="387"/>
      <c r="AYO99" s="387"/>
      <c r="AYP99" s="387"/>
      <c r="AYQ99" s="387"/>
      <c r="AYR99" s="387"/>
      <c r="AYS99" s="387"/>
      <c r="AYT99" s="387"/>
      <c r="AYU99" s="387"/>
      <c r="AYV99" s="387"/>
      <c r="AYW99" s="387"/>
      <c r="AYX99" s="387"/>
      <c r="AYY99" s="387"/>
      <c r="AYZ99" s="387"/>
      <c r="AZA99" s="387"/>
      <c r="AZB99" s="387"/>
      <c r="AZC99" s="387"/>
      <c r="AZD99" s="387"/>
      <c r="AZE99" s="387"/>
      <c r="AZF99" s="387"/>
      <c r="AZG99" s="387"/>
      <c r="AZH99" s="387"/>
      <c r="AZI99" s="387"/>
      <c r="AZJ99" s="387"/>
      <c r="AZK99" s="387"/>
      <c r="AZL99" s="387"/>
      <c r="AZM99" s="387"/>
      <c r="AZN99" s="387"/>
      <c r="AZO99" s="387"/>
      <c r="AZP99" s="387"/>
      <c r="AZQ99" s="387"/>
      <c r="AZR99" s="387"/>
      <c r="AZS99" s="387"/>
      <c r="AZT99" s="387"/>
      <c r="AZU99" s="387"/>
      <c r="AZV99" s="387"/>
      <c r="AZW99" s="387"/>
      <c r="AZX99" s="387"/>
      <c r="AZY99" s="387"/>
      <c r="AZZ99" s="387"/>
      <c r="BAA99" s="387"/>
      <c r="BAB99" s="387"/>
      <c r="BAC99" s="387"/>
      <c r="BAD99" s="387"/>
      <c r="BAE99" s="387"/>
      <c r="BAF99" s="387"/>
      <c r="BAG99" s="387"/>
      <c r="BAH99" s="387"/>
      <c r="BAI99" s="387"/>
      <c r="BAJ99" s="387"/>
      <c r="BAK99" s="387"/>
      <c r="BAL99" s="387"/>
      <c r="BAM99" s="387"/>
      <c r="BAN99" s="387"/>
      <c r="BAO99" s="387"/>
      <c r="BAP99" s="387"/>
      <c r="BAQ99" s="387"/>
      <c r="BAR99" s="387"/>
      <c r="BAS99" s="387"/>
      <c r="BAT99" s="387"/>
      <c r="BAU99" s="387"/>
      <c r="BAV99" s="387"/>
      <c r="BAW99" s="387"/>
      <c r="BAX99" s="387"/>
      <c r="BAY99" s="387"/>
      <c r="BAZ99" s="387"/>
      <c r="BBA99" s="387"/>
      <c r="BBB99" s="387"/>
      <c r="BBC99" s="387"/>
      <c r="BBD99" s="387"/>
      <c r="BBE99" s="387"/>
      <c r="BBF99" s="387"/>
      <c r="BBG99" s="387"/>
      <c r="BBH99" s="387"/>
      <c r="BBI99" s="387"/>
      <c r="BBJ99" s="387"/>
      <c r="BBK99" s="387"/>
      <c r="BBL99" s="387"/>
      <c r="BBM99" s="387"/>
      <c r="BBN99" s="387"/>
      <c r="BBO99" s="387"/>
      <c r="BBP99" s="387"/>
      <c r="BBQ99" s="387"/>
      <c r="BBR99" s="387"/>
      <c r="BBS99" s="387"/>
      <c r="BBT99" s="387"/>
      <c r="BBU99" s="387"/>
      <c r="BBV99" s="387"/>
      <c r="BBW99" s="387"/>
      <c r="BBX99" s="387"/>
      <c r="BBY99" s="387"/>
      <c r="BBZ99" s="387"/>
      <c r="BCA99" s="387"/>
      <c r="BCB99" s="387"/>
      <c r="BCC99" s="387"/>
      <c r="BCD99" s="387"/>
      <c r="BCE99" s="387"/>
      <c r="BCF99" s="387"/>
      <c r="BCG99" s="387"/>
      <c r="BCH99" s="387"/>
      <c r="BCI99" s="387"/>
      <c r="BCJ99" s="387"/>
      <c r="BCK99" s="387"/>
      <c r="BCL99" s="387"/>
      <c r="BCM99" s="387"/>
      <c r="BCN99" s="387"/>
      <c r="BCO99" s="387"/>
      <c r="BCP99" s="387"/>
      <c r="BCQ99" s="387"/>
      <c r="BCR99" s="387"/>
      <c r="BCS99" s="387"/>
      <c r="BCT99" s="387"/>
      <c r="BCU99" s="387"/>
      <c r="BCV99" s="387"/>
      <c r="BCW99" s="387"/>
      <c r="BCX99" s="387"/>
      <c r="BCY99" s="387"/>
      <c r="BCZ99" s="387"/>
      <c r="BDA99" s="387"/>
      <c r="BDB99" s="387"/>
      <c r="BDC99" s="387"/>
      <c r="BDD99" s="387"/>
      <c r="BDE99" s="387"/>
      <c r="BDF99" s="387"/>
      <c r="BDG99" s="387"/>
      <c r="BDH99" s="387"/>
      <c r="BDI99" s="387"/>
      <c r="BDJ99" s="387"/>
      <c r="BDK99" s="387"/>
      <c r="BDL99" s="387"/>
      <c r="BDM99" s="387"/>
      <c r="BDN99" s="387"/>
      <c r="BDO99" s="387"/>
      <c r="BDP99" s="387"/>
      <c r="BDQ99" s="387"/>
      <c r="BDR99" s="387"/>
      <c r="BDS99" s="387"/>
      <c r="BDT99" s="387"/>
      <c r="BDU99" s="387"/>
      <c r="BDV99" s="387"/>
      <c r="BDW99" s="387"/>
      <c r="BDX99" s="387"/>
      <c r="BDY99" s="387"/>
      <c r="BDZ99" s="387"/>
      <c r="BEA99" s="387"/>
      <c r="BEB99" s="387"/>
      <c r="BEC99" s="387"/>
      <c r="BED99" s="387"/>
      <c r="BEE99" s="387"/>
      <c r="BEF99" s="387"/>
      <c r="BEG99" s="387"/>
      <c r="BEH99" s="387"/>
      <c r="BEI99" s="387"/>
      <c r="BEJ99" s="387"/>
      <c r="BEK99" s="387"/>
      <c r="BEL99" s="387"/>
      <c r="BEM99" s="387"/>
      <c r="BEN99" s="387"/>
      <c r="BEO99" s="387"/>
      <c r="BEP99" s="387"/>
      <c r="BEQ99" s="387"/>
      <c r="BER99" s="387"/>
      <c r="BES99" s="387"/>
      <c r="BET99" s="387"/>
      <c r="BEU99" s="387"/>
      <c r="BEV99" s="387"/>
      <c r="BEW99" s="387"/>
      <c r="BEX99" s="387"/>
      <c r="BEY99" s="387"/>
      <c r="BEZ99" s="387"/>
      <c r="BFA99" s="387"/>
      <c r="BFB99" s="387"/>
      <c r="BFC99" s="387"/>
      <c r="BFD99" s="387"/>
      <c r="BFE99" s="387"/>
      <c r="BFF99" s="387"/>
      <c r="BFG99" s="387"/>
      <c r="BFH99" s="387"/>
      <c r="BFI99" s="387"/>
      <c r="BFJ99" s="387"/>
      <c r="BFK99" s="387"/>
      <c r="BFL99" s="387"/>
      <c r="BFM99" s="387"/>
      <c r="BFN99" s="387"/>
      <c r="BFO99" s="387"/>
      <c r="BFP99" s="387"/>
      <c r="BFQ99" s="387"/>
      <c r="BFR99" s="387"/>
      <c r="BFS99" s="387"/>
      <c r="BFT99" s="387"/>
      <c r="BFU99" s="387"/>
      <c r="BFV99" s="387"/>
      <c r="BFW99" s="387"/>
      <c r="BFX99" s="387"/>
      <c r="BFY99" s="387"/>
      <c r="BFZ99" s="387"/>
      <c r="BGA99" s="387"/>
      <c r="BGB99" s="387"/>
      <c r="BGC99" s="387"/>
      <c r="BGD99" s="387"/>
      <c r="BGE99" s="387"/>
      <c r="BGF99" s="387"/>
      <c r="BGG99" s="387"/>
      <c r="BGH99" s="387"/>
      <c r="BGI99" s="387"/>
      <c r="BGJ99" s="387"/>
      <c r="BGK99" s="387"/>
      <c r="BGL99" s="387"/>
      <c r="BGM99" s="387"/>
      <c r="BGN99" s="387"/>
      <c r="BGO99" s="387"/>
      <c r="BGP99" s="387"/>
      <c r="BGQ99" s="387"/>
      <c r="BGR99" s="387"/>
      <c r="BGS99" s="387"/>
      <c r="BGT99" s="387"/>
      <c r="BGU99" s="387"/>
      <c r="BGV99" s="387"/>
      <c r="BGW99" s="387"/>
      <c r="BGX99" s="387"/>
      <c r="BGY99" s="387"/>
      <c r="BGZ99" s="387"/>
      <c r="BHA99" s="387"/>
      <c r="BHB99" s="387"/>
      <c r="BHC99" s="387"/>
      <c r="BHD99" s="387"/>
      <c r="BHE99" s="387"/>
      <c r="BHF99" s="387"/>
      <c r="BHG99" s="387"/>
      <c r="BHH99" s="387"/>
      <c r="BHI99" s="387"/>
      <c r="BHJ99" s="387"/>
      <c r="BHK99" s="387"/>
      <c r="BHL99" s="387"/>
      <c r="BHM99" s="387"/>
      <c r="BHN99" s="387"/>
      <c r="BHO99" s="387"/>
      <c r="BHP99" s="387"/>
      <c r="BHQ99" s="387"/>
      <c r="BHR99" s="387"/>
      <c r="BHS99" s="387"/>
      <c r="BHT99" s="387"/>
      <c r="BHU99" s="387"/>
      <c r="BHV99" s="387"/>
      <c r="BHW99" s="387"/>
      <c r="BHX99" s="387"/>
      <c r="BHY99" s="387"/>
      <c r="BHZ99" s="387"/>
      <c r="BIA99" s="387"/>
      <c r="BIB99" s="387"/>
      <c r="BIC99" s="387"/>
      <c r="BID99" s="387"/>
      <c r="BIE99" s="387"/>
      <c r="BIF99" s="387"/>
      <c r="BIG99" s="387"/>
      <c r="BIH99" s="387"/>
      <c r="BII99" s="387"/>
      <c r="BIJ99" s="387"/>
      <c r="BIK99" s="387"/>
      <c r="BIL99" s="387"/>
      <c r="BIM99" s="387"/>
      <c r="BIN99" s="387"/>
      <c r="BIO99" s="387"/>
      <c r="BIP99" s="387"/>
      <c r="BIQ99" s="387"/>
      <c r="BIR99" s="387"/>
      <c r="BIS99" s="387"/>
      <c r="BIT99" s="387"/>
      <c r="BIU99" s="387"/>
      <c r="BIV99" s="387"/>
      <c r="BIW99" s="387"/>
      <c r="BIX99" s="387"/>
      <c r="BIY99" s="387"/>
      <c r="BIZ99" s="387"/>
      <c r="BJA99" s="387"/>
      <c r="BJB99" s="387"/>
      <c r="BJC99" s="387"/>
      <c r="BJD99" s="387"/>
      <c r="BJE99" s="387"/>
      <c r="BJF99" s="387"/>
      <c r="BJG99" s="387"/>
      <c r="BJH99" s="387"/>
      <c r="BJI99" s="387"/>
      <c r="BJJ99" s="387"/>
      <c r="BJK99" s="387"/>
      <c r="BJL99" s="387"/>
      <c r="BJM99" s="387"/>
      <c r="BJN99" s="387"/>
      <c r="BJO99" s="387"/>
      <c r="BJP99" s="387"/>
      <c r="BJQ99" s="387"/>
      <c r="BJR99" s="387"/>
      <c r="BJS99" s="387"/>
      <c r="BJT99" s="387"/>
      <c r="BJU99" s="387"/>
      <c r="BJV99" s="387"/>
      <c r="BJW99" s="387"/>
      <c r="BJX99" s="387"/>
      <c r="BJY99" s="387"/>
      <c r="BJZ99" s="387"/>
      <c r="BKA99" s="387"/>
      <c r="BKB99" s="387"/>
      <c r="BKC99" s="387"/>
      <c r="BKD99" s="387"/>
      <c r="BKE99" s="387"/>
      <c r="BKF99" s="387"/>
      <c r="BKG99" s="387"/>
      <c r="BKH99" s="387"/>
      <c r="BKI99" s="387"/>
      <c r="BKJ99" s="387"/>
      <c r="BKK99" s="387"/>
      <c r="BKL99" s="387"/>
      <c r="BKM99" s="387"/>
      <c r="BKN99" s="387"/>
      <c r="BKO99" s="387"/>
      <c r="BKP99" s="387"/>
      <c r="BKQ99" s="387"/>
      <c r="BKR99" s="387"/>
      <c r="BKS99" s="387"/>
      <c r="BKT99" s="387"/>
      <c r="BKU99" s="387"/>
      <c r="BKV99" s="387"/>
      <c r="BKW99" s="387"/>
      <c r="BKX99" s="387"/>
      <c r="BKY99" s="387"/>
      <c r="BKZ99" s="387"/>
      <c r="BLA99" s="387"/>
      <c r="BLB99" s="387"/>
      <c r="BLC99" s="387"/>
      <c r="BLD99" s="387"/>
      <c r="BLE99" s="387"/>
      <c r="BLF99" s="387"/>
      <c r="BLG99" s="387"/>
      <c r="BLH99" s="387"/>
      <c r="BLI99" s="387"/>
      <c r="BLJ99" s="387"/>
      <c r="BLK99" s="387"/>
      <c r="BLL99" s="387"/>
      <c r="BLM99" s="387"/>
      <c r="BLN99" s="387"/>
      <c r="BLO99" s="387"/>
      <c r="BLP99" s="387"/>
      <c r="BLQ99" s="387"/>
      <c r="BLR99" s="387"/>
      <c r="BLS99" s="387"/>
      <c r="BLT99" s="387"/>
      <c r="BLU99" s="387"/>
      <c r="BLV99" s="387"/>
      <c r="BLW99" s="387"/>
      <c r="BLX99" s="387"/>
      <c r="BLY99" s="387"/>
      <c r="BLZ99" s="387"/>
      <c r="BMA99" s="387"/>
      <c r="BMB99" s="387"/>
      <c r="BMC99" s="387"/>
      <c r="BMD99" s="387"/>
      <c r="BME99" s="387"/>
      <c r="BMF99" s="387"/>
      <c r="BMG99" s="387"/>
      <c r="BMH99" s="387"/>
      <c r="BMI99" s="387"/>
      <c r="BMJ99" s="387"/>
      <c r="BMK99" s="387"/>
      <c r="BML99" s="387"/>
      <c r="BMM99" s="387"/>
      <c r="BMN99" s="387"/>
      <c r="BMO99" s="387"/>
      <c r="BMP99" s="387"/>
      <c r="BMQ99" s="387"/>
      <c r="BMR99" s="387"/>
      <c r="BMS99" s="387"/>
      <c r="BMT99" s="387"/>
      <c r="BMU99" s="387"/>
      <c r="BMV99" s="387"/>
      <c r="BMW99" s="387"/>
      <c r="BMX99" s="387"/>
      <c r="BMY99" s="387"/>
      <c r="BMZ99" s="387"/>
      <c r="BNA99" s="387"/>
      <c r="BNB99" s="387"/>
      <c r="BNC99" s="387"/>
      <c r="BND99" s="387"/>
      <c r="BNE99" s="387"/>
      <c r="BNF99" s="387"/>
      <c r="BNG99" s="387"/>
      <c r="BNH99" s="387"/>
      <c r="BNI99" s="387"/>
      <c r="BNJ99" s="387"/>
      <c r="BNK99" s="387"/>
      <c r="BNL99" s="387"/>
      <c r="BNM99" s="387"/>
      <c r="BNN99" s="387"/>
      <c r="BNO99" s="387"/>
      <c r="BNP99" s="387"/>
      <c r="BNQ99" s="387"/>
      <c r="BNR99" s="387"/>
      <c r="BNS99" s="387"/>
      <c r="BNT99" s="387"/>
      <c r="BNU99" s="387"/>
      <c r="BNV99" s="387"/>
      <c r="BNW99" s="387"/>
      <c r="BNX99" s="387"/>
      <c r="BNY99" s="387"/>
      <c r="BNZ99" s="387"/>
      <c r="BOA99" s="387"/>
      <c r="BOB99" s="387"/>
      <c r="BOC99" s="387"/>
      <c r="BOD99" s="387"/>
      <c r="BOE99" s="387"/>
      <c r="BOF99" s="387"/>
      <c r="BOG99" s="387"/>
      <c r="BOH99" s="387"/>
      <c r="BOI99" s="387"/>
      <c r="BOJ99" s="387"/>
      <c r="BOK99" s="387"/>
      <c r="BOL99" s="387"/>
      <c r="BOM99" s="387"/>
      <c r="BON99" s="387"/>
      <c r="BOO99" s="387"/>
      <c r="BOP99" s="387"/>
      <c r="BOQ99" s="387"/>
      <c r="BOR99" s="387"/>
      <c r="BOS99" s="387"/>
      <c r="BOT99" s="387"/>
      <c r="BOU99" s="387"/>
      <c r="BOV99" s="387"/>
      <c r="BOW99" s="387"/>
      <c r="BOX99" s="387"/>
      <c r="BOY99" s="387"/>
      <c r="BOZ99" s="387"/>
      <c r="BPA99" s="387"/>
      <c r="BPB99" s="387"/>
      <c r="BPC99" s="387"/>
      <c r="BPD99" s="387"/>
      <c r="BPE99" s="387"/>
      <c r="BPF99" s="387"/>
      <c r="BPG99" s="387"/>
      <c r="BPH99" s="387"/>
      <c r="BPI99" s="387"/>
      <c r="BPJ99" s="387"/>
      <c r="BPK99" s="387"/>
      <c r="BPL99" s="387"/>
      <c r="BPM99" s="387"/>
      <c r="BPN99" s="387"/>
      <c r="BPO99" s="387"/>
      <c r="BPP99" s="387"/>
      <c r="BPQ99" s="387"/>
      <c r="BPR99" s="387"/>
      <c r="BPS99" s="387"/>
      <c r="BPT99" s="387"/>
      <c r="BPU99" s="387"/>
      <c r="BPV99" s="387"/>
      <c r="BPW99" s="387"/>
      <c r="BPX99" s="387"/>
      <c r="BPY99" s="387"/>
      <c r="BPZ99" s="387"/>
      <c r="BQA99" s="387"/>
      <c r="BQB99" s="387"/>
      <c r="BQC99" s="387"/>
      <c r="BQD99" s="387"/>
      <c r="BQE99" s="387"/>
      <c r="BQF99" s="387"/>
      <c r="BQG99" s="387"/>
      <c r="BQH99" s="387"/>
      <c r="BQI99" s="387"/>
      <c r="BQJ99" s="387"/>
      <c r="BQK99" s="387"/>
      <c r="BQL99" s="387"/>
      <c r="BQM99" s="387"/>
      <c r="BQN99" s="387"/>
      <c r="BQO99" s="387"/>
      <c r="BQP99" s="387"/>
      <c r="BQQ99" s="387"/>
      <c r="BQR99" s="387"/>
      <c r="BQS99" s="387"/>
      <c r="BQT99" s="387"/>
      <c r="BQU99" s="387"/>
      <c r="BQV99" s="387"/>
      <c r="BQW99" s="387"/>
      <c r="BQX99" s="387"/>
      <c r="BQY99" s="387"/>
      <c r="BQZ99" s="387"/>
      <c r="BRA99" s="387"/>
      <c r="BRB99" s="387"/>
      <c r="BRC99" s="387"/>
      <c r="BRD99" s="387"/>
      <c r="BRE99" s="387"/>
      <c r="BRF99" s="387"/>
      <c r="BRG99" s="387"/>
      <c r="BRH99" s="387"/>
      <c r="BRI99" s="387"/>
      <c r="BRJ99" s="387"/>
      <c r="BRK99" s="387"/>
      <c r="BRL99" s="387"/>
      <c r="BRM99" s="387"/>
      <c r="BRN99" s="387"/>
      <c r="BRO99" s="387"/>
      <c r="BRP99" s="387"/>
      <c r="BRQ99" s="387"/>
      <c r="BRR99" s="387"/>
      <c r="BRS99" s="387"/>
      <c r="BRT99" s="387"/>
      <c r="BRU99" s="387"/>
      <c r="BRV99" s="387"/>
      <c r="BRW99" s="387"/>
      <c r="BRX99" s="387"/>
      <c r="BRY99" s="387"/>
      <c r="BRZ99" s="387"/>
      <c r="BSA99" s="387"/>
      <c r="BSB99" s="387"/>
      <c r="BSC99" s="387"/>
      <c r="BSD99" s="387"/>
      <c r="BSE99" s="387"/>
      <c r="BSF99" s="387"/>
      <c r="BSG99" s="387"/>
      <c r="BSH99" s="387"/>
      <c r="BSI99" s="387"/>
      <c r="BSJ99" s="387"/>
      <c r="BSK99" s="387"/>
      <c r="BSL99" s="387"/>
      <c r="BSM99" s="387"/>
      <c r="BSN99" s="387"/>
      <c r="BSO99" s="387"/>
      <c r="BSP99" s="387"/>
      <c r="BSQ99" s="387"/>
      <c r="BSR99" s="387"/>
      <c r="BSS99" s="387"/>
      <c r="BST99" s="387"/>
      <c r="BSU99" s="387"/>
      <c r="BSV99" s="387"/>
      <c r="BSW99" s="387"/>
      <c r="BSX99" s="387"/>
      <c r="BSY99" s="387"/>
      <c r="BSZ99" s="387"/>
      <c r="BTA99" s="387"/>
      <c r="BTB99" s="387"/>
      <c r="BTC99" s="387"/>
      <c r="BTD99" s="387"/>
      <c r="BTE99" s="387"/>
      <c r="BTF99" s="387"/>
      <c r="BTG99" s="387"/>
      <c r="BTH99" s="387"/>
      <c r="BTI99" s="387"/>
      <c r="BTJ99" s="387"/>
      <c r="BTK99" s="387"/>
      <c r="BTL99" s="387"/>
      <c r="BTM99" s="387"/>
      <c r="BTN99" s="387"/>
      <c r="BTO99" s="387"/>
      <c r="BTP99" s="387"/>
      <c r="BTQ99" s="387"/>
      <c r="BTR99" s="387"/>
      <c r="BTS99" s="387"/>
      <c r="BTT99" s="387"/>
      <c r="BTU99" s="387"/>
      <c r="BTV99" s="387"/>
      <c r="BTW99" s="387"/>
      <c r="BTX99" s="387"/>
      <c r="BTY99" s="387"/>
      <c r="BTZ99" s="387"/>
      <c r="BUA99" s="387"/>
      <c r="BUB99" s="387"/>
      <c r="BUC99" s="387"/>
      <c r="BUD99" s="387"/>
      <c r="BUE99" s="387"/>
      <c r="BUF99" s="387"/>
      <c r="BUG99" s="387"/>
      <c r="BUH99" s="387"/>
      <c r="BUI99" s="387"/>
      <c r="BUJ99" s="387"/>
      <c r="BUK99" s="387"/>
      <c r="BUL99" s="387"/>
      <c r="BUM99" s="387"/>
      <c r="BUN99" s="387"/>
      <c r="BUO99" s="387"/>
      <c r="BUP99" s="387"/>
      <c r="BUQ99" s="387"/>
      <c r="BUR99" s="387"/>
      <c r="BUS99" s="387"/>
      <c r="BUT99" s="387"/>
      <c r="BUU99" s="387"/>
      <c r="BUV99" s="387"/>
      <c r="BUW99" s="387"/>
      <c r="BUX99" s="387"/>
      <c r="BUY99" s="387"/>
      <c r="BUZ99" s="387"/>
      <c r="BVA99" s="387"/>
      <c r="BVB99" s="387"/>
      <c r="BVC99" s="387"/>
      <c r="BVD99" s="387"/>
      <c r="BVE99" s="387"/>
      <c r="BVF99" s="387"/>
      <c r="BVG99" s="387"/>
      <c r="BVH99" s="387"/>
      <c r="BVI99" s="387"/>
      <c r="BVJ99" s="387"/>
      <c r="BVK99" s="387"/>
      <c r="BVL99" s="387"/>
      <c r="BVM99" s="387"/>
      <c r="BVN99" s="387"/>
      <c r="BVO99" s="387"/>
      <c r="BVP99" s="387"/>
      <c r="BVQ99" s="387"/>
      <c r="BVR99" s="387"/>
      <c r="BVS99" s="387"/>
      <c r="BVT99" s="387"/>
      <c r="BVU99" s="387"/>
      <c r="BVV99" s="387"/>
      <c r="BVW99" s="387"/>
      <c r="BVX99" s="387"/>
      <c r="BVY99" s="387"/>
      <c r="BVZ99" s="387"/>
      <c r="BWA99" s="387"/>
      <c r="BWB99" s="387"/>
      <c r="BWC99" s="387"/>
      <c r="BWD99" s="387"/>
      <c r="BWE99" s="387"/>
      <c r="BWF99" s="387"/>
      <c r="BWG99" s="387"/>
      <c r="BWH99" s="387"/>
      <c r="BWI99" s="387"/>
      <c r="BWJ99" s="387"/>
      <c r="BWK99" s="387"/>
      <c r="BWL99" s="387"/>
      <c r="BWM99" s="387"/>
      <c r="BWN99" s="387"/>
      <c r="BWO99" s="387"/>
      <c r="BWP99" s="387"/>
      <c r="BWQ99" s="387"/>
      <c r="BWR99" s="387"/>
      <c r="BWS99" s="387"/>
      <c r="BWT99" s="387"/>
      <c r="BWU99" s="387"/>
      <c r="BWV99" s="387"/>
      <c r="BWW99" s="387"/>
      <c r="BWX99" s="387"/>
      <c r="BWY99" s="387"/>
      <c r="BWZ99" s="387"/>
      <c r="BXA99" s="387"/>
      <c r="BXB99" s="387"/>
      <c r="BXC99" s="387"/>
      <c r="BXD99" s="387"/>
      <c r="BXE99" s="387"/>
      <c r="BXF99" s="387"/>
      <c r="BXG99" s="387"/>
      <c r="BXH99" s="387"/>
      <c r="BXI99" s="387"/>
      <c r="BXJ99" s="387"/>
      <c r="BXK99" s="387"/>
      <c r="BXL99" s="387"/>
      <c r="BXM99" s="387"/>
      <c r="BXN99" s="387"/>
      <c r="BXO99" s="387"/>
      <c r="BXP99" s="387"/>
      <c r="BXQ99" s="387"/>
      <c r="BXR99" s="387"/>
      <c r="BXS99" s="387"/>
      <c r="BXT99" s="387"/>
      <c r="BXU99" s="387"/>
      <c r="BXV99" s="387"/>
      <c r="BXW99" s="387"/>
      <c r="BXX99" s="387"/>
      <c r="BXY99" s="387"/>
      <c r="BXZ99" s="387"/>
      <c r="BYA99" s="387"/>
      <c r="BYB99" s="387"/>
      <c r="BYC99" s="387"/>
      <c r="BYD99" s="387"/>
      <c r="BYE99" s="387"/>
      <c r="BYF99" s="387"/>
      <c r="BYG99" s="387"/>
      <c r="BYH99" s="387"/>
      <c r="BYI99" s="387"/>
      <c r="BYJ99" s="387"/>
      <c r="BYK99" s="387"/>
      <c r="BYL99" s="387"/>
      <c r="BYM99" s="387"/>
      <c r="BYN99" s="387"/>
      <c r="BYO99" s="387"/>
      <c r="BYP99" s="387"/>
      <c r="BYQ99" s="387"/>
      <c r="BYR99" s="387"/>
      <c r="BYS99" s="387"/>
      <c r="BYT99" s="387"/>
      <c r="BYU99" s="387"/>
      <c r="BYV99" s="387"/>
      <c r="BYW99" s="387"/>
      <c r="BYX99" s="387"/>
      <c r="BYY99" s="387"/>
      <c r="BYZ99" s="387"/>
      <c r="BZA99" s="387"/>
      <c r="BZB99" s="387"/>
      <c r="BZC99" s="387"/>
      <c r="BZD99" s="387"/>
      <c r="BZE99" s="387"/>
      <c r="BZF99" s="387"/>
      <c r="BZG99" s="387"/>
      <c r="BZH99" s="387"/>
      <c r="BZI99" s="387"/>
      <c r="BZJ99" s="387"/>
      <c r="BZK99" s="387"/>
      <c r="BZL99" s="387"/>
      <c r="BZM99" s="387"/>
      <c r="BZN99" s="387"/>
      <c r="BZO99" s="387"/>
      <c r="BZP99" s="387"/>
      <c r="BZQ99" s="387"/>
      <c r="BZR99" s="387"/>
      <c r="BZS99" s="387"/>
      <c r="BZT99" s="387"/>
      <c r="BZU99" s="387"/>
      <c r="BZV99" s="387"/>
      <c r="BZW99" s="387"/>
      <c r="BZX99" s="387"/>
      <c r="BZY99" s="387"/>
      <c r="BZZ99" s="387"/>
      <c r="CAA99" s="387"/>
      <c r="CAB99" s="387"/>
      <c r="CAC99" s="387"/>
      <c r="CAD99" s="387"/>
      <c r="CAE99" s="387"/>
      <c r="CAF99" s="387"/>
      <c r="CAG99" s="387"/>
      <c r="CAH99" s="387"/>
      <c r="CAI99" s="387"/>
      <c r="CAJ99" s="387"/>
      <c r="CAK99" s="387"/>
      <c r="CAL99" s="387"/>
      <c r="CAM99" s="387"/>
      <c r="CAN99" s="387"/>
      <c r="CAO99" s="387"/>
      <c r="CAP99" s="387"/>
      <c r="CAQ99" s="387"/>
      <c r="CAR99" s="387"/>
      <c r="CAS99" s="387"/>
      <c r="CAT99" s="387"/>
      <c r="CAU99" s="387"/>
      <c r="CAV99" s="387"/>
      <c r="CAW99" s="387"/>
      <c r="CAX99" s="387"/>
      <c r="CAY99" s="387"/>
      <c r="CAZ99" s="387"/>
      <c r="CBA99" s="387"/>
      <c r="CBB99" s="387"/>
      <c r="CBC99" s="387"/>
      <c r="CBD99" s="387"/>
      <c r="CBE99" s="387"/>
      <c r="CBF99" s="387"/>
      <c r="CBG99" s="387"/>
      <c r="CBH99" s="387"/>
      <c r="CBI99" s="387"/>
      <c r="CBJ99" s="387"/>
      <c r="CBK99" s="387"/>
      <c r="CBL99" s="387"/>
      <c r="CBM99" s="387"/>
      <c r="CBN99" s="387"/>
      <c r="CBO99" s="387"/>
      <c r="CBP99" s="387"/>
      <c r="CBQ99" s="387"/>
      <c r="CBR99" s="387"/>
      <c r="CBS99" s="387"/>
      <c r="CBT99" s="387"/>
      <c r="CBU99" s="387"/>
      <c r="CBV99" s="387"/>
      <c r="CBW99" s="387"/>
      <c r="CBX99" s="387"/>
      <c r="CBY99" s="387"/>
      <c r="CBZ99" s="387"/>
      <c r="CCA99" s="387"/>
      <c r="CCB99" s="387"/>
      <c r="CCC99" s="387"/>
      <c r="CCD99" s="387"/>
      <c r="CCE99" s="387"/>
      <c r="CCF99" s="387"/>
      <c r="CCG99" s="387"/>
      <c r="CCH99" s="387"/>
      <c r="CCI99" s="387"/>
      <c r="CCJ99" s="387"/>
      <c r="CCK99" s="387"/>
      <c r="CCL99" s="387"/>
      <c r="CCM99" s="387"/>
      <c r="CCN99" s="387"/>
      <c r="CCO99" s="387"/>
      <c r="CCP99" s="387"/>
      <c r="CCQ99" s="387"/>
      <c r="CCR99" s="387"/>
      <c r="CCS99" s="387"/>
      <c r="CCT99" s="387"/>
      <c r="CCU99" s="387"/>
      <c r="CCV99" s="387"/>
      <c r="CCW99" s="387"/>
      <c r="CCX99" s="387"/>
      <c r="CCY99" s="387"/>
      <c r="CCZ99" s="387"/>
      <c r="CDA99" s="387"/>
      <c r="CDB99" s="387"/>
      <c r="CDC99" s="387"/>
      <c r="CDD99" s="387"/>
      <c r="CDE99" s="387"/>
      <c r="CDF99" s="387"/>
      <c r="CDG99" s="387"/>
      <c r="CDH99" s="387"/>
      <c r="CDI99" s="387"/>
      <c r="CDJ99" s="387"/>
      <c r="CDK99" s="387"/>
      <c r="CDL99" s="387"/>
      <c r="CDM99" s="387"/>
      <c r="CDN99" s="387"/>
      <c r="CDO99" s="387"/>
      <c r="CDP99" s="387"/>
      <c r="CDQ99" s="387"/>
      <c r="CDR99" s="387"/>
      <c r="CDS99" s="387"/>
      <c r="CDT99" s="387"/>
      <c r="CDU99" s="387"/>
      <c r="CDV99" s="387"/>
      <c r="CDW99" s="387"/>
      <c r="CDX99" s="387"/>
      <c r="CDY99" s="387"/>
      <c r="CDZ99" s="387"/>
      <c r="CEA99" s="387"/>
      <c r="CEB99" s="387"/>
      <c r="CEC99" s="387"/>
      <c r="CED99" s="387"/>
      <c r="CEE99" s="387"/>
      <c r="CEF99" s="387"/>
      <c r="CEG99" s="387"/>
      <c r="CEH99" s="387"/>
      <c r="CEI99" s="387"/>
      <c r="CEJ99" s="387"/>
      <c r="CEK99" s="387"/>
      <c r="CEL99" s="387"/>
      <c r="CEM99" s="387"/>
      <c r="CEN99" s="387"/>
      <c r="CEO99" s="387"/>
      <c r="CEP99" s="387"/>
      <c r="CEQ99" s="387"/>
      <c r="CER99" s="387"/>
      <c r="CES99" s="387"/>
      <c r="CET99" s="387"/>
      <c r="CEU99" s="387"/>
      <c r="CEV99" s="387"/>
      <c r="CEW99" s="387"/>
      <c r="CEX99" s="387"/>
      <c r="CEY99" s="387"/>
      <c r="CEZ99" s="387"/>
      <c r="CFA99" s="387"/>
      <c r="CFB99" s="387"/>
      <c r="CFC99" s="387"/>
      <c r="CFD99" s="387"/>
      <c r="CFE99" s="387"/>
      <c r="CFF99" s="387"/>
      <c r="CFG99" s="387"/>
      <c r="CFH99" s="387"/>
      <c r="CFI99" s="387"/>
      <c r="CFJ99" s="387"/>
      <c r="CFK99" s="387"/>
      <c r="CFL99" s="387"/>
      <c r="CFM99" s="387"/>
      <c r="CFN99" s="387"/>
      <c r="CFO99" s="387"/>
      <c r="CFP99" s="387"/>
      <c r="CFQ99" s="387"/>
      <c r="CFR99" s="387"/>
      <c r="CFS99" s="387"/>
      <c r="CFT99" s="387"/>
      <c r="CFU99" s="387"/>
      <c r="CFV99" s="387"/>
      <c r="CFW99" s="387"/>
      <c r="CFX99" s="387"/>
      <c r="CFY99" s="387"/>
      <c r="CFZ99" s="387"/>
      <c r="CGA99" s="387"/>
      <c r="CGB99" s="387"/>
      <c r="CGC99" s="387"/>
      <c r="CGD99" s="387"/>
      <c r="CGE99" s="387"/>
      <c r="CGF99" s="387"/>
      <c r="CGG99" s="387"/>
      <c r="CGH99" s="387"/>
      <c r="CGI99" s="387"/>
      <c r="CGJ99" s="387"/>
      <c r="CGK99" s="387"/>
      <c r="CGL99" s="387"/>
      <c r="CGM99" s="387"/>
      <c r="CGN99" s="387"/>
      <c r="CGO99" s="387"/>
      <c r="CGP99" s="387"/>
      <c r="CGQ99" s="387"/>
      <c r="CGR99" s="387"/>
      <c r="CGS99" s="387"/>
      <c r="CGT99" s="387"/>
      <c r="CGU99" s="387"/>
      <c r="CGV99" s="387"/>
      <c r="CGW99" s="387"/>
      <c r="CGX99" s="387"/>
      <c r="CGY99" s="387"/>
      <c r="CGZ99" s="387"/>
      <c r="CHA99" s="387"/>
      <c r="CHB99" s="387"/>
      <c r="CHC99" s="387"/>
      <c r="CHD99" s="387"/>
      <c r="CHE99" s="387"/>
      <c r="CHF99" s="387"/>
      <c r="CHG99" s="387"/>
      <c r="CHH99" s="387"/>
      <c r="CHI99" s="387"/>
      <c r="CHJ99" s="387"/>
      <c r="CHK99" s="387"/>
      <c r="CHL99" s="387"/>
      <c r="CHM99" s="387"/>
      <c r="CHN99" s="387"/>
      <c r="CHO99" s="387"/>
      <c r="CHP99" s="387"/>
      <c r="CHQ99" s="387"/>
      <c r="CHR99" s="387"/>
      <c r="CHS99" s="387"/>
      <c r="CHT99" s="387"/>
      <c r="CHU99" s="387"/>
      <c r="CHV99" s="387"/>
      <c r="CHW99" s="387"/>
      <c r="CHX99" s="387"/>
      <c r="CHY99" s="387"/>
      <c r="CHZ99" s="387"/>
      <c r="CIA99" s="387"/>
      <c r="CIB99" s="387"/>
      <c r="CIC99" s="387"/>
      <c r="CID99" s="387"/>
      <c r="CIE99" s="387"/>
      <c r="CIF99" s="387"/>
      <c r="CIG99" s="387"/>
      <c r="CIH99" s="387"/>
      <c r="CII99" s="387"/>
      <c r="CIJ99" s="387"/>
      <c r="CIK99" s="387"/>
      <c r="CIL99" s="387"/>
      <c r="CIM99" s="387"/>
      <c r="CIN99" s="387"/>
      <c r="CIO99" s="387"/>
      <c r="CIP99" s="387"/>
      <c r="CIQ99" s="387"/>
      <c r="CIR99" s="387"/>
      <c r="CIS99" s="387"/>
      <c r="CIT99" s="387"/>
      <c r="CIU99" s="387"/>
      <c r="CIV99" s="387"/>
      <c r="CIW99" s="387"/>
      <c r="CIX99" s="387"/>
      <c r="CIY99" s="387"/>
      <c r="CIZ99" s="387"/>
      <c r="CJA99" s="387"/>
      <c r="CJB99" s="387"/>
      <c r="CJC99" s="387"/>
      <c r="CJD99" s="387"/>
      <c r="CJE99" s="387"/>
      <c r="CJF99" s="387"/>
      <c r="CJG99" s="387"/>
      <c r="CJH99" s="387"/>
      <c r="CJI99" s="387"/>
      <c r="CJJ99" s="387"/>
      <c r="CJK99" s="387"/>
      <c r="CJL99" s="387"/>
      <c r="CJM99" s="387"/>
      <c r="CJN99" s="387"/>
      <c r="CJO99" s="387"/>
      <c r="CJP99" s="387"/>
      <c r="CJQ99" s="387"/>
      <c r="CJR99" s="387"/>
      <c r="CJS99" s="387"/>
      <c r="CJT99" s="387"/>
      <c r="CJU99" s="387"/>
      <c r="CJV99" s="387"/>
      <c r="CJW99" s="387"/>
      <c r="CJX99" s="387"/>
      <c r="CJY99" s="387"/>
      <c r="CJZ99" s="387"/>
      <c r="CKA99" s="387"/>
      <c r="CKB99" s="387"/>
      <c r="CKC99" s="387"/>
      <c r="CKD99" s="387"/>
      <c r="CKE99" s="387"/>
      <c r="CKF99" s="387"/>
      <c r="CKG99" s="387"/>
      <c r="CKH99" s="387"/>
      <c r="CKI99" s="387"/>
      <c r="CKJ99" s="387"/>
      <c r="CKK99" s="387"/>
      <c r="CKL99" s="387"/>
      <c r="CKM99" s="387"/>
      <c r="CKN99" s="387"/>
      <c r="CKO99" s="387"/>
      <c r="CKP99" s="387"/>
      <c r="CKQ99" s="387"/>
      <c r="CKR99" s="387"/>
      <c r="CKS99" s="387"/>
      <c r="CKT99" s="387"/>
      <c r="CKU99" s="387"/>
      <c r="CKV99" s="387"/>
      <c r="CKW99" s="387"/>
      <c r="CKX99" s="387"/>
      <c r="CKY99" s="387"/>
      <c r="CKZ99" s="387"/>
      <c r="CLA99" s="387"/>
      <c r="CLB99" s="387"/>
      <c r="CLC99" s="387"/>
      <c r="CLD99" s="387"/>
      <c r="CLE99" s="387"/>
      <c r="CLF99" s="387"/>
      <c r="CLG99" s="387"/>
      <c r="CLH99" s="387"/>
      <c r="CLI99" s="387"/>
      <c r="CLJ99" s="387"/>
      <c r="CLK99" s="387"/>
      <c r="CLL99" s="387"/>
      <c r="CLM99" s="387"/>
      <c r="CLN99" s="387"/>
      <c r="CLO99" s="387"/>
      <c r="CLP99" s="387"/>
      <c r="CLQ99" s="387"/>
      <c r="CLR99" s="387"/>
      <c r="CLS99" s="387"/>
      <c r="CLT99" s="387"/>
      <c r="CLU99" s="387"/>
      <c r="CLV99" s="387"/>
      <c r="CLW99" s="387"/>
      <c r="CLX99" s="387"/>
      <c r="CLY99" s="387"/>
      <c r="CLZ99" s="387"/>
      <c r="CMA99" s="387"/>
      <c r="CMB99" s="387"/>
      <c r="CMC99" s="387"/>
      <c r="CMD99" s="387"/>
      <c r="CME99" s="387"/>
      <c r="CMF99" s="387"/>
      <c r="CMG99" s="387"/>
      <c r="CMH99" s="387"/>
      <c r="CMI99" s="387"/>
      <c r="CMJ99" s="387"/>
      <c r="CMK99" s="387"/>
      <c r="CML99" s="387"/>
      <c r="CMM99" s="387"/>
      <c r="CMN99" s="387"/>
      <c r="CMO99" s="387"/>
      <c r="CMP99" s="387"/>
      <c r="CMQ99" s="387"/>
      <c r="CMR99" s="387"/>
      <c r="CMS99" s="387"/>
      <c r="CMT99" s="387"/>
      <c r="CMU99" s="387"/>
      <c r="CMV99" s="387"/>
      <c r="CMW99" s="387"/>
      <c r="CMX99" s="387"/>
      <c r="CMY99" s="387"/>
      <c r="CMZ99" s="387"/>
      <c r="CNA99" s="387"/>
      <c r="CNB99" s="387"/>
      <c r="CNC99" s="387"/>
      <c r="CND99" s="387"/>
      <c r="CNE99" s="387"/>
      <c r="CNF99" s="387"/>
      <c r="CNG99" s="387"/>
      <c r="CNH99" s="387"/>
      <c r="CNI99" s="387"/>
      <c r="CNJ99" s="387"/>
      <c r="CNK99" s="387"/>
      <c r="CNL99" s="387"/>
      <c r="CNM99" s="387"/>
      <c r="CNN99" s="387"/>
      <c r="CNO99" s="387"/>
      <c r="CNP99" s="387"/>
      <c r="CNQ99" s="387"/>
      <c r="CNR99" s="387"/>
      <c r="CNS99" s="387"/>
      <c r="CNT99" s="387"/>
      <c r="CNU99" s="387"/>
      <c r="CNV99" s="387"/>
      <c r="CNW99" s="387"/>
      <c r="CNX99" s="387"/>
      <c r="CNY99" s="387"/>
      <c r="CNZ99" s="387"/>
      <c r="COA99" s="387"/>
      <c r="COB99" s="387"/>
      <c r="COC99" s="387"/>
      <c r="COD99" s="387"/>
      <c r="COE99" s="387"/>
      <c r="COF99" s="387"/>
      <c r="COG99" s="387"/>
      <c r="COH99" s="387"/>
      <c r="COI99" s="387"/>
      <c r="COJ99" s="387"/>
      <c r="COK99" s="387"/>
      <c r="COL99" s="387"/>
      <c r="COM99" s="387"/>
      <c r="CON99" s="387"/>
      <c r="COO99" s="387"/>
      <c r="COP99" s="387"/>
      <c r="COQ99" s="387"/>
      <c r="COR99" s="387"/>
      <c r="COS99" s="387"/>
      <c r="COT99" s="387"/>
      <c r="COU99" s="387"/>
      <c r="COV99" s="387"/>
      <c r="COW99" s="387"/>
      <c r="COX99" s="387"/>
      <c r="COY99" s="387"/>
      <c r="COZ99" s="387"/>
      <c r="CPA99" s="387"/>
      <c r="CPB99" s="387"/>
      <c r="CPC99" s="387"/>
      <c r="CPD99" s="387"/>
      <c r="CPE99" s="387"/>
      <c r="CPF99" s="387"/>
      <c r="CPG99" s="387"/>
      <c r="CPH99" s="387"/>
      <c r="CPI99" s="387"/>
      <c r="CPJ99" s="387"/>
      <c r="CPK99" s="387"/>
      <c r="CPL99" s="387"/>
      <c r="CPM99" s="387"/>
      <c r="CPN99" s="387"/>
      <c r="CPO99" s="387"/>
      <c r="CPP99" s="387"/>
      <c r="CPQ99" s="387"/>
      <c r="CPR99" s="387"/>
      <c r="CPS99" s="387"/>
      <c r="CPT99" s="387"/>
      <c r="CPU99" s="387"/>
      <c r="CPV99" s="387"/>
      <c r="CPW99" s="387"/>
      <c r="CPX99" s="387"/>
      <c r="CPY99" s="387"/>
      <c r="CPZ99" s="387"/>
      <c r="CQA99" s="387"/>
      <c r="CQB99" s="387"/>
      <c r="CQC99" s="387"/>
      <c r="CQD99" s="387"/>
      <c r="CQE99" s="387"/>
      <c r="CQF99" s="387"/>
      <c r="CQG99" s="387"/>
      <c r="CQH99" s="387"/>
      <c r="CQI99" s="387"/>
      <c r="CQJ99" s="387"/>
      <c r="CQK99" s="387"/>
      <c r="CQL99" s="387"/>
      <c r="CQM99" s="387"/>
      <c r="CQN99" s="387"/>
      <c r="CQO99" s="387"/>
      <c r="CQP99" s="387"/>
      <c r="CQQ99" s="387"/>
      <c r="CQR99" s="387"/>
      <c r="CQS99" s="387"/>
      <c r="CQT99" s="387"/>
      <c r="CQU99" s="387"/>
      <c r="CQV99" s="387"/>
      <c r="CQW99" s="387"/>
      <c r="CQX99" s="387"/>
      <c r="CQY99" s="387"/>
      <c r="CQZ99" s="387"/>
      <c r="CRA99" s="387"/>
      <c r="CRB99" s="387"/>
      <c r="CRC99" s="387"/>
      <c r="CRD99" s="387"/>
      <c r="CRE99" s="387"/>
      <c r="CRF99" s="387"/>
      <c r="CRG99" s="387"/>
      <c r="CRH99" s="387"/>
      <c r="CRI99" s="387"/>
      <c r="CRJ99" s="387"/>
      <c r="CRK99" s="387"/>
      <c r="CRL99" s="387"/>
      <c r="CRM99" s="387"/>
      <c r="CRN99" s="387"/>
      <c r="CRO99" s="387"/>
      <c r="CRP99" s="387"/>
      <c r="CRQ99" s="387"/>
      <c r="CRR99" s="387"/>
      <c r="CRS99" s="387"/>
      <c r="CRT99" s="387"/>
      <c r="CRU99" s="387"/>
      <c r="CRV99" s="387"/>
      <c r="CRW99" s="387"/>
      <c r="CRX99" s="387"/>
      <c r="CRY99" s="387"/>
      <c r="CRZ99" s="387"/>
      <c r="CSA99" s="387"/>
      <c r="CSB99" s="387"/>
      <c r="CSC99" s="387"/>
      <c r="CSD99" s="387"/>
      <c r="CSE99" s="387"/>
      <c r="CSF99" s="387"/>
      <c r="CSG99" s="387"/>
      <c r="CSH99" s="387"/>
      <c r="CSI99" s="387"/>
      <c r="CSJ99" s="387"/>
      <c r="CSK99" s="387"/>
      <c r="CSL99" s="387"/>
      <c r="CSM99" s="387"/>
      <c r="CSN99" s="387"/>
      <c r="CSO99" s="387"/>
      <c r="CSP99" s="387"/>
      <c r="CSQ99" s="387"/>
      <c r="CSR99" s="387"/>
      <c r="CSS99" s="387"/>
      <c r="CST99" s="387"/>
      <c r="CSU99" s="387"/>
      <c r="CSV99" s="387"/>
      <c r="CSW99" s="387"/>
      <c r="CSX99" s="387"/>
      <c r="CSY99" s="387"/>
      <c r="CSZ99" s="387"/>
      <c r="CTA99" s="387"/>
      <c r="CTB99" s="387"/>
      <c r="CTC99" s="387"/>
      <c r="CTD99" s="387"/>
      <c r="CTE99" s="387"/>
      <c r="CTF99" s="387"/>
      <c r="CTG99" s="387"/>
      <c r="CTH99" s="387"/>
      <c r="CTI99" s="387"/>
      <c r="CTJ99" s="387"/>
      <c r="CTK99" s="387"/>
      <c r="CTL99" s="387"/>
      <c r="CTM99" s="387"/>
      <c r="CTN99" s="387"/>
      <c r="CTO99" s="387"/>
      <c r="CTP99" s="387"/>
      <c r="CTQ99" s="387"/>
      <c r="CTR99" s="387"/>
      <c r="CTS99" s="387"/>
      <c r="CTT99" s="387"/>
      <c r="CTU99" s="387"/>
      <c r="CTV99" s="387"/>
      <c r="CTW99" s="387"/>
      <c r="CTX99" s="387"/>
      <c r="CTY99" s="387"/>
      <c r="CTZ99" s="387"/>
      <c r="CUA99" s="387"/>
      <c r="CUB99" s="387"/>
      <c r="CUC99" s="387"/>
      <c r="CUD99" s="387"/>
      <c r="CUE99" s="387"/>
      <c r="CUF99" s="387"/>
      <c r="CUG99" s="387"/>
      <c r="CUH99" s="387"/>
      <c r="CUI99" s="387"/>
      <c r="CUJ99" s="387"/>
      <c r="CUK99" s="387"/>
      <c r="CUL99" s="387"/>
      <c r="CUM99" s="387"/>
      <c r="CUN99" s="387"/>
      <c r="CUO99" s="387"/>
      <c r="CUP99" s="387"/>
      <c r="CUQ99" s="387"/>
      <c r="CUR99" s="387"/>
      <c r="CUS99" s="387"/>
      <c r="CUT99" s="387"/>
      <c r="CUU99" s="387"/>
      <c r="CUV99" s="387"/>
      <c r="CUW99" s="387"/>
      <c r="CUX99" s="387"/>
      <c r="CUY99" s="387"/>
      <c r="CUZ99" s="387"/>
      <c r="CVA99" s="387"/>
      <c r="CVB99" s="387"/>
      <c r="CVC99" s="387"/>
      <c r="CVD99" s="387"/>
      <c r="CVE99" s="387"/>
      <c r="CVF99" s="387"/>
      <c r="CVG99" s="387"/>
      <c r="CVH99" s="387"/>
      <c r="CVI99" s="387"/>
      <c r="CVJ99" s="387"/>
      <c r="CVK99" s="387"/>
      <c r="CVL99" s="387"/>
      <c r="CVM99" s="387"/>
      <c r="CVN99" s="387"/>
      <c r="CVO99" s="387"/>
      <c r="CVP99" s="387"/>
      <c r="CVQ99" s="387"/>
      <c r="CVR99" s="387"/>
      <c r="CVS99" s="387"/>
      <c r="CVT99" s="387"/>
      <c r="CVU99" s="387"/>
      <c r="CVV99" s="387"/>
      <c r="CVW99" s="387"/>
      <c r="CVX99" s="387"/>
      <c r="CVY99" s="387"/>
      <c r="CVZ99" s="387"/>
      <c r="CWA99" s="387"/>
      <c r="CWB99" s="387"/>
      <c r="CWC99" s="387"/>
      <c r="CWD99" s="387"/>
      <c r="CWE99" s="387"/>
      <c r="CWF99" s="387"/>
      <c r="CWG99" s="387"/>
      <c r="CWH99" s="387"/>
      <c r="CWI99" s="387"/>
      <c r="CWJ99" s="387"/>
      <c r="CWK99" s="387"/>
      <c r="CWL99" s="387"/>
      <c r="CWM99" s="387"/>
      <c r="CWN99" s="387"/>
      <c r="CWO99" s="387"/>
      <c r="CWP99" s="387"/>
      <c r="CWQ99" s="387"/>
      <c r="CWR99" s="387"/>
      <c r="CWS99" s="387"/>
      <c r="CWT99" s="387"/>
      <c r="CWU99" s="387"/>
      <c r="CWV99" s="387"/>
      <c r="CWW99" s="387"/>
      <c r="CWX99" s="387"/>
      <c r="CWY99" s="387"/>
      <c r="CWZ99" s="387"/>
      <c r="CXA99" s="387"/>
      <c r="CXB99" s="387"/>
      <c r="CXC99" s="387"/>
      <c r="CXD99" s="387"/>
      <c r="CXE99" s="387"/>
      <c r="CXF99" s="387"/>
      <c r="CXG99" s="387"/>
      <c r="CXH99" s="387"/>
      <c r="CXI99" s="387"/>
      <c r="CXJ99" s="387"/>
      <c r="CXK99" s="387"/>
      <c r="CXL99" s="387"/>
      <c r="CXM99" s="387"/>
      <c r="CXN99" s="387"/>
      <c r="CXO99" s="387"/>
      <c r="CXP99" s="387"/>
      <c r="CXQ99" s="387"/>
      <c r="CXR99" s="387"/>
      <c r="CXS99" s="387"/>
      <c r="CXT99" s="387"/>
      <c r="CXU99" s="387"/>
      <c r="CXV99" s="387"/>
      <c r="CXW99" s="387"/>
      <c r="CXX99" s="387"/>
      <c r="CXY99" s="387"/>
      <c r="CXZ99" s="387"/>
      <c r="CYA99" s="387"/>
      <c r="CYB99" s="387"/>
      <c r="CYC99" s="387"/>
      <c r="CYD99" s="387"/>
      <c r="CYE99" s="387"/>
      <c r="CYF99" s="387"/>
      <c r="CYG99" s="387"/>
      <c r="CYH99" s="387"/>
      <c r="CYI99" s="387"/>
      <c r="CYJ99" s="387"/>
      <c r="CYK99" s="387"/>
      <c r="CYL99" s="387"/>
      <c r="CYM99" s="387"/>
      <c r="CYN99" s="387"/>
      <c r="CYO99" s="387"/>
      <c r="CYP99" s="387"/>
      <c r="CYQ99" s="387"/>
      <c r="CYR99" s="387"/>
      <c r="CYS99" s="387"/>
      <c r="CYT99" s="387"/>
      <c r="CYU99" s="387"/>
      <c r="CYV99" s="387"/>
      <c r="CYW99" s="387"/>
      <c r="CYX99" s="387"/>
      <c r="CYY99" s="387"/>
      <c r="CYZ99" s="387"/>
      <c r="CZA99" s="387"/>
      <c r="CZB99" s="387"/>
      <c r="CZC99" s="387"/>
      <c r="CZD99" s="387"/>
      <c r="CZE99" s="387"/>
      <c r="CZF99" s="387"/>
      <c r="CZG99" s="387"/>
      <c r="CZH99" s="387"/>
      <c r="CZI99" s="387"/>
      <c r="CZJ99" s="387"/>
      <c r="CZK99" s="387"/>
      <c r="CZL99" s="387"/>
      <c r="CZM99" s="387"/>
      <c r="CZN99" s="387"/>
      <c r="CZO99" s="387"/>
      <c r="CZP99" s="387"/>
      <c r="CZQ99" s="387"/>
      <c r="CZR99" s="387"/>
      <c r="CZS99" s="387"/>
      <c r="CZT99" s="387"/>
      <c r="CZU99" s="387"/>
      <c r="CZV99" s="387"/>
      <c r="CZW99" s="387"/>
      <c r="CZX99" s="387"/>
      <c r="CZY99" s="387"/>
      <c r="CZZ99" s="387"/>
      <c r="DAA99" s="387"/>
      <c r="DAB99" s="387"/>
      <c r="DAC99" s="387"/>
      <c r="DAD99" s="387"/>
      <c r="DAE99" s="387"/>
      <c r="DAF99" s="387"/>
      <c r="DAG99" s="387"/>
      <c r="DAH99" s="387"/>
      <c r="DAI99" s="387"/>
      <c r="DAJ99" s="387"/>
      <c r="DAK99" s="387"/>
      <c r="DAL99" s="387"/>
      <c r="DAM99" s="387"/>
      <c r="DAN99" s="387"/>
      <c r="DAO99" s="387"/>
      <c r="DAP99" s="387"/>
      <c r="DAQ99" s="387"/>
      <c r="DAR99" s="387"/>
      <c r="DAS99" s="387"/>
      <c r="DAT99" s="387"/>
      <c r="DAU99" s="387"/>
      <c r="DAV99" s="387"/>
      <c r="DAW99" s="387"/>
      <c r="DAX99" s="387"/>
      <c r="DAY99" s="387"/>
      <c r="DAZ99" s="387"/>
      <c r="DBA99" s="387"/>
      <c r="DBB99" s="387"/>
      <c r="DBC99" s="387"/>
      <c r="DBD99" s="387"/>
      <c r="DBE99" s="387"/>
      <c r="DBF99" s="387"/>
      <c r="DBG99" s="387"/>
      <c r="DBH99" s="387"/>
      <c r="DBI99" s="387"/>
      <c r="DBJ99" s="387"/>
      <c r="DBK99" s="387"/>
      <c r="DBL99" s="387"/>
      <c r="DBM99" s="387"/>
      <c r="DBN99" s="387"/>
      <c r="DBO99" s="387"/>
      <c r="DBP99" s="387"/>
      <c r="DBQ99" s="387"/>
      <c r="DBR99" s="387"/>
      <c r="DBS99" s="387"/>
      <c r="DBT99" s="387"/>
      <c r="DBU99" s="387"/>
      <c r="DBV99" s="387"/>
      <c r="DBW99" s="387"/>
      <c r="DBX99" s="387"/>
      <c r="DBY99" s="387"/>
      <c r="DBZ99" s="387"/>
      <c r="DCA99" s="387"/>
      <c r="DCB99" s="387"/>
      <c r="DCC99" s="387"/>
      <c r="DCD99" s="387"/>
      <c r="DCE99" s="387"/>
      <c r="DCF99" s="387"/>
      <c r="DCG99" s="387"/>
      <c r="DCH99" s="387"/>
      <c r="DCI99" s="387"/>
      <c r="DCJ99" s="387"/>
      <c r="DCK99" s="387"/>
      <c r="DCL99" s="387"/>
      <c r="DCM99" s="387"/>
      <c r="DCN99" s="387"/>
      <c r="DCO99" s="387"/>
      <c r="DCP99" s="387"/>
      <c r="DCQ99" s="387"/>
      <c r="DCR99" s="387"/>
      <c r="DCS99" s="387"/>
      <c r="DCT99" s="387"/>
      <c r="DCU99" s="387"/>
      <c r="DCV99" s="387"/>
      <c r="DCW99" s="387"/>
      <c r="DCX99" s="387"/>
      <c r="DCY99" s="387"/>
      <c r="DCZ99" s="387"/>
      <c r="DDA99" s="387"/>
      <c r="DDB99" s="387"/>
      <c r="DDC99" s="387"/>
      <c r="DDD99" s="387"/>
      <c r="DDE99" s="387"/>
      <c r="DDF99" s="387"/>
      <c r="DDG99" s="387"/>
      <c r="DDH99" s="387"/>
      <c r="DDI99" s="387"/>
      <c r="DDJ99" s="387"/>
      <c r="DDK99" s="387"/>
      <c r="DDL99" s="387"/>
      <c r="DDM99" s="387"/>
      <c r="DDN99" s="387"/>
      <c r="DDO99" s="387"/>
      <c r="DDP99" s="387"/>
      <c r="DDQ99" s="387"/>
      <c r="DDR99" s="387"/>
      <c r="DDS99" s="387"/>
      <c r="DDT99" s="387"/>
      <c r="DDU99" s="387"/>
      <c r="DDV99" s="387"/>
      <c r="DDW99" s="387"/>
      <c r="DDX99" s="387"/>
      <c r="DDY99" s="387"/>
      <c r="DDZ99" s="387"/>
      <c r="DEA99" s="387"/>
      <c r="DEB99" s="387"/>
      <c r="DEC99" s="387"/>
      <c r="DED99" s="387"/>
      <c r="DEE99" s="387"/>
      <c r="DEF99" s="387"/>
      <c r="DEG99" s="387"/>
      <c r="DEH99" s="387"/>
      <c r="DEI99" s="387"/>
      <c r="DEJ99" s="387"/>
      <c r="DEK99" s="387"/>
      <c r="DEL99" s="387"/>
      <c r="DEM99" s="387"/>
      <c r="DEN99" s="387"/>
      <c r="DEO99" s="387"/>
      <c r="DEP99" s="387"/>
      <c r="DEQ99" s="387"/>
      <c r="DER99" s="387"/>
      <c r="DES99" s="387"/>
      <c r="DET99" s="387"/>
      <c r="DEU99" s="387"/>
      <c r="DEV99" s="387"/>
      <c r="DEW99" s="387"/>
      <c r="DEX99" s="387"/>
      <c r="DEY99" s="387"/>
      <c r="DEZ99" s="387"/>
      <c r="DFA99" s="387"/>
      <c r="DFB99" s="387"/>
      <c r="DFC99" s="387"/>
      <c r="DFD99" s="387"/>
      <c r="DFE99" s="387"/>
      <c r="DFF99" s="387"/>
      <c r="DFG99" s="387"/>
      <c r="DFH99" s="387"/>
      <c r="DFI99" s="387"/>
      <c r="DFJ99" s="387"/>
      <c r="DFK99" s="387"/>
      <c r="DFL99" s="387"/>
      <c r="DFM99" s="387"/>
      <c r="DFN99" s="387"/>
      <c r="DFO99" s="387"/>
      <c r="DFP99" s="387"/>
      <c r="DFQ99" s="387"/>
      <c r="DFR99" s="387"/>
      <c r="DFS99" s="387"/>
      <c r="DFT99" s="387"/>
      <c r="DFU99" s="387"/>
      <c r="DFV99" s="387"/>
      <c r="DFW99" s="387"/>
      <c r="DFX99" s="387"/>
      <c r="DFY99" s="387"/>
      <c r="DFZ99" s="387"/>
      <c r="DGA99" s="387"/>
      <c r="DGB99" s="387"/>
      <c r="DGC99" s="387"/>
      <c r="DGD99" s="387"/>
      <c r="DGE99" s="387"/>
      <c r="DGF99" s="387"/>
      <c r="DGG99" s="387"/>
      <c r="DGH99" s="387"/>
      <c r="DGI99" s="387"/>
      <c r="DGJ99" s="387"/>
      <c r="DGK99" s="387"/>
      <c r="DGL99" s="387"/>
      <c r="DGM99" s="387"/>
      <c r="DGN99" s="387"/>
      <c r="DGO99" s="387"/>
      <c r="DGP99" s="387"/>
      <c r="DGQ99" s="387"/>
      <c r="DGR99" s="387"/>
      <c r="DGS99" s="387"/>
      <c r="DGT99" s="387"/>
      <c r="DGU99" s="387"/>
      <c r="DGV99" s="387"/>
      <c r="DGW99" s="387"/>
      <c r="DGX99" s="387"/>
      <c r="DGY99" s="387"/>
      <c r="DGZ99" s="387"/>
      <c r="DHA99" s="387"/>
      <c r="DHB99" s="387"/>
      <c r="DHC99" s="387"/>
      <c r="DHD99" s="387"/>
      <c r="DHE99" s="387"/>
      <c r="DHF99" s="387"/>
      <c r="DHG99" s="387"/>
      <c r="DHH99" s="387"/>
      <c r="DHI99" s="387"/>
      <c r="DHJ99" s="387"/>
      <c r="DHK99" s="387"/>
      <c r="DHL99" s="387"/>
      <c r="DHM99" s="387"/>
      <c r="DHN99" s="387"/>
      <c r="DHO99" s="387"/>
      <c r="DHP99" s="387"/>
      <c r="DHQ99" s="387"/>
      <c r="DHR99" s="387"/>
    </row>
    <row r="100" spans="1:2930" s="386" customFormat="1" ht="14.5" hidden="1" x14ac:dyDescent="0.35">
      <c r="A100" s="386">
        <v>95</v>
      </c>
      <c r="B100" s="498" t="str">
        <f ca="1">IF(NOW()-'2020-02'!B$15&gt;30,"Red",IF(NOW()-'2020-02'!B$15&gt;15,"Yellow","Green"))</f>
        <v>Red</v>
      </c>
      <c r="C100" s="499" t="str">
        <f>CONCATENATE('2020-02'!$B$1, " - ",'2020-02'!$B$2)</f>
        <v>2020-02 - Modifications to PRC-024 (Generator Ride-through)      (Order 901-M2)</v>
      </c>
      <c r="D100" s="499"/>
      <c r="E100" s="500" t="str">
        <f>'2020-02'!$B$5</f>
        <v>PRC-024, PRC-029-1</v>
      </c>
      <c r="F100" s="501">
        <f>'2020-02'!$G$36</f>
        <v>132</v>
      </c>
      <c r="G100" s="386" t="s">
        <v>34</v>
      </c>
    </row>
    <row r="101" spans="1:2930" s="497" customFormat="1" ht="14.5" hidden="1" x14ac:dyDescent="0.35">
      <c r="A101" s="381">
        <v>96</v>
      </c>
      <c r="B101" s="567" t="str">
        <f ca="1">IF(NOW()-'2020-02'!B$15&gt;30,"Red",IF(NOW()-'2020-02'!B$15&gt;15,"Yellow","Green"))</f>
        <v>Red</v>
      </c>
      <c r="C101" s="589" t="str">
        <f>CONCATENATE('2020-02'!$B$1, " - ",'2020-02'!$B$2)</f>
        <v>2020-02 - Modifications to PRC-024 (Generator Ride-through)      (Order 901-M2)</v>
      </c>
      <c r="D101" s="582">
        <f>'2020-02'!$F$7</f>
        <v>3</v>
      </c>
      <c r="E101" s="549" t="str">
        <f>'2020-02'!$B$5</f>
        <v>PRC-024, PRC-029-1</v>
      </c>
      <c r="F101" s="545">
        <f>'2020-02'!$G$36</f>
        <v>132</v>
      </c>
      <c r="G101" s="550" t="str">
        <f>'2020-02'!$B$3</f>
        <v>Archived</v>
      </c>
      <c r="H101" s="387"/>
      <c r="I101" s="387"/>
      <c r="J101" s="387"/>
      <c r="K101" s="387"/>
      <c r="L101" s="387"/>
      <c r="M101" s="387"/>
      <c r="N101" s="387"/>
      <c r="O101" s="387"/>
      <c r="P101" s="387"/>
      <c r="Q101" s="387"/>
      <c r="R101" s="387"/>
      <c r="S101" s="387"/>
      <c r="T101" s="387"/>
      <c r="U101" s="387"/>
      <c r="V101" s="387"/>
      <c r="W101" s="387"/>
      <c r="X101" s="387"/>
      <c r="Y101" s="387"/>
      <c r="Z101" s="387"/>
      <c r="AA101" s="387"/>
      <c r="AB101" s="387"/>
      <c r="AC101" s="387"/>
      <c r="AD101" s="387"/>
      <c r="AE101" s="387"/>
      <c r="AF101" s="387"/>
      <c r="AG101" s="387"/>
      <c r="AH101" s="387"/>
      <c r="AI101" s="387"/>
      <c r="AJ101" s="387"/>
      <c r="AK101" s="387"/>
      <c r="AL101" s="387"/>
      <c r="AM101" s="387"/>
      <c r="AN101" s="387"/>
      <c r="AO101" s="387"/>
      <c r="AP101" s="387"/>
      <c r="AQ101" s="387"/>
      <c r="AR101" s="387"/>
      <c r="AS101" s="387"/>
      <c r="AT101" s="387"/>
      <c r="AU101" s="387"/>
      <c r="AV101" s="387"/>
      <c r="AW101" s="387"/>
      <c r="AX101" s="387"/>
      <c r="AY101" s="387"/>
      <c r="AZ101" s="387"/>
      <c r="BA101" s="387"/>
      <c r="BB101" s="387"/>
      <c r="BC101" s="387"/>
      <c r="BD101" s="387"/>
      <c r="BE101" s="387"/>
      <c r="BF101" s="387"/>
      <c r="BG101" s="387"/>
      <c r="BH101" s="387"/>
      <c r="BI101" s="387"/>
      <c r="BJ101" s="387"/>
      <c r="BK101" s="387"/>
      <c r="BL101" s="387"/>
      <c r="BM101" s="387"/>
      <c r="BN101" s="387"/>
      <c r="BO101" s="387"/>
      <c r="BP101" s="387"/>
      <c r="BQ101" s="387"/>
      <c r="BR101" s="387"/>
      <c r="BS101" s="387"/>
      <c r="BT101" s="387"/>
      <c r="BU101" s="387"/>
      <c r="BV101" s="387"/>
      <c r="BW101" s="387"/>
      <c r="BX101" s="387"/>
      <c r="BY101" s="387"/>
      <c r="BZ101" s="387"/>
      <c r="CA101" s="387"/>
      <c r="CB101" s="387"/>
      <c r="CC101" s="387"/>
      <c r="CD101" s="387"/>
      <c r="CE101" s="387"/>
      <c r="CF101" s="387"/>
      <c r="CG101" s="387"/>
      <c r="CH101" s="387"/>
      <c r="CI101" s="387"/>
      <c r="CJ101" s="387"/>
      <c r="CK101" s="387"/>
      <c r="CL101" s="387"/>
      <c r="CM101" s="387"/>
      <c r="CN101" s="387"/>
      <c r="CO101" s="387"/>
      <c r="CP101" s="387"/>
      <c r="CQ101" s="387"/>
      <c r="CR101" s="387"/>
      <c r="CS101" s="387"/>
      <c r="CT101" s="387"/>
      <c r="CU101" s="387"/>
      <c r="CV101" s="387"/>
      <c r="CW101" s="387"/>
      <c r="CX101" s="387"/>
      <c r="CY101" s="387"/>
      <c r="CZ101" s="387"/>
      <c r="DA101" s="387"/>
      <c r="DB101" s="387"/>
      <c r="DC101" s="387"/>
      <c r="DD101" s="387"/>
      <c r="DE101" s="387"/>
      <c r="DF101" s="387"/>
      <c r="DG101" s="387"/>
      <c r="DH101" s="387"/>
      <c r="DI101" s="387"/>
      <c r="DJ101" s="387"/>
      <c r="DK101" s="387"/>
      <c r="DL101" s="387"/>
      <c r="DM101" s="387"/>
      <c r="DN101" s="387"/>
      <c r="DO101" s="387"/>
      <c r="DP101" s="387"/>
      <c r="DQ101" s="387"/>
      <c r="DR101" s="387"/>
      <c r="DS101" s="387"/>
      <c r="DT101" s="387"/>
      <c r="DU101" s="387"/>
      <c r="DV101" s="387"/>
      <c r="DW101" s="387"/>
      <c r="DX101" s="387"/>
      <c r="DY101" s="387"/>
      <c r="DZ101" s="387"/>
      <c r="EA101" s="387"/>
      <c r="EB101" s="387"/>
      <c r="EC101" s="387"/>
      <c r="ED101" s="387"/>
      <c r="EE101" s="387"/>
      <c r="EF101" s="387"/>
      <c r="EG101" s="387"/>
      <c r="EH101" s="387"/>
      <c r="EI101" s="387"/>
      <c r="EJ101" s="387"/>
      <c r="EK101" s="387"/>
      <c r="EL101" s="387"/>
      <c r="EM101" s="387"/>
      <c r="EN101" s="387"/>
      <c r="EO101" s="387"/>
      <c r="EP101" s="387"/>
      <c r="EQ101" s="387"/>
      <c r="ER101" s="387"/>
      <c r="ES101" s="387"/>
      <c r="ET101" s="387"/>
      <c r="EU101" s="387"/>
      <c r="EV101" s="387"/>
      <c r="EW101" s="387"/>
      <c r="EX101" s="387"/>
      <c r="EY101" s="387"/>
      <c r="EZ101" s="387"/>
      <c r="FA101" s="387"/>
      <c r="FB101" s="387"/>
      <c r="FC101" s="387"/>
      <c r="FD101" s="387"/>
      <c r="FE101" s="387"/>
      <c r="FF101" s="387"/>
      <c r="FG101" s="387"/>
      <c r="FH101" s="387"/>
      <c r="FI101" s="387"/>
      <c r="FJ101" s="387"/>
      <c r="FK101" s="387"/>
      <c r="FL101" s="387"/>
      <c r="FM101" s="387"/>
      <c r="FN101" s="387"/>
      <c r="FO101" s="387"/>
      <c r="FP101" s="387"/>
      <c r="FQ101" s="387"/>
      <c r="FR101" s="387"/>
      <c r="FS101" s="387"/>
      <c r="FT101" s="387"/>
      <c r="FU101" s="387"/>
      <c r="FV101" s="387"/>
      <c r="FW101" s="387"/>
      <c r="FX101" s="387"/>
      <c r="FY101" s="387"/>
      <c r="FZ101" s="387"/>
      <c r="GA101" s="387"/>
      <c r="GB101" s="387"/>
      <c r="GC101" s="387"/>
      <c r="GD101" s="387"/>
      <c r="GE101" s="387"/>
      <c r="GF101" s="387"/>
      <c r="GG101" s="387"/>
      <c r="GH101" s="387"/>
      <c r="GI101" s="387"/>
      <c r="GJ101" s="387"/>
      <c r="GK101" s="387"/>
      <c r="GL101" s="387"/>
      <c r="GM101" s="387"/>
      <c r="GN101" s="387"/>
      <c r="GO101" s="387"/>
      <c r="GP101" s="387"/>
      <c r="GQ101" s="387"/>
      <c r="GR101" s="387"/>
      <c r="GS101" s="387"/>
      <c r="GT101" s="387"/>
      <c r="GU101" s="387"/>
      <c r="GV101" s="387"/>
      <c r="GW101" s="387"/>
      <c r="GX101" s="387"/>
      <c r="GY101" s="387"/>
      <c r="GZ101" s="387"/>
      <c r="HA101" s="387"/>
      <c r="HB101" s="387"/>
      <c r="HC101" s="387"/>
      <c r="HD101" s="387"/>
      <c r="HE101" s="387"/>
      <c r="HF101" s="387"/>
      <c r="HG101" s="387"/>
      <c r="HH101" s="387"/>
      <c r="HI101" s="387"/>
      <c r="HJ101" s="387"/>
      <c r="HK101" s="387"/>
      <c r="HL101" s="387"/>
      <c r="HM101" s="387"/>
      <c r="HN101" s="387"/>
      <c r="HO101" s="387"/>
      <c r="HP101" s="387"/>
      <c r="HQ101" s="387"/>
      <c r="HR101" s="387"/>
      <c r="HS101" s="387"/>
      <c r="HT101" s="387"/>
      <c r="HU101" s="387"/>
      <c r="HV101" s="387"/>
      <c r="HW101" s="387"/>
      <c r="HX101" s="387"/>
      <c r="HY101" s="387"/>
      <c r="HZ101" s="387"/>
      <c r="IA101" s="387"/>
      <c r="IB101" s="387"/>
      <c r="IC101" s="387"/>
      <c r="ID101" s="387"/>
      <c r="IE101" s="387"/>
      <c r="IF101" s="387"/>
      <c r="IG101" s="387"/>
      <c r="IH101" s="387"/>
      <c r="II101" s="387"/>
      <c r="IJ101" s="387"/>
      <c r="IK101" s="387"/>
      <c r="IL101" s="387"/>
      <c r="IM101" s="387"/>
      <c r="IN101" s="387"/>
      <c r="IO101" s="387"/>
      <c r="IP101" s="387"/>
      <c r="IQ101" s="387"/>
      <c r="IR101" s="387"/>
      <c r="IS101" s="387"/>
      <c r="IT101" s="387"/>
      <c r="IU101" s="387"/>
      <c r="IV101" s="387"/>
      <c r="IW101" s="387"/>
      <c r="IX101" s="387"/>
      <c r="IY101" s="387"/>
      <c r="IZ101" s="387"/>
      <c r="JA101" s="387"/>
      <c r="JB101" s="387"/>
      <c r="JC101" s="387"/>
      <c r="JD101" s="387"/>
      <c r="JE101" s="387"/>
      <c r="JF101" s="387"/>
      <c r="JG101" s="387"/>
      <c r="JH101" s="387"/>
      <c r="JI101" s="387"/>
      <c r="JJ101" s="387"/>
      <c r="JK101" s="387"/>
      <c r="JL101" s="387"/>
      <c r="JM101" s="387"/>
      <c r="JN101" s="387"/>
      <c r="JO101" s="387"/>
      <c r="JP101" s="387"/>
      <c r="JQ101" s="387"/>
      <c r="JR101" s="387"/>
      <c r="JS101" s="387"/>
      <c r="JT101" s="387"/>
      <c r="JU101" s="387"/>
      <c r="JV101" s="387"/>
      <c r="JW101" s="387"/>
      <c r="JX101" s="387"/>
      <c r="JY101" s="387"/>
      <c r="JZ101" s="387"/>
      <c r="KA101" s="387"/>
      <c r="KB101" s="387"/>
      <c r="KC101" s="387"/>
      <c r="KD101" s="387"/>
      <c r="KE101" s="387"/>
      <c r="KF101" s="387"/>
      <c r="KG101" s="387"/>
      <c r="KH101" s="387"/>
      <c r="KI101" s="387"/>
      <c r="KJ101" s="387"/>
      <c r="KK101" s="387"/>
      <c r="KL101" s="387"/>
      <c r="KM101" s="387"/>
      <c r="KN101" s="387"/>
      <c r="KO101" s="387"/>
      <c r="KP101" s="387"/>
      <c r="KQ101" s="387"/>
      <c r="KR101" s="387"/>
      <c r="KS101" s="387"/>
      <c r="KT101" s="387"/>
      <c r="KU101" s="387"/>
      <c r="KV101" s="387"/>
      <c r="KW101" s="387"/>
      <c r="KX101" s="387"/>
      <c r="KY101" s="387"/>
      <c r="KZ101" s="387"/>
      <c r="LA101" s="387"/>
      <c r="LB101" s="387"/>
      <c r="LC101" s="387"/>
      <c r="LD101" s="387"/>
      <c r="LE101" s="387"/>
      <c r="LF101" s="387"/>
      <c r="LG101" s="387"/>
      <c r="LH101" s="387"/>
      <c r="LI101" s="387"/>
      <c r="LJ101" s="387"/>
      <c r="LK101" s="387"/>
      <c r="LL101" s="387"/>
      <c r="LM101" s="387"/>
      <c r="LN101" s="387"/>
      <c r="LO101" s="387"/>
      <c r="LP101" s="387"/>
      <c r="LQ101" s="387"/>
      <c r="LR101" s="387"/>
      <c r="LS101" s="387"/>
      <c r="LT101" s="387"/>
      <c r="LU101" s="387"/>
      <c r="LV101" s="387"/>
      <c r="LW101" s="387"/>
      <c r="LX101" s="387"/>
      <c r="LY101" s="387"/>
      <c r="LZ101" s="387"/>
      <c r="MA101" s="387"/>
      <c r="MB101" s="387"/>
      <c r="MC101" s="387"/>
      <c r="MD101" s="387"/>
      <c r="ME101" s="387"/>
      <c r="MF101" s="387"/>
      <c r="MG101" s="387"/>
      <c r="MH101" s="387"/>
      <c r="MI101" s="387"/>
      <c r="MJ101" s="387"/>
      <c r="MK101" s="387"/>
      <c r="ML101" s="387"/>
      <c r="MM101" s="387"/>
      <c r="MN101" s="387"/>
      <c r="MO101" s="387"/>
      <c r="MP101" s="387"/>
      <c r="MQ101" s="387"/>
      <c r="MR101" s="387"/>
      <c r="MS101" s="387"/>
      <c r="MT101" s="387"/>
      <c r="MU101" s="387"/>
      <c r="MV101" s="387"/>
      <c r="MW101" s="387"/>
      <c r="MX101" s="387"/>
      <c r="MY101" s="387"/>
      <c r="MZ101" s="387"/>
      <c r="NA101" s="387"/>
      <c r="NB101" s="387"/>
      <c r="NC101" s="387"/>
      <c r="ND101" s="387"/>
      <c r="NE101" s="387"/>
      <c r="NF101" s="387"/>
      <c r="NG101" s="387"/>
      <c r="NH101" s="387"/>
      <c r="NI101" s="387"/>
      <c r="NJ101" s="387"/>
      <c r="NK101" s="387"/>
      <c r="NL101" s="387"/>
      <c r="NM101" s="387"/>
      <c r="NN101" s="387"/>
      <c r="NO101" s="387"/>
      <c r="NP101" s="387"/>
      <c r="NQ101" s="387"/>
      <c r="NR101" s="387"/>
      <c r="NS101" s="387"/>
      <c r="NT101" s="387"/>
      <c r="NU101" s="387"/>
      <c r="NV101" s="387"/>
      <c r="NW101" s="387"/>
      <c r="NX101" s="387"/>
      <c r="NY101" s="387"/>
      <c r="NZ101" s="387"/>
      <c r="OA101" s="387"/>
      <c r="OB101" s="387"/>
      <c r="OC101" s="387"/>
      <c r="OD101" s="387"/>
      <c r="OE101" s="387"/>
      <c r="OF101" s="387"/>
      <c r="OG101" s="387"/>
      <c r="OH101" s="387"/>
      <c r="OI101" s="387"/>
      <c r="OJ101" s="387"/>
      <c r="OK101" s="387"/>
      <c r="OL101" s="387"/>
      <c r="OM101" s="387"/>
      <c r="ON101" s="387"/>
      <c r="OO101" s="387"/>
      <c r="OP101" s="387"/>
      <c r="OQ101" s="387"/>
      <c r="OR101" s="387"/>
      <c r="OS101" s="387"/>
      <c r="OT101" s="387"/>
      <c r="OU101" s="387"/>
      <c r="OV101" s="387"/>
      <c r="OW101" s="387"/>
      <c r="OX101" s="387"/>
      <c r="OY101" s="387"/>
      <c r="OZ101" s="387"/>
      <c r="PA101" s="387"/>
      <c r="PB101" s="387"/>
      <c r="PC101" s="387"/>
      <c r="PD101" s="387"/>
      <c r="PE101" s="387"/>
      <c r="PF101" s="387"/>
      <c r="PG101" s="387"/>
      <c r="PH101" s="387"/>
      <c r="PI101" s="387"/>
      <c r="PJ101" s="387"/>
      <c r="PK101" s="387"/>
      <c r="PL101" s="387"/>
      <c r="PM101" s="387"/>
      <c r="PN101" s="387"/>
      <c r="PO101" s="387"/>
      <c r="PP101" s="387"/>
      <c r="PQ101" s="387"/>
      <c r="PR101" s="387"/>
      <c r="PS101" s="387"/>
      <c r="PT101" s="387"/>
      <c r="PU101" s="387"/>
      <c r="PV101" s="387"/>
      <c r="PW101" s="387"/>
      <c r="PX101" s="387"/>
      <c r="PY101" s="387"/>
      <c r="PZ101" s="387"/>
      <c r="QA101" s="387"/>
      <c r="QB101" s="387"/>
      <c r="QC101" s="387"/>
      <c r="QD101" s="387"/>
      <c r="QE101" s="387"/>
      <c r="QF101" s="387"/>
      <c r="QG101" s="387"/>
      <c r="QH101" s="387"/>
      <c r="QI101" s="387"/>
      <c r="QJ101" s="387"/>
      <c r="QK101" s="387"/>
      <c r="QL101" s="387"/>
      <c r="QM101" s="387"/>
      <c r="QN101" s="387"/>
      <c r="QO101" s="387"/>
      <c r="QP101" s="387"/>
      <c r="QQ101" s="387"/>
      <c r="QR101" s="387"/>
      <c r="QS101" s="387"/>
      <c r="QT101" s="387"/>
      <c r="QU101" s="387"/>
      <c r="QV101" s="387"/>
      <c r="QW101" s="387"/>
      <c r="QX101" s="387"/>
      <c r="QY101" s="387"/>
      <c r="QZ101" s="387"/>
      <c r="RA101" s="387"/>
      <c r="RB101" s="387"/>
      <c r="RC101" s="387"/>
      <c r="RD101" s="387"/>
      <c r="RE101" s="387"/>
      <c r="RF101" s="387"/>
      <c r="RG101" s="387"/>
      <c r="RH101" s="387"/>
      <c r="RI101" s="387"/>
      <c r="RJ101" s="387"/>
      <c r="RK101" s="387"/>
      <c r="RL101" s="387"/>
      <c r="RM101" s="387"/>
      <c r="RN101" s="387"/>
      <c r="RO101" s="387"/>
      <c r="RP101" s="387"/>
      <c r="RQ101" s="387"/>
      <c r="RR101" s="387"/>
      <c r="RS101" s="387"/>
      <c r="RT101" s="387"/>
      <c r="RU101" s="387"/>
      <c r="RV101" s="387"/>
      <c r="RW101" s="387"/>
      <c r="RX101" s="387"/>
      <c r="RY101" s="387"/>
      <c r="RZ101" s="387"/>
      <c r="SA101" s="387"/>
      <c r="SB101" s="387"/>
      <c r="SC101" s="387"/>
      <c r="SD101" s="387"/>
      <c r="SE101" s="387"/>
      <c r="SF101" s="387"/>
      <c r="SG101" s="387"/>
      <c r="SH101" s="387"/>
      <c r="SI101" s="387"/>
      <c r="SJ101" s="387"/>
      <c r="SK101" s="387"/>
      <c r="SL101" s="387"/>
      <c r="SM101" s="387"/>
      <c r="SN101" s="387"/>
      <c r="SO101" s="387"/>
      <c r="SP101" s="387"/>
      <c r="SQ101" s="387"/>
      <c r="SR101" s="387"/>
      <c r="SS101" s="387"/>
      <c r="ST101" s="387"/>
      <c r="SU101" s="387"/>
      <c r="SV101" s="387"/>
      <c r="SW101" s="387"/>
      <c r="SX101" s="387"/>
      <c r="SY101" s="387"/>
      <c r="SZ101" s="387"/>
      <c r="TA101" s="387"/>
      <c r="TB101" s="387"/>
      <c r="TC101" s="387"/>
      <c r="TD101" s="387"/>
      <c r="TE101" s="387"/>
      <c r="TF101" s="387"/>
      <c r="TG101" s="387"/>
      <c r="TH101" s="387"/>
      <c r="TI101" s="387"/>
      <c r="TJ101" s="387"/>
      <c r="TK101" s="387"/>
      <c r="TL101" s="387"/>
      <c r="TM101" s="387"/>
      <c r="TN101" s="387"/>
      <c r="TO101" s="387"/>
      <c r="TP101" s="387"/>
      <c r="TQ101" s="387"/>
      <c r="TR101" s="387"/>
      <c r="TS101" s="387"/>
      <c r="TT101" s="387"/>
      <c r="TU101" s="387"/>
      <c r="TV101" s="387"/>
      <c r="TW101" s="387"/>
      <c r="TX101" s="387"/>
      <c r="TY101" s="387"/>
      <c r="TZ101" s="387"/>
      <c r="UA101" s="387"/>
      <c r="UB101" s="387"/>
      <c r="UC101" s="387"/>
      <c r="UD101" s="387"/>
      <c r="UE101" s="387"/>
      <c r="UF101" s="387"/>
      <c r="UG101" s="387"/>
      <c r="UH101" s="387"/>
      <c r="UI101" s="387"/>
      <c r="UJ101" s="387"/>
      <c r="UK101" s="387"/>
      <c r="UL101" s="387"/>
      <c r="UM101" s="387"/>
      <c r="UN101" s="387"/>
      <c r="UO101" s="387"/>
      <c r="UP101" s="387"/>
      <c r="UQ101" s="387"/>
      <c r="UR101" s="387"/>
      <c r="US101" s="387"/>
      <c r="UT101" s="387"/>
      <c r="UU101" s="387"/>
      <c r="UV101" s="387"/>
      <c r="UW101" s="387"/>
      <c r="UX101" s="387"/>
      <c r="UY101" s="387"/>
      <c r="UZ101" s="387"/>
      <c r="VA101" s="387"/>
      <c r="VB101" s="387"/>
      <c r="VC101" s="387"/>
      <c r="VD101" s="387"/>
      <c r="VE101" s="387"/>
      <c r="VF101" s="387"/>
      <c r="VG101" s="387"/>
      <c r="VH101" s="387"/>
      <c r="VI101" s="387"/>
      <c r="VJ101" s="387"/>
      <c r="VK101" s="387"/>
      <c r="VL101" s="387"/>
      <c r="VM101" s="387"/>
      <c r="VN101" s="387"/>
      <c r="VO101" s="387"/>
      <c r="VP101" s="387"/>
      <c r="VQ101" s="387"/>
      <c r="VR101" s="387"/>
      <c r="VS101" s="387"/>
      <c r="VT101" s="387"/>
      <c r="VU101" s="387"/>
      <c r="VV101" s="387"/>
      <c r="VW101" s="387"/>
      <c r="VX101" s="387"/>
      <c r="VY101" s="387"/>
      <c r="VZ101" s="387"/>
      <c r="WA101" s="387"/>
      <c r="WB101" s="387"/>
      <c r="WC101" s="387"/>
      <c r="WD101" s="387"/>
      <c r="WE101" s="387"/>
      <c r="WF101" s="387"/>
      <c r="WG101" s="387"/>
      <c r="WH101" s="387"/>
      <c r="WI101" s="387"/>
      <c r="WJ101" s="387"/>
      <c r="WK101" s="387"/>
      <c r="WL101" s="387"/>
      <c r="WM101" s="387"/>
      <c r="WN101" s="387"/>
      <c r="WO101" s="387"/>
      <c r="WP101" s="387"/>
      <c r="WQ101" s="387"/>
      <c r="WR101" s="387"/>
      <c r="WS101" s="387"/>
      <c r="WT101" s="387"/>
      <c r="WU101" s="387"/>
      <c r="WV101" s="387"/>
      <c r="WW101" s="387"/>
      <c r="WX101" s="387"/>
      <c r="WY101" s="387"/>
      <c r="WZ101" s="387"/>
      <c r="XA101" s="387"/>
      <c r="XB101" s="387"/>
      <c r="XC101" s="387"/>
      <c r="XD101" s="387"/>
      <c r="XE101" s="387"/>
      <c r="XF101" s="387"/>
      <c r="XG101" s="387"/>
      <c r="XH101" s="387"/>
      <c r="XI101" s="387"/>
      <c r="XJ101" s="387"/>
      <c r="XK101" s="387"/>
      <c r="XL101" s="387"/>
      <c r="XM101" s="387"/>
      <c r="XN101" s="387"/>
      <c r="XO101" s="387"/>
      <c r="XP101" s="387"/>
      <c r="XQ101" s="387"/>
      <c r="XR101" s="387"/>
      <c r="XS101" s="387"/>
      <c r="XT101" s="387"/>
      <c r="XU101" s="387"/>
      <c r="XV101" s="387"/>
      <c r="XW101" s="387"/>
      <c r="XX101" s="387"/>
      <c r="XY101" s="387"/>
      <c r="XZ101" s="387"/>
      <c r="YA101" s="387"/>
      <c r="YB101" s="387"/>
      <c r="YC101" s="387"/>
      <c r="YD101" s="387"/>
      <c r="YE101" s="387"/>
      <c r="YF101" s="387"/>
      <c r="YG101" s="387"/>
      <c r="YH101" s="387"/>
      <c r="YI101" s="387"/>
      <c r="YJ101" s="387"/>
      <c r="YK101" s="387"/>
      <c r="YL101" s="387"/>
      <c r="YM101" s="387"/>
      <c r="YN101" s="387"/>
      <c r="YO101" s="387"/>
      <c r="YP101" s="387"/>
      <c r="YQ101" s="387"/>
      <c r="YR101" s="387"/>
      <c r="YS101" s="387"/>
      <c r="YT101" s="387"/>
      <c r="YU101" s="387"/>
      <c r="YV101" s="387"/>
      <c r="YW101" s="387"/>
      <c r="YX101" s="387"/>
      <c r="YY101" s="387"/>
      <c r="YZ101" s="387"/>
      <c r="ZA101" s="387"/>
      <c r="ZB101" s="387"/>
      <c r="ZC101" s="387"/>
      <c r="ZD101" s="387"/>
      <c r="ZE101" s="387"/>
      <c r="ZF101" s="387"/>
      <c r="ZG101" s="387"/>
      <c r="ZH101" s="387"/>
      <c r="ZI101" s="387"/>
      <c r="ZJ101" s="387"/>
      <c r="ZK101" s="387"/>
      <c r="ZL101" s="387"/>
      <c r="ZM101" s="387"/>
      <c r="ZN101" s="387"/>
      <c r="ZO101" s="387"/>
      <c r="ZP101" s="387"/>
      <c r="ZQ101" s="387"/>
      <c r="ZR101" s="387"/>
      <c r="ZS101" s="387"/>
      <c r="ZT101" s="387"/>
      <c r="ZU101" s="387"/>
      <c r="ZV101" s="387"/>
      <c r="ZW101" s="387"/>
      <c r="ZX101" s="387"/>
      <c r="ZY101" s="387"/>
      <c r="ZZ101" s="387"/>
      <c r="AAA101" s="387"/>
      <c r="AAB101" s="387"/>
      <c r="AAC101" s="387"/>
      <c r="AAD101" s="387"/>
      <c r="AAE101" s="387"/>
      <c r="AAF101" s="387"/>
      <c r="AAG101" s="387"/>
      <c r="AAH101" s="387"/>
      <c r="AAI101" s="387"/>
      <c r="AAJ101" s="387"/>
      <c r="AAK101" s="387"/>
      <c r="AAL101" s="387"/>
      <c r="AAM101" s="387"/>
      <c r="AAN101" s="387"/>
      <c r="AAO101" s="387"/>
      <c r="AAP101" s="387"/>
      <c r="AAQ101" s="387"/>
      <c r="AAR101" s="387"/>
      <c r="AAS101" s="387"/>
      <c r="AAT101" s="387"/>
      <c r="AAU101" s="387"/>
      <c r="AAV101" s="387"/>
      <c r="AAW101" s="387"/>
      <c r="AAX101" s="387"/>
      <c r="AAY101" s="387"/>
      <c r="AAZ101" s="387"/>
      <c r="ABA101" s="387"/>
      <c r="ABB101" s="387"/>
      <c r="ABC101" s="387"/>
      <c r="ABD101" s="387"/>
      <c r="ABE101" s="387"/>
      <c r="ABF101" s="387"/>
      <c r="ABG101" s="387"/>
      <c r="ABH101" s="387"/>
      <c r="ABI101" s="387"/>
      <c r="ABJ101" s="387"/>
      <c r="ABK101" s="387"/>
      <c r="ABL101" s="387"/>
      <c r="ABM101" s="387"/>
      <c r="ABN101" s="387"/>
      <c r="ABO101" s="387"/>
      <c r="ABP101" s="387"/>
      <c r="ABQ101" s="387"/>
      <c r="ABR101" s="387"/>
      <c r="ABS101" s="387"/>
      <c r="ABT101" s="387"/>
      <c r="ABU101" s="387"/>
      <c r="ABV101" s="387"/>
      <c r="ABW101" s="387"/>
      <c r="ABX101" s="387"/>
      <c r="ABY101" s="387"/>
      <c r="ABZ101" s="387"/>
      <c r="ACA101" s="387"/>
      <c r="ACB101" s="387"/>
      <c r="ACC101" s="387"/>
      <c r="ACD101" s="387"/>
      <c r="ACE101" s="387"/>
      <c r="ACF101" s="387"/>
      <c r="ACG101" s="387"/>
      <c r="ACH101" s="387"/>
      <c r="ACI101" s="387"/>
      <c r="ACJ101" s="387"/>
      <c r="ACK101" s="387"/>
      <c r="ACL101" s="387"/>
      <c r="ACM101" s="387"/>
      <c r="ACN101" s="387"/>
      <c r="ACO101" s="387"/>
      <c r="ACP101" s="387"/>
      <c r="ACQ101" s="387"/>
      <c r="ACR101" s="387"/>
      <c r="ACS101" s="387"/>
      <c r="ACT101" s="387"/>
      <c r="ACU101" s="387"/>
      <c r="ACV101" s="387"/>
      <c r="ACW101" s="387"/>
      <c r="ACX101" s="387"/>
      <c r="ACY101" s="387"/>
      <c r="ACZ101" s="387"/>
      <c r="ADA101" s="387"/>
      <c r="ADB101" s="387"/>
      <c r="ADC101" s="387"/>
      <c r="ADD101" s="387"/>
      <c r="ADE101" s="387"/>
      <c r="ADF101" s="387"/>
      <c r="ADG101" s="387"/>
      <c r="ADH101" s="387"/>
      <c r="ADI101" s="387"/>
      <c r="ADJ101" s="387"/>
      <c r="ADK101" s="387"/>
      <c r="ADL101" s="387"/>
      <c r="ADM101" s="387"/>
      <c r="ADN101" s="387"/>
      <c r="ADO101" s="387"/>
      <c r="ADP101" s="387"/>
      <c r="ADQ101" s="387"/>
      <c r="ADR101" s="387"/>
      <c r="ADS101" s="387"/>
      <c r="ADT101" s="387"/>
      <c r="ADU101" s="387"/>
      <c r="ADV101" s="387"/>
      <c r="ADW101" s="387"/>
      <c r="ADX101" s="387"/>
      <c r="ADY101" s="387"/>
      <c r="ADZ101" s="387"/>
      <c r="AEA101" s="387"/>
      <c r="AEB101" s="387"/>
      <c r="AEC101" s="387"/>
      <c r="AED101" s="387"/>
      <c r="AEE101" s="387"/>
      <c r="AEF101" s="387"/>
      <c r="AEG101" s="387"/>
      <c r="AEH101" s="387"/>
      <c r="AEI101" s="387"/>
      <c r="AEJ101" s="387"/>
      <c r="AEK101" s="387"/>
      <c r="AEL101" s="387"/>
      <c r="AEM101" s="387"/>
      <c r="AEN101" s="387"/>
      <c r="AEO101" s="387"/>
      <c r="AEP101" s="387"/>
      <c r="AEQ101" s="387"/>
      <c r="AER101" s="387"/>
      <c r="AES101" s="387"/>
      <c r="AET101" s="387"/>
      <c r="AEU101" s="387"/>
      <c r="AEV101" s="387"/>
      <c r="AEW101" s="387"/>
      <c r="AEX101" s="387"/>
      <c r="AEY101" s="387"/>
      <c r="AEZ101" s="387"/>
      <c r="AFA101" s="387"/>
      <c r="AFB101" s="387"/>
      <c r="AFC101" s="387"/>
      <c r="AFD101" s="387"/>
      <c r="AFE101" s="387"/>
      <c r="AFF101" s="387"/>
      <c r="AFG101" s="387"/>
      <c r="AFH101" s="387"/>
      <c r="AFI101" s="387"/>
      <c r="AFJ101" s="387"/>
      <c r="AFK101" s="387"/>
      <c r="AFL101" s="387"/>
      <c r="AFM101" s="387"/>
      <c r="AFN101" s="387"/>
      <c r="AFO101" s="387"/>
      <c r="AFP101" s="387"/>
      <c r="AFQ101" s="387"/>
      <c r="AFR101" s="387"/>
      <c r="AFS101" s="387"/>
      <c r="AFT101" s="387"/>
      <c r="AFU101" s="387"/>
      <c r="AFV101" s="387"/>
      <c r="AFW101" s="387"/>
      <c r="AFX101" s="387"/>
      <c r="AFY101" s="387"/>
      <c r="AFZ101" s="387"/>
      <c r="AGA101" s="387"/>
      <c r="AGB101" s="387"/>
      <c r="AGC101" s="387"/>
      <c r="AGD101" s="387"/>
      <c r="AGE101" s="387"/>
      <c r="AGF101" s="387"/>
      <c r="AGG101" s="387"/>
      <c r="AGH101" s="387"/>
      <c r="AGI101" s="387"/>
      <c r="AGJ101" s="387"/>
      <c r="AGK101" s="387"/>
      <c r="AGL101" s="387"/>
      <c r="AGM101" s="387"/>
      <c r="AGN101" s="387"/>
      <c r="AGO101" s="387"/>
      <c r="AGP101" s="387"/>
      <c r="AGQ101" s="387"/>
      <c r="AGR101" s="387"/>
      <c r="AGS101" s="387"/>
      <c r="AGT101" s="387"/>
      <c r="AGU101" s="387"/>
      <c r="AGV101" s="387"/>
      <c r="AGW101" s="387"/>
      <c r="AGX101" s="387"/>
      <c r="AGY101" s="387"/>
      <c r="AGZ101" s="387"/>
      <c r="AHA101" s="387"/>
      <c r="AHB101" s="387"/>
      <c r="AHC101" s="387"/>
      <c r="AHD101" s="387"/>
      <c r="AHE101" s="387"/>
      <c r="AHF101" s="387"/>
      <c r="AHG101" s="387"/>
      <c r="AHH101" s="387"/>
      <c r="AHI101" s="387"/>
      <c r="AHJ101" s="387"/>
      <c r="AHK101" s="387"/>
      <c r="AHL101" s="387"/>
      <c r="AHM101" s="387"/>
      <c r="AHN101" s="387"/>
      <c r="AHO101" s="387"/>
      <c r="AHP101" s="387"/>
      <c r="AHQ101" s="387"/>
      <c r="AHR101" s="387"/>
      <c r="AHS101" s="387"/>
      <c r="AHT101" s="387"/>
      <c r="AHU101" s="387"/>
      <c r="AHV101" s="387"/>
      <c r="AHW101" s="387"/>
      <c r="AHX101" s="387"/>
      <c r="AHY101" s="387"/>
      <c r="AHZ101" s="387"/>
      <c r="AIA101" s="387"/>
      <c r="AIB101" s="387"/>
      <c r="AIC101" s="387"/>
      <c r="AID101" s="387"/>
      <c r="AIE101" s="387"/>
      <c r="AIF101" s="387"/>
      <c r="AIG101" s="387"/>
      <c r="AIH101" s="387"/>
      <c r="AII101" s="387"/>
      <c r="AIJ101" s="387"/>
      <c r="AIK101" s="387"/>
      <c r="AIL101" s="387"/>
      <c r="AIM101" s="387"/>
      <c r="AIN101" s="387"/>
      <c r="AIO101" s="387"/>
      <c r="AIP101" s="387"/>
      <c r="AIQ101" s="387"/>
      <c r="AIR101" s="387"/>
      <c r="AIS101" s="387"/>
      <c r="AIT101" s="387"/>
      <c r="AIU101" s="387"/>
      <c r="AIV101" s="387"/>
      <c r="AIW101" s="387"/>
      <c r="AIX101" s="387"/>
      <c r="AIY101" s="387"/>
      <c r="AIZ101" s="387"/>
      <c r="AJA101" s="387"/>
      <c r="AJB101" s="387"/>
      <c r="AJC101" s="387"/>
      <c r="AJD101" s="387"/>
      <c r="AJE101" s="387"/>
      <c r="AJF101" s="387"/>
      <c r="AJG101" s="387"/>
      <c r="AJH101" s="387"/>
      <c r="AJI101" s="387"/>
      <c r="AJJ101" s="387"/>
      <c r="AJK101" s="387"/>
      <c r="AJL101" s="387"/>
      <c r="AJM101" s="387"/>
      <c r="AJN101" s="387"/>
      <c r="AJO101" s="387"/>
      <c r="AJP101" s="387"/>
      <c r="AJQ101" s="387"/>
      <c r="AJR101" s="387"/>
      <c r="AJS101" s="387"/>
      <c r="AJT101" s="387"/>
      <c r="AJU101" s="387"/>
      <c r="AJV101" s="387"/>
      <c r="AJW101" s="387"/>
      <c r="AJX101" s="387"/>
      <c r="AJY101" s="387"/>
      <c r="AJZ101" s="387"/>
      <c r="AKA101" s="387"/>
      <c r="AKB101" s="387"/>
      <c r="AKC101" s="387"/>
      <c r="AKD101" s="387"/>
      <c r="AKE101" s="387"/>
      <c r="AKF101" s="387"/>
      <c r="AKG101" s="387"/>
      <c r="AKH101" s="387"/>
      <c r="AKI101" s="387"/>
      <c r="AKJ101" s="387"/>
      <c r="AKK101" s="387"/>
      <c r="AKL101" s="387"/>
      <c r="AKM101" s="387"/>
      <c r="AKN101" s="387"/>
      <c r="AKO101" s="387"/>
      <c r="AKP101" s="387"/>
      <c r="AKQ101" s="387"/>
      <c r="AKR101" s="387"/>
      <c r="AKS101" s="387"/>
      <c r="AKT101" s="387"/>
      <c r="AKU101" s="387"/>
      <c r="AKV101" s="387"/>
      <c r="AKW101" s="387"/>
      <c r="AKX101" s="387"/>
      <c r="AKY101" s="387"/>
      <c r="AKZ101" s="387"/>
      <c r="ALA101" s="387"/>
      <c r="ALB101" s="387"/>
      <c r="ALC101" s="387"/>
      <c r="ALD101" s="387"/>
      <c r="ALE101" s="387"/>
      <c r="ALF101" s="387"/>
      <c r="ALG101" s="387"/>
      <c r="ALH101" s="387"/>
      <c r="ALI101" s="387"/>
      <c r="ALJ101" s="387"/>
      <c r="ALK101" s="387"/>
      <c r="ALL101" s="387"/>
      <c r="ALM101" s="387"/>
      <c r="ALN101" s="387"/>
      <c r="ALO101" s="387"/>
      <c r="ALP101" s="387"/>
      <c r="ALQ101" s="387"/>
      <c r="ALR101" s="387"/>
      <c r="ALS101" s="387"/>
      <c r="ALT101" s="387"/>
      <c r="ALU101" s="387"/>
      <c r="ALV101" s="387"/>
      <c r="ALW101" s="387"/>
      <c r="ALX101" s="387"/>
      <c r="ALY101" s="387"/>
      <c r="ALZ101" s="387"/>
      <c r="AMA101" s="387"/>
      <c r="AMB101" s="387"/>
      <c r="AMC101" s="387"/>
      <c r="AMD101" s="387"/>
      <c r="AME101" s="387"/>
      <c r="AMF101" s="387"/>
      <c r="AMG101" s="387"/>
      <c r="AMH101" s="387"/>
      <c r="AMI101" s="387"/>
      <c r="AMJ101" s="387"/>
      <c r="AMK101" s="387"/>
      <c r="AML101" s="387"/>
      <c r="AMM101" s="387"/>
      <c r="AMN101" s="387"/>
      <c r="AMO101" s="387"/>
      <c r="AMP101" s="387"/>
      <c r="AMQ101" s="387"/>
      <c r="AMR101" s="387"/>
      <c r="AMS101" s="387"/>
      <c r="AMT101" s="387"/>
      <c r="AMU101" s="387"/>
      <c r="AMV101" s="387"/>
      <c r="AMW101" s="387"/>
      <c r="AMX101" s="387"/>
      <c r="AMY101" s="387"/>
      <c r="AMZ101" s="387"/>
      <c r="ANA101" s="387"/>
      <c r="ANB101" s="387"/>
      <c r="ANC101" s="387"/>
      <c r="AND101" s="387"/>
      <c r="ANE101" s="387"/>
      <c r="ANF101" s="387"/>
      <c r="ANG101" s="387"/>
      <c r="ANH101" s="387"/>
      <c r="ANI101" s="387"/>
      <c r="ANJ101" s="387"/>
      <c r="ANK101" s="387"/>
      <c r="ANL101" s="387"/>
      <c r="ANM101" s="387"/>
      <c r="ANN101" s="387"/>
      <c r="ANO101" s="387"/>
      <c r="ANP101" s="387"/>
      <c r="ANQ101" s="387"/>
      <c r="ANR101" s="387"/>
      <c r="ANS101" s="387"/>
      <c r="ANT101" s="387"/>
      <c r="ANU101" s="387"/>
      <c r="ANV101" s="387"/>
      <c r="ANW101" s="387"/>
      <c r="ANX101" s="387"/>
      <c r="ANY101" s="387"/>
      <c r="ANZ101" s="387"/>
      <c r="AOA101" s="387"/>
      <c r="AOB101" s="387"/>
      <c r="AOC101" s="387"/>
      <c r="AOD101" s="387"/>
      <c r="AOE101" s="387"/>
      <c r="AOF101" s="387"/>
      <c r="AOG101" s="387"/>
      <c r="AOH101" s="387"/>
      <c r="AOI101" s="387"/>
      <c r="AOJ101" s="387"/>
      <c r="AOK101" s="387"/>
      <c r="AOL101" s="387"/>
      <c r="AOM101" s="387"/>
      <c r="AON101" s="387"/>
      <c r="AOO101" s="387"/>
      <c r="AOP101" s="387"/>
      <c r="AOQ101" s="387"/>
      <c r="AOR101" s="387"/>
      <c r="AOS101" s="387"/>
      <c r="AOT101" s="387"/>
      <c r="AOU101" s="387"/>
      <c r="AOV101" s="387"/>
      <c r="AOW101" s="387"/>
      <c r="AOX101" s="387"/>
      <c r="AOY101" s="387"/>
      <c r="AOZ101" s="387"/>
      <c r="APA101" s="387"/>
      <c r="APB101" s="387"/>
      <c r="APC101" s="387"/>
      <c r="APD101" s="387"/>
      <c r="APE101" s="387"/>
      <c r="APF101" s="387"/>
      <c r="APG101" s="387"/>
      <c r="APH101" s="387"/>
      <c r="API101" s="387"/>
      <c r="APJ101" s="387"/>
      <c r="APK101" s="387"/>
      <c r="APL101" s="387"/>
      <c r="APM101" s="387"/>
      <c r="APN101" s="387"/>
      <c r="APO101" s="387"/>
      <c r="APP101" s="387"/>
      <c r="APQ101" s="387"/>
      <c r="APR101" s="387"/>
      <c r="APS101" s="387"/>
      <c r="APT101" s="387"/>
      <c r="APU101" s="387"/>
      <c r="APV101" s="387"/>
      <c r="APW101" s="387"/>
      <c r="APX101" s="387"/>
      <c r="APY101" s="387"/>
      <c r="APZ101" s="387"/>
      <c r="AQA101" s="387"/>
      <c r="AQB101" s="387"/>
      <c r="AQC101" s="387"/>
      <c r="AQD101" s="387"/>
      <c r="AQE101" s="387"/>
      <c r="AQF101" s="387"/>
      <c r="AQG101" s="387"/>
      <c r="AQH101" s="387"/>
      <c r="AQI101" s="387"/>
      <c r="AQJ101" s="387"/>
      <c r="AQK101" s="387"/>
      <c r="AQL101" s="387"/>
      <c r="AQM101" s="387"/>
      <c r="AQN101" s="387"/>
      <c r="AQO101" s="387"/>
      <c r="AQP101" s="387"/>
      <c r="AQQ101" s="387"/>
      <c r="AQR101" s="387"/>
      <c r="AQS101" s="387"/>
      <c r="AQT101" s="387"/>
      <c r="AQU101" s="387"/>
      <c r="AQV101" s="387"/>
      <c r="AQW101" s="387"/>
      <c r="AQX101" s="387"/>
      <c r="AQY101" s="387"/>
      <c r="AQZ101" s="387"/>
      <c r="ARA101" s="387"/>
      <c r="ARB101" s="387"/>
      <c r="ARC101" s="387"/>
      <c r="ARD101" s="387"/>
      <c r="ARE101" s="387"/>
      <c r="ARF101" s="387"/>
      <c r="ARG101" s="387"/>
      <c r="ARH101" s="387"/>
      <c r="ARI101" s="387"/>
      <c r="ARJ101" s="387"/>
      <c r="ARK101" s="387"/>
      <c r="ARL101" s="387"/>
      <c r="ARM101" s="387"/>
      <c r="ARN101" s="387"/>
      <c r="ARO101" s="387"/>
      <c r="ARP101" s="387"/>
      <c r="ARQ101" s="387"/>
      <c r="ARR101" s="387"/>
      <c r="ARS101" s="387"/>
      <c r="ART101" s="387"/>
      <c r="ARU101" s="387"/>
      <c r="ARV101" s="387"/>
      <c r="ARW101" s="387"/>
      <c r="ARX101" s="387"/>
      <c r="ARY101" s="387"/>
      <c r="ARZ101" s="387"/>
      <c r="ASA101" s="387"/>
      <c r="ASB101" s="387"/>
      <c r="ASC101" s="387"/>
      <c r="ASD101" s="387"/>
      <c r="ASE101" s="387"/>
      <c r="ASF101" s="387"/>
      <c r="ASG101" s="387"/>
      <c r="ASH101" s="387"/>
      <c r="ASI101" s="387"/>
      <c r="ASJ101" s="387"/>
      <c r="ASK101" s="387"/>
      <c r="ASL101" s="387"/>
      <c r="ASM101" s="387"/>
      <c r="ASN101" s="387"/>
      <c r="ASO101" s="387"/>
      <c r="ASP101" s="387"/>
      <c r="ASQ101" s="387"/>
      <c r="ASR101" s="387"/>
      <c r="ASS101" s="387"/>
      <c r="AST101" s="387"/>
      <c r="ASU101" s="387"/>
      <c r="ASV101" s="387"/>
      <c r="ASW101" s="387"/>
      <c r="ASX101" s="387"/>
      <c r="ASY101" s="387"/>
      <c r="ASZ101" s="387"/>
      <c r="ATA101" s="387"/>
      <c r="ATB101" s="387"/>
      <c r="ATC101" s="387"/>
      <c r="ATD101" s="387"/>
      <c r="ATE101" s="387"/>
      <c r="ATF101" s="387"/>
      <c r="ATG101" s="387"/>
      <c r="ATH101" s="387"/>
      <c r="ATI101" s="387"/>
      <c r="ATJ101" s="387"/>
      <c r="ATK101" s="387"/>
      <c r="ATL101" s="387"/>
      <c r="ATM101" s="387"/>
      <c r="ATN101" s="387"/>
      <c r="ATO101" s="387"/>
      <c r="ATP101" s="387"/>
      <c r="ATQ101" s="387"/>
      <c r="ATR101" s="387"/>
      <c r="ATS101" s="387"/>
      <c r="ATT101" s="387"/>
      <c r="ATU101" s="387"/>
      <c r="ATV101" s="387"/>
      <c r="ATW101" s="387"/>
      <c r="ATX101" s="387"/>
      <c r="ATY101" s="387"/>
      <c r="ATZ101" s="387"/>
      <c r="AUA101" s="387"/>
      <c r="AUB101" s="387"/>
      <c r="AUC101" s="387"/>
      <c r="AUD101" s="387"/>
      <c r="AUE101" s="387"/>
      <c r="AUF101" s="387"/>
      <c r="AUG101" s="387"/>
      <c r="AUH101" s="387"/>
      <c r="AUI101" s="387"/>
      <c r="AUJ101" s="387"/>
      <c r="AUK101" s="387"/>
      <c r="AUL101" s="387"/>
      <c r="AUM101" s="387"/>
      <c r="AUN101" s="387"/>
      <c r="AUO101" s="387"/>
      <c r="AUP101" s="387"/>
      <c r="AUQ101" s="387"/>
      <c r="AUR101" s="387"/>
      <c r="AUS101" s="387"/>
      <c r="AUT101" s="387"/>
      <c r="AUU101" s="387"/>
      <c r="AUV101" s="387"/>
      <c r="AUW101" s="387"/>
      <c r="AUX101" s="387"/>
      <c r="AUY101" s="387"/>
      <c r="AUZ101" s="387"/>
      <c r="AVA101" s="387"/>
      <c r="AVB101" s="387"/>
      <c r="AVC101" s="387"/>
      <c r="AVD101" s="387"/>
      <c r="AVE101" s="387"/>
      <c r="AVF101" s="387"/>
      <c r="AVG101" s="387"/>
      <c r="AVH101" s="387"/>
      <c r="AVI101" s="387"/>
      <c r="AVJ101" s="387"/>
      <c r="AVK101" s="387"/>
      <c r="AVL101" s="387"/>
      <c r="AVM101" s="387"/>
      <c r="AVN101" s="387"/>
      <c r="AVO101" s="387"/>
      <c r="AVP101" s="387"/>
      <c r="AVQ101" s="387"/>
      <c r="AVR101" s="387"/>
      <c r="AVS101" s="387"/>
      <c r="AVT101" s="387"/>
      <c r="AVU101" s="387"/>
      <c r="AVV101" s="387"/>
      <c r="AVW101" s="387"/>
      <c r="AVX101" s="387"/>
      <c r="AVY101" s="387"/>
      <c r="AVZ101" s="387"/>
      <c r="AWA101" s="387"/>
      <c r="AWB101" s="387"/>
      <c r="AWC101" s="387"/>
      <c r="AWD101" s="387"/>
      <c r="AWE101" s="387"/>
      <c r="AWF101" s="387"/>
      <c r="AWG101" s="387"/>
      <c r="AWH101" s="387"/>
      <c r="AWI101" s="387"/>
      <c r="AWJ101" s="387"/>
      <c r="AWK101" s="387"/>
      <c r="AWL101" s="387"/>
      <c r="AWM101" s="387"/>
      <c r="AWN101" s="387"/>
      <c r="AWO101" s="387"/>
      <c r="AWP101" s="387"/>
      <c r="AWQ101" s="387"/>
      <c r="AWR101" s="387"/>
      <c r="AWS101" s="387"/>
      <c r="AWT101" s="387"/>
      <c r="AWU101" s="387"/>
      <c r="AWV101" s="387"/>
      <c r="AWW101" s="387"/>
      <c r="AWX101" s="387"/>
      <c r="AWY101" s="387"/>
      <c r="AWZ101" s="387"/>
      <c r="AXA101" s="387"/>
      <c r="AXB101" s="387"/>
      <c r="AXC101" s="387"/>
      <c r="AXD101" s="387"/>
      <c r="AXE101" s="387"/>
      <c r="AXF101" s="387"/>
      <c r="AXG101" s="387"/>
      <c r="AXH101" s="387"/>
      <c r="AXI101" s="387"/>
      <c r="AXJ101" s="387"/>
      <c r="AXK101" s="387"/>
      <c r="AXL101" s="387"/>
      <c r="AXM101" s="387"/>
      <c r="AXN101" s="387"/>
      <c r="AXO101" s="387"/>
      <c r="AXP101" s="387"/>
      <c r="AXQ101" s="387"/>
      <c r="AXR101" s="387"/>
      <c r="AXS101" s="387"/>
      <c r="AXT101" s="387"/>
      <c r="AXU101" s="387"/>
      <c r="AXV101" s="387"/>
      <c r="AXW101" s="387"/>
      <c r="AXX101" s="387"/>
      <c r="AXY101" s="387"/>
      <c r="AXZ101" s="387"/>
      <c r="AYA101" s="387"/>
      <c r="AYB101" s="387"/>
      <c r="AYC101" s="387"/>
      <c r="AYD101" s="387"/>
      <c r="AYE101" s="387"/>
      <c r="AYF101" s="387"/>
      <c r="AYG101" s="387"/>
      <c r="AYH101" s="387"/>
      <c r="AYI101" s="387"/>
      <c r="AYJ101" s="387"/>
      <c r="AYK101" s="387"/>
      <c r="AYL101" s="387"/>
      <c r="AYM101" s="387"/>
      <c r="AYN101" s="387"/>
      <c r="AYO101" s="387"/>
      <c r="AYP101" s="387"/>
      <c r="AYQ101" s="387"/>
      <c r="AYR101" s="387"/>
      <c r="AYS101" s="387"/>
      <c r="AYT101" s="387"/>
      <c r="AYU101" s="387"/>
      <c r="AYV101" s="387"/>
      <c r="AYW101" s="387"/>
      <c r="AYX101" s="387"/>
      <c r="AYY101" s="387"/>
      <c r="AYZ101" s="387"/>
      <c r="AZA101" s="387"/>
      <c r="AZB101" s="387"/>
      <c r="AZC101" s="387"/>
      <c r="AZD101" s="387"/>
      <c r="AZE101" s="387"/>
      <c r="AZF101" s="387"/>
      <c r="AZG101" s="387"/>
      <c r="AZH101" s="387"/>
      <c r="AZI101" s="387"/>
      <c r="AZJ101" s="387"/>
      <c r="AZK101" s="387"/>
      <c r="AZL101" s="387"/>
      <c r="AZM101" s="387"/>
      <c r="AZN101" s="387"/>
      <c r="AZO101" s="387"/>
      <c r="AZP101" s="387"/>
      <c r="AZQ101" s="387"/>
      <c r="AZR101" s="387"/>
      <c r="AZS101" s="387"/>
      <c r="AZT101" s="387"/>
      <c r="AZU101" s="387"/>
      <c r="AZV101" s="387"/>
      <c r="AZW101" s="387"/>
      <c r="AZX101" s="387"/>
      <c r="AZY101" s="387"/>
      <c r="AZZ101" s="387"/>
      <c r="BAA101" s="387"/>
      <c r="BAB101" s="387"/>
      <c r="BAC101" s="387"/>
      <c r="BAD101" s="387"/>
      <c r="BAE101" s="387"/>
      <c r="BAF101" s="387"/>
      <c r="BAG101" s="387"/>
      <c r="BAH101" s="387"/>
      <c r="BAI101" s="387"/>
      <c r="BAJ101" s="387"/>
      <c r="BAK101" s="387"/>
      <c r="BAL101" s="387"/>
      <c r="BAM101" s="387"/>
      <c r="BAN101" s="387"/>
      <c r="BAO101" s="387"/>
      <c r="BAP101" s="387"/>
      <c r="BAQ101" s="387"/>
      <c r="BAR101" s="387"/>
      <c r="BAS101" s="387"/>
      <c r="BAT101" s="387"/>
      <c r="BAU101" s="387"/>
      <c r="BAV101" s="387"/>
      <c r="BAW101" s="387"/>
      <c r="BAX101" s="387"/>
      <c r="BAY101" s="387"/>
      <c r="BAZ101" s="387"/>
      <c r="BBA101" s="387"/>
      <c r="BBB101" s="387"/>
      <c r="BBC101" s="387"/>
      <c r="BBD101" s="387"/>
      <c r="BBE101" s="387"/>
      <c r="BBF101" s="387"/>
      <c r="BBG101" s="387"/>
      <c r="BBH101" s="387"/>
      <c r="BBI101" s="387"/>
      <c r="BBJ101" s="387"/>
      <c r="BBK101" s="387"/>
      <c r="BBL101" s="387"/>
      <c r="BBM101" s="387"/>
      <c r="BBN101" s="387"/>
      <c r="BBO101" s="387"/>
      <c r="BBP101" s="387"/>
      <c r="BBQ101" s="387"/>
      <c r="BBR101" s="387"/>
      <c r="BBS101" s="387"/>
      <c r="BBT101" s="387"/>
      <c r="BBU101" s="387"/>
      <c r="BBV101" s="387"/>
      <c r="BBW101" s="387"/>
      <c r="BBX101" s="387"/>
      <c r="BBY101" s="387"/>
      <c r="BBZ101" s="387"/>
      <c r="BCA101" s="387"/>
      <c r="BCB101" s="387"/>
      <c r="BCC101" s="387"/>
      <c r="BCD101" s="387"/>
      <c r="BCE101" s="387"/>
      <c r="BCF101" s="387"/>
      <c r="BCG101" s="387"/>
      <c r="BCH101" s="387"/>
      <c r="BCI101" s="387"/>
      <c r="BCJ101" s="387"/>
      <c r="BCK101" s="387"/>
      <c r="BCL101" s="387"/>
      <c r="BCM101" s="387"/>
      <c r="BCN101" s="387"/>
      <c r="BCO101" s="387"/>
      <c r="BCP101" s="387"/>
      <c r="BCQ101" s="387"/>
      <c r="BCR101" s="387"/>
      <c r="BCS101" s="387"/>
      <c r="BCT101" s="387"/>
      <c r="BCU101" s="387"/>
      <c r="BCV101" s="387"/>
      <c r="BCW101" s="387"/>
      <c r="BCX101" s="387"/>
      <c r="BCY101" s="387"/>
      <c r="BCZ101" s="387"/>
      <c r="BDA101" s="387"/>
      <c r="BDB101" s="387"/>
      <c r="BDC101" s="387"/>
      <c r="BDD101" s="387"/>
      <c r="BDE101" s="387"/>
      <c r="BDF101" s="387"/>
      <c r="BDG101" s="387"/>
      <c r="BDH101" s="387"/>
      <c r="BDI101" s="387"/>
      <c r="BDJ101" s="387"/>
      <c r="BDK101" s="387"/>
      <c r="BDL101" s="387"/>
      <c r="BDM101" s="387"/>
      <c r="BDN101" s="387"/>
      <c r="BDO101" s="387"/>
      <c r="BDP101" s="387"/>
      <c r="BDQ101" s="387"/>
      <c r="BDR101" s="387"/>
      <c r="BDS101" s="387"/>
      <c r="BDT101" s="387"/>
      <c r="BDU101" s="387"/>
      <c r="BDV101" s="387"/>
      <c r="BDW101" s="387"/>
      <c r="BDX101" s="387"/>
      <c r="BDY101" s="387"/>
      <c r="BDZ101" s="387"/>
      <c r="BEA101" s="387"/>
      <c r="BEB101" s="387"/>
      <c r="BEC101" s="387"/>
      <c r="BED101" s="387"/>
      <c r="BEE101" s="387"/>
      <c r="BEF101" s="387"/>
      <c r="BEG101" s="387"/>
      <c r="BEH101" s="387"/>
      <c r="BEI101" s="387"/>
      <c r="BEJ101" s="387"/>
      <c r="BEK101" s="387"/>
      <c r="BEL101" s="387"/>
      <c r="BEM101" s="387"/>
      <c r="BEN101" s="387"/>
      <c r="BEO101" s="387"/>
      <c r="BEP101" s="387"/>
      <c r="BEQ101" s="387"/>
      <c r="BER101" s="387"/>
      <c r="BES101" s="387"/>
      <c r="BET101" s="387"/>
      <c r="BEU101" s="387"/>
      <c r="BEV101" s="387"/>
      <c r="BEW101" s="387"/>
      <c r="BEX101" s="387"/>
      <c r="BEY101" s="387"/>
      <c r="BEZ101" s="387"/>
      <c r="BFA101" s="387"/>
      <c r="BFB101" s="387"/>
      <c r="BFC101" s="387"/>
      <c r="BFD101" s="387"/>
      <c r="BFE101" s="387"/>
      <c r="BFF101" s="387"/>
      <c r="BFG101" s="387"/>
      <c r="BFH101" s="387"/>
      <c r="BFI101" s="387"/>
      <c r="BFJ101" s="387"/>
      <c r="BFK101" s="387"/>
      <c r="BFL101" s="387"/>
      <c r="BFM101" s="387"/>
      <c r="BFN101" s="387"/>
      <c r="BFO101" s="387"/>
      <c r="BFP101" s="387"/>
      <c r="BFQ101" s="387"/>
      <c r="BFR101" s="387"/>
      <c r="BFS101" s="387"/>
      <c r="BFT101" s="387"/>
      <c r="BFU101" s="387"/>
      <c r="BFV101" s="387"/>
      <c r="BFW101" s="387"/>
      <c r="BFX101" s="387"/>
      <c r="BFY101" s="387"/>
      <c r="BFZ101" s="387"/>
      <c r="BGA101" s="387"/>
      <c r="BGB101" s="387"/>
      <c r="BGC101" s="387"/>
      <c r="BGD101" s="387"/>
      <c r="BGE101" s="387"/>
      <c r="BGF101" s="387"/>
      <c r="BGG101" s="387"/>
      <c r="BGH101" s="387"/>
      <c r="BGI101" s="387"/>
      <c r="BGJ101" s="387"/>
      <c r="BGK101" s="387"/>
      <c r="BGL101" s="387"/>
      <c r="BGM101" s="387"/>
      <c r="BGN101" s="387"/>
      <c r="BGO101" s="387"/>
      <c r="BGP101" s="387"/>
      <c r="BGQ101" s="387"/>
      <c r="BGR101" s="387"/>
      <c r="BGS101" s="387"/>
      <c r="BGT101" s="387"/>
      <c r="BGU101" s="387"/>
      <c r="BGV101" s="387"/>
      <c r="BGW101" s="387"/>
      <c r="BGX101" s="387"/>
      <c r="BGY101" s="387"/>
      <c r="BGZ101" s="387"/>
      <c r="BHA101" s="387"/>
      <c r="BHB101" s="387"/>
      <c r="BHC101" s="387"/>
      <c r="BHD101" s="387"/>
      <c r="BHE101" s="387"/>
      <c r="BHF101" s="387"/>
      <c r="BHG101" s="387"/>
      <c r="BHH101" s="387"/>
      <c r="BHI101" s="387"/>
      <c r="BHJ101" s="387"/>
      <c r="BHK101" s="387"/>
      <c r="BHL101" s="387"/>
      <c r="BHM101" s="387"/>
      <c r="BHN101" s="387"/>
      <c r="BHO101" s="387"/>
      <c r="BHP101" s="387"/>
      <c r="BHQ101" s="387"/>
      <c r="BHR101" s="387"/>
      <c r="BHS101" s="387"/>
      <c r="BHT101" s="387"/>
      <c r="BHU101" s="387"/>
      <c r="BHV101" s="387"/>
      <c r="BHW101" s="387"/>
      <c r="BHX101" s="387"/>
      <c r="BHY101" s="387"/>
      <c r="BHZ101" s="387"/>
      <c r="BIA101" s="387"/>
      <c r="BIB101" s="387"/>
      <c r="BIC101" s="387"/>
      <c r="BID101" s="387"/>
      <c r="BIE101" s="387"/>
      <c r="BIF101" s="387"/>
      <c r="BIG101" s="387"/>
      <c r="BIH101" s="387"/>
      <c r="BII101" s="387"/>
      <c r="BIJ101" s="387"/>
      <c r="BIK101" s="387"/>
      <c r="BIL101" s="387"/>
      <c r="BIM101" s="387"/>
      <c r="BIN101" s="387"/>
      <c r="BIO101" s="387"/>
      <c r="BIP101" s="387"/>
      <c r="BIQ101" s="387"/>
      <c r="BIR101" s="387"/>
      <c r="BIS101" s="387"/>
      <c r="BIT101" s="387"/>
      <c r="BIU101" s="387"/>
      <c r="BIV101" s="387"/>
      <c r="BIW101" s="387"/>
      <c r="BIX101" s="387"/>
      <c r="BIY101" s="387"/>
      <c r="BIZ101" s="387"/>
      <c r="BJA101" s="387"/>
      <c r="BJB101" s="387"/>
      <c r="BJC101" s="387"/>
      <c r="BJD101" s="387"/>
      <c r="BJE101" s="387"/>
      <c r="BJF101" s="387"/>
      <c r="BJG101" s="387"/>
      <c r="BJH101" s="387"/>
      <c r="BJI101" s="387"/>
      <c r="BJJ101" s="387"/>
      <c r="BJK101" s="387"/>
      <c r="BJL101" s="387"/>
      <c r="BJM101" s="387"/>
      <c r="BJN101" s="387"/>
      <c r="BJO101" s="387"/>
      <c r="BJP101" s="387"/>
      <c r="BJQ101" s="387"/>
      <c r="BJR101" s="387"/>
      <c r="BJS101" s="387"/>
      <c r="BJT101" s="387"/>
      <c r="BJU101" s="387"/>
      <c r="BJV101" s="387"/>
      <c r="BJW101" s="387"/>
      <c r="BJX101" s="387"/>
      <c r="BJY101" s="387"/>
      <c r="BJZ101" s="387"/>
      <c r="BKA101" s="387"/>
      <c r="BKB101" s="387"/>
      <c r="BKC101" s="387"/>
      <c r="BKD101" s="387"/>
      <c r="BKE101" s="387"/>
      <c r="BKF101" s="387"/>
      <c r="BKG101" s="387"/>
      <c r="BKH101" s="387"/>
      <c r="BKI101" s="387"/>
      <c r="BKJ101" s="387"/>
      <c r="BKK101" s="387"/>
      <c r="BKL101" s="387"/>
      <c r="BKM101" s="387"/>
      <c r="BKN101" s="387"/>
      <c r="BKO101" s="387"/>
      <c r="BKP101" s="387"/>
      <c r="BKQ101" s="387"/>
      <c r="BKR101" s="387"/>
      <c r="BKS101" s="387"/>
      <c r="BKT101" s="387"/>
      <c r="BKU101" s="387"/>
      <c r="BKV101" s="387"/>
      <c r="BKW101" s="387"/>
      <c r="BKX101" s="387"/>
      <c r="BKY101" s="387"/>
      <c r="BKZ101" s="387"/>
      <c r="BLA101" s="387"/>
      <c r="BLB101" s="387"/>
      <c r="BLC101" s="387"/>
      <c r="BLD101" s="387"/>
      <c r="BLE101" s="387"/>
      <c r="BLF101" s="387"/>
      <c r="BLG101" s="387"/>
      <c r="BLH101" s="387"/>
      <c r="BLI101" s="387"/>
      <c r="BLJ101" s="387"/>
      <c r="BLK101" s="387"/>
      <c r="BLL101" s="387"/>
      <c r="BLM101" s="387"/>
      <c r="BLN101" s="387"/>
      <c r="BLO101" s="387"/>
      <c r="BLP101" s="387"/>
      <c r="BLQ101" s="387"/>
      <c r="BLR101" s="387"/>
      <c r="BLS101" s="387"/>
      <c r="BLT101" s="387"/>
      <c r="BLU101" s="387"/>
      <c r="BLV101" s="387"/>
      <c r="BLW101" s="387"/>
      <c r="BLX101" s="387"/>
      <c r="BLY101" s="387"/>
      <c r="BLZ101" s="387"/>
      <c r="BMA101" s="387"/>
      <c r="BMB101" s="387"/>
      <c r="BMC101" s="387"/>
      <c r="BMD101" s="387"/>
      <c r="BME101" s="387"/>
      <c r="BMF101" s="387"/>
      <c r="BMG101" s="387"/>
      <c r="BMH101" s="387"/>
      <c r="BMI101" s="387"/>
      <c r="BMJ101" s="387"/>
      <c r="BMK101" s="387"/>
      <c r="BML101" s="387"/>
      <c r="BMM101" s="387"/>
      <c r="BMN101" s="387"/>
      <c r="BMO101" s="387"/>
      <c r="BMP101" s="387"/>
      <c r="BMQ101" s="387"/>
      <c r="BMR101" s="387"/>
      <c r="BMS101" s="387"/>
      <c r="BMT101" s="387"/>
      <c r="BMU101" s="387"/>
      <c r="BMV101" s="387"/>
      <c r="BMW101" s="387"/>
      <c r="BMX101" s="387"/>
      <c r="BMY101" s="387"/>
      <c r="BMZ101" s="387"/>
      <c r="BNA101" s="387"/>
      <c r="BNB101" s="387"/>
      <c r="BNC101" s="387"/>
      <c r="BND101" s="387"/>
      <c r="BNE101" s="387"/>
      <c r="BNF101" s="387"/>
      <c r="BNG101" s="387"/>
      <c r="BNH101" s="387"/>
      <c r="BNI101" s="387"/>
      <c r="BNJ101" s="387"/>
      <c r="BNK101" s="387"/>
      <c r="BNL101" s="387"/>
      <c r="BNM101" s="387"/>
      <c r="BNN101" s="387"/>
      <c r="BNO101" s="387"/>
      <c r="BNP101" s="387"/>
      <c r="BNQ101" s="387"/>
      <c r="BNR101" s="387"/>
      <c r="BNS101" s="387"/>
      <c r="BNT101" s="387"/>
      <c r="BNU101" s="387"/>
      <c r="BNV101" s="387"/>
      <c r="BNW101" s="387"/>
      <c r="BNX101" s="387"/>
      <c r="BNY101" s="387"/>
      <c r="BNZ101" s="387"/>
      <c r="BOA101" s="387"/>
      <c r="BOB101" s="387"/>
      <c r="BOC101" s="387"/>
      <c r="BOD101" s="387"/>
      <c r="BOE101" s="387"/>
      <c r="BOF101" s="387"/>
      <c r="BOG101" s="387"/>
      <c r="BOH101" s="387"/>
      <c r="BOI101" s="387"/>
      <c r="BOJ101" s="387"/>
      <c r="BOK101" s="387"/>
      <c r="BOL101" s="387"/>
      <c r="BOM101" s="387"/>
      <c r="BON101" s="387"/>
      <c r="BOO101" s="387"/>
      <c r="BOP101" s="387"/>
      <c r="BOQ101" s="387"/>
      <c r="BOR101" s="387"/>
      <c r="BOS101" s="387"/>
      <c r="BOT101" s="387"/>
      <c r="BOU101" s="387"/>
      <c r="BOV101" s="387"/>
      <c r="BOW101" s="387"/>
      <c r="BOX101" s="387"/>
      <c r="BOY101" s="387"/>
      <c r="BOZ101" s="387"/>
      <c r="BPA101" s="387"/>
      <c r="BPB101" s="387"/>
      <c r="BPC101" s="387"/>
      <c r="BPD101" s="387"/>
      <c r="BPE101" s="387"/>
      <c r="BPF101" s="387"/>
      <c r="BPG101" s="387"/>
      <c r="BPH101" s="387"/>
      <c r="BPI101" s="387"/>
      <c r="BPJ101" s="387"/>
      <c r="BPK101" s="387"/>
      <c r="BPL101" s="387"/>
      <c r="BPM101" s="387"/>
      <c r="BPN101" s="387"/>
      <c r="BPO101" s="387"/>
      <c r="BPP101" s="387"/>
      <c r="BPQ101" s="387"/>
      <c r="BPR101" s="387"/>
      <c r="BPS101" s="387"/>
      <c r="BPT101" s="387"/>
      <c r="BPU101" s="387"/>
      <c r="BPV101" s="387"/>
      <c r="BPW101" s="387"/>
      <c r="BPX101" s="387"/>
      <c r="BPY101" s="387"/>
      <c r="BPZ101" s="387"/>
      <c r="BQA101" s="387"/>
      <c r="BQB101" s="387"/>
      <c r="BQC101" s="387"/>
      <c r="BQD101" s="387"/>
      <c r="BQE101" s="387"/>
      <c r="BQF101" s="387"/>
      <c r="BQG101" s="387"/>
      <c r="BQH101" s="387"/>
      <c r="BQI101" s="387"/>
      <c r="BQJ101" s="387"/>
      <c r="BQK101" s="387"/>
      <c r="BQL101" s="387"/>
      <c r="BQM101" s="387"/>
      <c r="BQN101" s="387"/>
      <c r="BQO101" s="387"/>
      <c r="BQP101" s="387"/>
      <c r="BQQ101" s="387"/>
      <c r="BQR101" s="387"/>
      <c r="BQS101" s="387"/>
      <c r="BQT101" s="387"/>
      <c r="BQU101" s="387"/>
      <c r="BQV101" s="387"/>
      <c r="BQW101" s="387"/>
      <c r="BQX101" s="387"/>
      <c r="BQY101" s="387"/>
      <c r="BQZ101" s="387"/>
      <c r="BRA101" s="387"/>
      <c r="BRB101" s="387"/>
      <c r="BRC101" s="387"/>
      <c r="BRD101" s="387"/>
      <c r="BRE101" s="387"/>
      <c r="BRF101" s="387"/>
      <c r="BRG101" s="387"/>
      <c r="BRH101" s="387"/>
      <c r="BRI101" s="387"/>
      <c r="BRJ101" s="387"/>
      <c r="BRK101" s="387"/>
      <c r="BRL101" s="387"/>
      <c r="BRM101" s="387"/>
      <c r="BRN101" s="387"/>
      <c r="BRO101" s="387"/>
      <c r="BRP101" s="387"/>
      <c r="BRQ101" s="387"/>
      <c r="BRR101" s="387"/>
      <c r="BRS101" s="387"/>
      <c r="BRT101" s="387"/>
      <c r="BRU101" s="387"/>
      <c r="BRV101" s="387"/>
      <c r="BRW101" s="387"/>
      <c r="BRX101" s="387"/>
      <c r="BRY101" s="387"/>
      <c r="BRZ101" s="387"/>
      <c r="BSA101" s="387"/>
      <c r="BSB101" s="387"/>
      <c r="BSC101" s="387"/>
      <c r="BSD101" s="387"/>
      <c r="BSE101" s="387"/>
      <c r="BSF101" s="387"/>
      <c r="BSG101" s="387"/>
      <c r="BSH101" s="387"/>
      <c r="BSI101" s="387"/>
      <c r="BSJ101" s="387"/>
      <c r="BSK101" s="387"/>
      <c r="BSL101" s="387"/>
      <c r="BSM101" s="387"/>
      <c r="BSN101" s="387"/>
      <c r="BSO101" s="387"/>
      <c r="BSP101" s="387"/>
      <c r="BSQ101" s="387"/>
      <c r="BSR101" s="387"/>
      <c r="BSS101" s="387"/>
      <c r="BST101" s="387"/>
      <c r="BSU101" s="387"/>
      <c r="BSV101" s="387"/>
      <c r="BSW101" s="387"/>
      <c r="BSX101" s="387"/>
      <c r="BSY101" s="387"/>
      <c r="BSZ101" s="387"/>
      <c r="BTA101" s="387"/>
      <c r="BTB101" s="387"/>
      <c r="BTC101" s="387"/>
      <c r="BTD101" s="387"/>
      <c r="BTE101" s="387"/>
      <c r="BTF101" s="387"/>
      <c r="BTG101" s="387"/>
      <c r="BTH101" s="387"/>
      <c r="BTI101" s="387"/>
      <c r="BTJ101" s="387"/>
      <c r="BTK101" s="387"/>
      <c r="BTL101" s="387"/>
      <c r="BTM101" s="387"/>
      <c r="BTN101" s="387"/>
      <c r="BTO101" s="387"/>
      <c r="BTP101" s="387"/>
      <c r="BTQ101" s="387"/>
      <c r="BTR101" s="387"/>
      <c r="BTS101" s="387"/>
      <c r="BTT101" s="387"/>
      <c r="BTU101" s="387"/>
      <c r="BTV101" s="387"/>
      <c r="BTW101" s="387"/>
      <c r="BTX101" s="387"/>
      <c r="BTY101" s="387"/>
      <c r="BTZ101" s="387"/>
      <c r="BUA101" s="387"/>
      <c r="BUB101" s="387"/>
      <c r="BUC101" s="387"/>
      <c r="BUD101" s="387"/>
      <c r="BUE101" s="387"/>
      <c r="BUF101" s="387"/>
      <c r="BUG101" s="387"/>
      <c r="BUH101" s="387"/>
      <c r="BUI101" s="387"/>
      <c r="BUJ101" s="387"/>
      <c r="BUK101" s="387"/>
      <c r="BUL101" s="387"/>
      <c r="BUM101" s="387"/>
      <c r="BUN101" s="387"/>
      <c r="BUO101" s="387"/>
      <c r="BUP101" s="387"/>
      <c r="BUQ101" s="387"/>
      <c r="BUR101" s="387"/>
      <c r="BUS101" s="387"/>
      <c r="BUT101" s="387"/>
      <c r="BUU101" s="387"/>
      <c r="BUV101" s="387"/>
      <c r="BUW101" s="387"/>
      <c r="BUX101" s="387"/>
      <c r="BUY101" s="387"/>
      <c r="BUZ101" s="387"/>
      <c r="BVA101" s="387"/>
      <c r="BVB101" s="387"/>
      <c r="BVC101" s="387"/>
      <c r="BVD101" s="387"/>
      <c r="BVE101" s="387"/>
      <c r="BVF101" s="387"/>
      <c r="BVG101" s="387"/>
      <c r="BVH101" s="387"/>
      <c r="BVI101" s="387"/>
      <c r="BVJ101" s="387"/>
      <c r="BVK101" s="387"/>
      <c r="BVL101" s="387"/>
      <c r="BVM101" s="387"/>
      <c r="BVN101" s="387"/>
      <c r="BVO101" s="387"/>
      <c r="BVP101" s="387"/>
      <c r="BVQ101" s="387"/>
      <c r="BVR101" s="387"/>
      <c r="BVS101" s="387"/>
      <c r="BVT101" s="387"/>
      <c r="BVU101" s="387"/>
      <c r="BVV101" s="387"/>
      <c r="BVW101" s="387"/>
      <c r="BVX101" s="387"/>
      <c r="BVY101" s="387"/>
      <c r="BVZ101" s="387"/>
      <c r="BWA101" s="387"/>
      <c r="BWB101" s="387"/>
      <c r="BWC101" s="387"/>
      <c r="BWD101" s="387"/>
      <c r="BWE101" s="387"/>
      <c r="BWF101" s="387"/>
      <c r="BWG101" s="387"/>
      <c r="BWH101" s="387"/>
      <c r="BWI101" s="387"/>
      <c r="BWJ101" s="387"/>
      <c r="BWK101" s="387"/>
      <c r="BWL101" s="387"/>
      <c r="BWM101" s="387"/>
      <c r="BWN101" s="387"/>
      <c r="BWO101" s="387"/>
      <c r="BWP101" s="387"/>
      <c r="BWQ101" s="387"/>
      <c r="BWR101" s="387"/>
      <c r="BWS101" s="387"/>
      <c r="BWT101" s="387"/>
      <c r="BWU101" s="387"/>
      <c r="BWV101" s="387"/>
      <c r="BWW101" s="387"/>
      <c r="BWX101" s="387"/>
      <c r="BWY101" s="387"/>
      <c r="BWZ101" s="387"/>
      <c r="BXA101" s="387"/>
      <c r="BXB101" s="387"/>
      <c r="BXC101" s="387"/>
      <c r="BXD101" s="387"/>
      <c r="BXE101" s="387"/>
      <c r="BXF101" s="387"/>
      <c r="BXG101" s="387"/>
      <c r="BXH101" s="387"/>
      <c r="BXI101" s="387"/>
      <c r="BXJ101" s="387"/>
      <c r="BXK101" s="387"/>
      <c r="BXL101" s="387"/>
      <c r="BXM101" s="387"/>
      <c r="BXN101" s="387"/>
      <c r="BXO101" s="387"/>
      <c r="BXP101" s="387"/>
      <c r="BXQ101" s="387"/>
      <c r="BXR101" s="387"/>
      <c r="BXS101" s="387"/>
      <c r="BXT101" s="387"/>
      <c r="BXU101" s="387"/>
      <c r="BXV101" s="387"/>
      <c r="BXW101" s="387"/>
      <c r="BXX101" s="387"/>
      <c r="BXY101" s="387"/>
      <c r="BXZ101" s="387"/>
      <c r="BYA101" s="387"/>
      <c r="BYB101" s="387"/>
      <c r="BYC101" s="387"/>
      <c r="BYD101" s="387"/>
      <c r="BYE101" s="387"/>
      <c r="BYF101" s="387"/>
      <c r="BYG101" s="387"/>
      <c r="BYH101" s="387"/>
      <c r="BYI101" s="387"/>
      <c r="BYJ101" s="387"/>
      <c r="BYK101" s="387"/>
      <c r="BYL101" s="387"/>
      <c r="BYM101" s="387"/>
      <c r="BYN101" s="387"/>
      <c r="BYO101" s="387"/>
      <c r="BYP101" s="387"/>
      <c r="BYQ101" s="387"/>
      <c r="BYR101" s="387"/>
      <c r="BYS101" s="387"/>
      <c r="BYT101" s="387"/>
      <c r="BYU101" s="387"/>
      <c r="BYV101" s="387"/>
      <c r="BYW101" s="387"/>
      <c r="BYX101" s="387"/>
      <c r="BYY101" s="387"/>
      <c r="BYZ101" s="387"/>
      <c r="BZA101" s="387"/>
      <c r="BZB101" s="387"/>
      <c r="BZC101" s="387"/>
      <c r="BZD101" s="387"/>
      <c r="BZE101" s="387"/>
      <c r="BZF101" s="387"/>
      <c r="BZG101" s="387"/>
      <c r="BZH101" s="387"/>
      <c r="BZI101" s="387"/>
      <c r="BZJ101" s="387"/>
      <c r="BZK101" s="387"/>
      <c r="BZL101" s="387"/>
      <c r="BZM101" s="387"/>
      <c r="BZN101" s="387"/>
      <c r="BZO101" s="387"/>
      <c r="BZP101" s="387"/>
      <c r="BZQ101" s="387"/>
      <c r="BZR101" s="387"/>
      <c r="BZS101" s="387"/>
      <c r="BZT101" s="387"/>
      <c r="BZU101" s="387"/>
      <c r="BZV101" s="387"/>
      <c r="BZW101" s="387"/>
      <c r="BZX101" s="387"/>
      <c r="BZY101" s="387"/>
      <c r="BZZ101" s="387"/>
      <c r="CAA101" s="387"/>
      <c r="CAB101" s="387"/>
      <c r="CAC101" s="387"/>
      <c r="CAD101" s="387"/>
      <c r="CAE101" s="387"/>
      <c r="CAF101" s="387"/>
      <c r="CAG101" s="387"/>
      <c r="CAH101" s="387"/>
      <c r="CAI101" s="387"/>
      <c r="CAJ101" s="387"/>
      <c r="CAK101" s="387"/>
      <c r="CAL101" s="387"/>
      <c r="CAM101" s="387"/>
      <c r="CAN101" s="387"/>
      <c r="CAO101" s="387"/>
      <c r="CAP101" s="387"/>
      <c r="CAQ101" s="387"/>
      <c r="CAR101" s="387"/>
      <c r="CAS101" s="387"/>
      <c r="CAT101" s="387"/>
      <c r="CAU101" s="387"/>
      <c r="CAV101" s="387"/>
      <c r="CAW101" s="387"/>
      <c r="CAX101" s="387"/>
      <c r="CAY101" s="387"/>
      <c r="CAZ101" s="387"/>
      <c r="CBA101" s="387"/>
      <c r="CBB101" s="387"/>
      <c r="CBC101" s="387"/>
      <c r="CBD101" s="387"/>
      <c r="CBE101" s="387"/>
      <c r="CBF101" s="387"/>
      <c r="CBG101" s="387"/>
      <c r="CBH101" s="387"/>
      <c r="CBI101" s="387"/>
      <c r="CBJ101" s="387"/>
      <c r="CBK101" s="387"/>
      <c r="CBL101" s="387"/>
      <c r="CBM101" s="387"/>
      <c r="CBN101" s="387"/>
      <c r="CBO101" s="387"/>
      <c r="CBP101" s="387"/>
      <c r="CBQ101" s="387"/>
      <c r="CBR101" s="387"/>
      <c r="CBS101" s="387"/>
      <c r="CBT101" s="387"/>
      <c r="CBU101" s="387"/>
      <c r="CBV101" s="387"/>
      <c r="CBW101" s="387"/>
      <c r="CBX101" s="387"/>
      <c r="CBY101" s="387"/>
      <c r="CBZ101" s="387"/>
      <c r="CCA101" s="387"/>
      <c r="CCB101" s="387"/>
      <c r="CCC101" s="387"/>
      <c r="CCD101" s="387"/>
      <c r="CCE101" s="387"/>
      <c r="CCF101" s="387"/>
      <c r="CCG101" s="387"/>
      <c r="CCH101" s="387"/>
      <c r="CCI101" s="387"/>
      <c r="CCJ101" s="387"/>
      <c r="CCK101" s="387"/>
      <c r="CCL101" s="387"/>
      <c r="CCM101" s="387"/>
      <c r="CCN101" s="387"/>
      <c r="CCO101" s="387"/>
      <c r="CCP101" s="387"/>
      <c r="CCQ101" s="387"/>
      <c r="CCR101" s="387"/>
      <c r="CCS101" s="387"/>
      <c r="CCT101" s="387"/>
      <c r="CCU101" s="387"/>
      <c r="CCV101" s="387"/>
      <c r="CCW101" s="387"/>
      <c r="CCX101" s="387"/>
      <c r="CCY101" s="387"/>
      <c r="CCZ101" s="387"/>
      <c r="CDA101" s="387"/>
      <c r="CDB101" s="387"/>
      <c r="CDC101" s="387"/>
      <c r="CDD101" s="387"/>
      <c r="CDE101" s="387"/>
      <c r="CDF101" s="387"/>
      <c r="CDG101" s="387"/>
      <c r="CDH101" s="387"/>
      <c r="CDI101" s="387"/>
      <c r="CDJ101" s="387"/>
      <c r="CDK101" s="387"/>
      <c r="CDL101" s="387"/>
      <c r="CDM101" s="387"/>
      <c r="CDN101" s="387"/>
      <c r="CDO101" s="387"/>
      <c r="CDP101" s="387"/>
      <c r="CDQ101" s="387"/>
      <c r="CDR101" s="387"/>
      <c r="CDS101" s="387"/>
      <c r="CDT101" s="387"/>
      <c r="CDU101" s="387"/>
      <c r="CDV101" s="387"/>
      <c r="CDW101" s="387"/>
      <c r="CDX101" s="387"/>
      <c r="CDY101" s="387"/>
      <c r="CDZ101" s="387"/>
      <c r="CEA101" s="387"/>
      <c r="CEB101" s="387"/>
      <c r="CEC101" s="387"/>
      <c r="CED101" s="387"/>
      <c r="CEE101" s="387"/>
      <c r="CEF101" s="387"/>
      <c r="CEG101" s="387"/>
      <c r="CEH101" s="387"/>
      <c r="CEI101" s="387"/>
      <c r="CEJ101" s="387"/>
      <c r="CEK101" s="387"/>
      <c r="CEL101" s="387"/>
      <c r="CEM101" s="387"/>
      <c r="CEN101" s="387"/>
      <c r="CEO101" s="387"/>
      <c r="CEP101" s="387"/>
      <c r="CEQ101" s="387"/>
      <c r="CER101" s="387"/>
      <c r="CES101" s="387"/>
      <c r="CET101" s="387"/>
      <c r="CEU101" s="387"/>
      <c r="CEV101" s="387"/>
      <c r="CEW101" s="387"/>
      <c r="CEX101" s="387"/>
      <c r="CEY101" s="387"/>
      <c r="CEZ101" s="387"/>
      <c r="CFA101" s="387"/>
      <c r="CFB101" s="387"/>
      <c r="CFC101" s="387"/>
      <c r="CFD101" s="387"/>
      <c r="CFE101" s="387"/>
      <c r="CFF101" s="387"/>
      <c r="CFG101" s="387"/>
      <c r="CFH101" s="387"/>
      <c r="CFI101" s="387"/>
      <c r="CFJ101" s="387"/>
      <c r="CFK101" s="387"/>
      <c r="CFL101" s="387"/>
      <c r="CFM101" s="387"/>
      <c r="CFN101" s="387"/>
      <c r="CFO101" s="387"/>
      <c r="CFP101" s="387"/>
      <c r="CFQ101" s="387"/>
      <c r="CFR101" s="387"/>
      <c r="CFS101" s="387"/>
      <c r="CFT101" s="387"/>
      <c r="CFU101" s="387"/>
      <c r="CFV101" s="387"/>
      <c r="CFW101" s="387"/>
      <c r="CFX101" s="387"/>
      <c r="CFY101" s="387"/>
      <c r="CFZ101" s="387"/>
      <c r="CGA101" s="387"/>
      <c r="CGB101" s="387"/>
      <c r="CGC101" s="387"/>
      <c r="CGD101" s="387"/>
      <c r="CGE101" s="387"/>
      <c r="CGF101" s="387"/>
      <c r="CGG101" s="387"/>
      <c r="CGH101" s="387"/>
      <c r="CGI101" s="387"/>
      <c r="CGJ101" s="387"/>
      <c r="CGK101" s="387"/>
      <c r="CGL101" s="387"/>
      <c r="CGM101" s="387"/>
      <c r="CGN101" s="387"/>
      <c r="CGO101" s="387"/>
      <c r="CGP101" s="387"/>
      <c r="CGQ101" s="387"/>
      <c r="CGR101" s="387"/>
      <c r="CGS101" s="387"/>
      <c r="CGT101" s="387"/>
      <c r="CGU101" s="387"/>
      <c r="CGV101" s="387"/>
      <c r="CGW101" s="387"/>
      <c r="CGX101" s="387"/>
      <c r="CGY101" s="387"/>
      <c r="CGZ101" s="387"/>
      <c r="CHA101" s="387"/>
      <c r="CHB101" s="387"/>
      <c r="CHC101" s="387"/>
      <c r="CHD101" s="387"/>
      <c r="CHE101" s="387"/>
      <c r="CHF101" s="387"/>
      <c r="CHG101" s="387"/>
      <c r="CHH101" s="387"/>
      <c r="CHI101" s="387"/>
      <c r="CHJ101" s="387"/>
      <c r="CHK101" s="387"/>
      <c r="CHL101" s="387"/>
      <c r="CHM101" s="387"/>
      <c r="CHN101" s="387"/>
      <c r="CHO101" s="387"/>
      <c r="CHP101" s="387"/>
      <c r="CHQ101" s="387"/>
      <c r="CHR101" s="387"/>
      <c r="CHS101" s="387"/>
      <c r="CHT101" s="387"/>
      <c r="CHU101" s="387"/>
      <c r="CHV101" s="387"/>
      <c r="CHW101" s="387"/>
      <c r="CHX101" s="387"/>
      <c r="CHY101" s="387"/>
      <c r="CHZ101" s="387"/>
      <c r="CIA101" s="387"/>
      <c r="CIB101" s="387"/>
      <c r="CIC101" s="387"/>
      <c r="CID101" s="387"/>
      <c r="CIE101" s="387"/>
      <c r="CIF101" s="387"/>
      <c r="CIG101" s="387"/>
      <c r="CIH101" s="387"/>
      <c r="CII101" s="387"/>
      <c r="CIJ101" s="387"/>
      <c r="CIK101" s="387"/>
      <c r="CIL101" s="387"/>
      <c r="CIM101" s="387"/>
      <c r="CIN101" s="387"/>
      <c r="CIO101" s="387"/>
      <c r="CIP101" s="387"/>
      <c r="CIQ101" s="387"/>
      <c r="CIR101" s="387"/>
      <c r="CIS101" s="387"/>
      <c r="CIT101" s="387"/>
      <c r="CIU101" s="387"/>
      <c r="CIV101" s="387"/>
      <c r="CIW101" s="387"/>
      <c r="CIX101" s="387"/>
      <c r="CIY101" s="387"/>
      <c r="CIZ101" s="387"/>
      <c r="CJA101" s="387"/>
      <c r="CJB101" s="387"/>
      <c r="CJC101" s="387"/>
      <c r="CJD101" s="387"/>
      <c r="CJE101" s="387"/>
      <c r="CJF101" s="387"/>
      <c r="CJG101" s="387"/>
      <c r="CJH101" s="387"/>
      <c r="CJI101" s="387"/>
      <c r="CJJ101" s="387"/>
      <c r="CJK101" s="387"/>
      <c r="CJL101" s="387"/>
      <c r="CJM101" s="387"/>
      <c r="CJN101" s="387"/>
      <c r="CJO101" s="387"/>
      <c r="CJP101" s="387"/>
      <c r="CJQ101" s="387"/>
      <c r="CJR101" s="387"/>
      <c r="CJS101" s="387"/>
      <c r="CJT101" s="387"/>
      <c r="CJU101" s="387"/>
      <c r="CJV101" s="387"/>
      <c r="CJW101" s="387"/>
      <c r="CJX101" s="387"/>
      <c r="CJY101" s="387"/>
      <c r="CJZ101" s="387"/>
      <c r="CKA101" s="387"/>
      <c r="CKB101" s="387"/>
      <c r="CKC101" s="387"/>
      <c r="CKD101" s="387"/>
      <c r="CKE101" s="387"/>
      <c r="CKF101" s="387"/>
      <c r="CKG101" s="387"/>
      <c r="CKH101" s="387"/>
      <c r="CKI101" s="387"/>
      <c r="CKJ101" s="387"/>
      <c r="CKK101" s="387"/>
      <c r="CKL101" s="387"/>
      <c r="CKM101" s="387"/>
      <c r="CKN101" s="387"/>
      <c r="CKO101" s="387"/>
      <c r="CKP101" s="387"/>
      <c r="CKQ101" s="387"/>
      <c r="CKR101" s="387"/>
      <c r="CKS101" s="387"/>
      <c r="CKT101" s="387"/>
      <c r="CKU101" s="387"/>
      <c r="CKV101" s="387"/>
      <c r="CKW101" s="387"/>
      <c r="CKX101" s="387"/>
      <c r="CKY101" s="387"/>
      <c r="CKZ101" s="387"/>
      <c r="CLA101" s="387"/>
      <c r="CLB101" s="387"/>
      <c r="CLC101" s="387"/>
      <c r="CLD101" s="387"/>
      <c r="CLE101" s="387"/>
      <c r="CLF101" s="387"/>
      <c r="CLG101" s="387"/>
      <c r="CLH101" s="387"/>
      <c r="CLI101" s="387"/>
      <c r="CLJ101" s="387"/>
      <c r="CLK101" s="387"/>
      <c r="CLL101" s="387"/>
      <c r="CLM101" s="387"/>
      <c r="CLN101" s="387"/>
      <c r="CLO101" s="387"/>
      <c r="CLP101" s="387"/>
      <c r="CLQ101" s="387"/>
      <c r="CLR101" s="387"/>
      <c r="CLS101" s="387"/>
      <c r="CLT101" s="387"/>
      <c r="CLU101" s="387"/>
      <c r="CLV101" s="387"/>
      <c r="CLW101" s="387"/>
      <c r="CLX101" s="387"/>
      <c r="CLY101" s="387"/>
      <c r="CLZ101" s="387"/>
      <c r="CMA101" s="387"/>
      <c r="CMB101" s="387"/>
      <c r="CMC101" s="387"/>
      <c r="CMD101" s="387"/>
      <c r="CME101" s="387"/>
      <c r="CMF101" s="387"/>
      <c r="CMG101" s="387"/>
      <c r="CMH101" s="387"/>
      <c r="CMI101" s="387"/>
      <c r="CMJ101" s="387"/>
      <c r="CMK101" s="387"/>
      <c r="CML101" s="387"/>
      <c r="CMM101" s="387"/>
      <c r="CMN101" s="387"/>
      <c r="CMO101" s="387"/>
      <c r="CMP101" s="387"/>
      <c r="CMQ101" s="387"/>
      <c r="CMR101" s="387"/>
      <c r="CMS101" s="387"/>
      <c r="CMT101" s="387"/>
      <c r="CMU101" s="387"/>
      <c r="CMV101" s="387"/>
      <c r="CMW101" s="387"/>
      <c r="CMX101" s="387"/>
      <c r="CMY101" s="387"/>
      <c r="CMZ101" s="387"/>
      <c r="CNA101" s="387"/>
      <c r="CNB101" s="387"/>
      <c r="CNC101" s="387"/>
      <c r="CND101" s="387"/>
      <c r="CNE101" s="387"/>
      <c r="CNF101" s="387"/>
      <c r="CNG101" s="387"/>
      <c r="CNH101" s="387"/>
      <c r="CNI101" s="387"/>
      <c r="CNJ101" s="387"/>
      <c r="CNK101" s="387"/>
      <c r="CNL101" s="387"/>
      <c r="CNM101" s="387"/>
      <c r="CNN101" s="387"/>
      <c r="CNO101" s="387"/>
      <c r="CNP101" s="387"/>
      <c r="CNQ101" s="387"/>
      <c r="CNR101" s="387"/>
      <c r="CNS101" s="387"/>
      <c r="CNT101" s="387"/>
      <c r="CNU101" s="387"/>
      <c r="CNV101" s="387"/>
      <c r="CNW101" s="387"/>
      <c r="CNX101" s="387"/>
      <c r="CNY101" s="387"/>
      <c r="CNZ101" s="387"/>
      <c r="COA101" s="387"/>
      <c r="COB101" s="387"/>
      <c r="COC101" s="387"/>
      <c r="COD101" s="387"/>
      <c r="COE101" s="387"/>
      <c r="COF101" s="387"/>
      <c r="COG101" s="387"/>
      <c r="COH101" s="387"/>
      <c r="COI101" s="387"/>
      <c r="COJ101" s="387"/>
      <c r="COK101" s="387"/>
      <c r="COL101" s="387"/>
      <c r="COM101" s="387"/>
      <c r="CON101" s="387"/>
      <c r="COO101" s="387"/>
      <c r="COP101" s="387"/>
      <c r="COQ101" s="387"/>
      <c r="COR101" s="387"/>
      <c r="COS101" s="387"/>
      <c r="COT101" s="387"/>
      <c r="COU101" s="387"/>
      <c r="COV101" s="387"/>
      <c r="COW101" s="387"/>
      <c r="COX101" s="387"/>
      <c r="COY101" s="387"/>
      <c r="COZ101" s="387"/>
      <c r="CPA101" s="387"/>
      <c r="CPB101" s="387"/>
      <c r="CPC101" s="387"/>
      <c r="CPD101" s="387"/>
      <c r="CPE101" s="387"/>
      <c r="CPF101" s="387"/>
      <c r="CPG101" s="387"/>
      <c r="CPH101" s="387"/>
      <c r="CPI101" s="387"/>
      <c r="CPJ101" s="387"/>
      <c r="CPK101" s="387"/>
      <c r="CPL101" s="387"/>
      <c r="CPM101" s="387"/>
      <c r="CPN101" s="387"/>
      <c r="CPO101" s="387"/>
      <c r="CPP101" s="387"/>
      <c r="CPQ101" s="387"/>
      <c r="CPR101" s="387"/>
      <c r="CPS101" s="387"/>
      <c r="CPT101" s="387"/>
      <c r="CPU101" s="387"/>
      <c r="CPV101" s="387"/>
      <c r="CPW101" s="387"/>
      <c r="CPX101" s="387"/>
      <c r="CPY101" s="387"/>
      <c r="CPZ101" s="387"/>
      <c r="CQA101" s="387"/>
      <c r="CQB101" s="387"/>
      <c r="CQC101" s="387"/>
      <c r="CQD101" s="387"/>
      <c r="CQE101" s="387"/>
      <c r="CQF101" s="387"/>
      <c r="CQG101" s="387"/>
      <c r="CQH101" s="387"/>
      <c r="CQI101" s="387"/>
      <c r="CQJ101" s="387"/>
      <c r="CQK101" s="387"/>
      <c r="CQL101" s="387"/>
      <c r="CQM101" s="387"/>
      <c r="CQN101" s="387"/>
      <c r="CQO101" s="387"/>
      <c r="CQP101" s="387"/>
      <c r="CQQ101" s="387"/>
      <c r="CQR101" s="387"/>
      <c r="CQS101" s="387"/>
      <c r="CQT101" s="387"/>
      <c r="CQU101" s="387"/>
      <c r="CQV101" s="387"/>
      <c r="CQW101" s="387"/>
      <c r="CQX101" s="387"/>
      <c r="CQY101" s="387"/>
      <c r="CQZ101" s="387"/>
      <c r="CRA101" s="387"/>
      <c r="CRB101" s="387"/>
      <c r="CRC101" s="387"/>
      <c r="CRD101" s="387"/>
      <c r="CRE101" s="387"/>
      <c r="CRF101" s="387"/>
      <c r="CRG101" s="387"/>
      <c r="CRH101" s="387"/>
      <c r="CRI101" s="387"/>
      <c r="CRJ101" s="387"/>
      <c r="CRK101" s="387"/>
      <c r="CRL101" s="387"/>
      <c r="CRM101" s="387"/>
      <c r="CRN101" s="387"/>
      <c r="CRO101" s="387"/>
      <c r="CRP101" s="387"/>
      <c r="CRQ101" s="387"/>
      <c r="CRR101" s="387"/>
      <c r="CRS101" s="387"/>
      <c r="CRT101" s="387"/>
      <c r="CRU101" s="387"/>
      <c r="CRV101" s="387"/>
      <c r="CRW101" s="387"/>
      <c r="CRX101" s="387"/>
      <c r="CRY101" s="387"/>
      <c r="CRZ101" s="387"/>
      <c r="CSA101" s="387"/>
      <c r="CSB101" s="387"/>
      <c r="CSC101" s="387"/>
      <c r="CSD101" s="387"/>
      <c r="CSE101" s="387"/>
      <c r="CSF101" s="387"/>
      <c r="CSG101" s="387"/>
      <c r="CSH101" s="387"/>
      <c r="CSI101" s="387"/>
      <c r="CSJ101" s="387"/>
      <c r="CSK101" s="387"/>
      <c r="CSL101" s="387"/>
      <c r="CSM101" s="387"/>
      <c r="CSN101" s="387"/>
      <c r="CSO101" s="387"/>
      <c r="CSP101" s="387"/>
      <c r="CSQ101" s="387"/>
      <c r="CSR101" s="387"/>
      <c r="CSS101" s="387"/>
      <c r="CST101" s="387"/>
      <c r="CSU101" s="387"/>
      <c r="CSV101" s="387"/>
      <c r="CSW101" s="387"/>
      <c r="CSX101" s="387"/>
      <c r="CSY101" s="387"/>
      <c r="CSZ101" s="387"/>
      <c r="CTA101" s="387"/>
      <c r="CTB101" s="387"/>
      <c r="CTC101" s="387"/>
      <c r="CTD101" s="387"/>
      <c r="CTE101" s="387"/>
      <c r="CTF101" s="387"/>
      <c r="CTG101" s="387"/>
      <c r="CTH101" s="387"/>
      <c r="CTI101" s="387"/>
      <c r="CTJ101" s="387"/>
      <c r="CTK101" s="387"/>
      <c r="CTL101" s="387"/>
      <c r="CTM101" s="387"/>
      <c r="CTN101" s="387"/>
      <c r="CTO101" s="387"/>
      <c r="CTP101" s="387"/>
      <c r="CTQ101" s="387"/>
      <c r="CTR101" s="387"/>
      <c r="CTS101" s="387"/>
      <c r="CTT101" s="387"/>
      <c r="CTU101" s="387"/>
      <c r="CTV101" s="387"/>
      <c r="CTW101" s="387"/>
      <c r="CTX101" s="387"/>
      <c r="CTY101" s="387"/>
      <c r="CTZ101" s="387"/>
      <c r="CUA101" s="387"/>
      <c r="CUB101" s="387"/>
      <c r="CUC101" s="387"/>
      <c r="CUD101" s="387"/>
      <c r="CUE101" s="387"/>
      <c r="CUF101" s="387"/>
      <c r="CUG101" s="387"/>
      <c r="CUH101" s="387"/>
      <c r="CUI101" s="387"/>
      <c r="CUJ101" s="387"/>
      <c r="CUK101" s="387"/>
      <c r="CUL101" s="387"/>
      <c r="CUM101" s="387"/>
      <c r="CUN101" s="387"/>
      <c r="CUO101" s="387"/>
      <c r="CUP101" s="387"/>
      <c r="CUQ101" s="387"/>
      <c r="CUR101" s="387"/>
      <c r="CUS101" s="387"/>
      <c r="CUT101" s="387"/>
      <c r="CUU101" s="387"/>
      <c r="CUV101" s="387"/>
      <c r="CUW101" s="387"/>
      <c r="CUX101" s="387"/>
      <c r="CUY101" s="387"/>
      <c r="CUZ101" s="387"/>
      <c r="CVA101" s="387"/>
      <c r="CVB101" s="387"/>
      <c r="CVC101" s="387"/>
      <c r="CVD101" s="387"/>
      <c r="CVE101" s="387"/>
      <c r="CVF101" s="387"/>
      <c r="CVG101" s="387"/>
      <c r="CVH101" s="387"/>
      <c r="CVI101" s="387"/>
      <c r="CVJ101" s="387"/>
      <c r="CVK101" s="387"/>
      <c r="CVL101" s="387"/>
      <c r="CVM101" s="387"/>
      <c r="CVN101" s="387"/>
      <c r="CVO101" s="387"/>
      <c r="CVP101" s="387"/>
      <c r="CVQ101" s="387"/>
      <c r="CVR101" s="387"/>
      <c r="CVS101" s="387"/>
      <c r="CVT101" s="387"/>
      <c r="CVU101" s="387"/>
      <c r="CVV101" s="387"/>
      <c r="CVW101" s="387"/>
      <c r="CVX101" s="387"/>
      <c r="CVY101" s="387"/>
      <c r="CVZ101" s="387"/>
      <c r="CWA101" s="387"/>
      <c r="CWB101" s="387"/>
      <c r="CWC101" s="387"/>
      <c r="CWD101" s="387"/>
      <c r="CWE101" s="387"/>
      <c r="CWF101" s="387"/>
      <c r="CWG101" s="387"/>
      <c r="CWH101" s="387"/>
      <c r="CWI101" s="387"/>
      <c r="CWJ101" s="387"/>
      <c r="CWK101" s="387"/>
      <c r="CWL101" s="387"/>
      <c r="CWM101" s="387"/>
      <c r="CWN101" s="387"/>
      <c r="CWO101" s="387"/>
      <c r="CWP101" s="387"/>
      <c r="CWQ101" s="387"/>
      <c r="CWR101" s="387"/>
      <c r="CWS101" s="387"/>
      <c r="CWT101" s="387"/>
      <c r="CWU101" s="387"/>
      <c r="CWV101" s="387"/>
      <c r="CWW101" s="387"/>
      <c r="CWX101" s="387"/>
      <c r="CWY101" s="387"/>
      <c r="CWZ101" s="387"/>
      <c r="CXA101" s="387"/>
      <c r="CXB101" s="387"/>
      <c r="CXC101" s="387"/>
      <c r="CXD101" s="387"/>
      <c r="CXE101" s="387"/>
      <c r="CXF101" s="387"/>
      <c r="CXG101" s="387"/>
      <c r="CXH101" s="387"/>
      <c r="CXI101" s="387"/>
      <c r="CXJ101" s="387"/>
      <c r="CXK101" s="387"/>
      <c r="CXL101" s="387"/>
      <c r="CXM101" s="387"/>
      <c r="CXN101" s="387"/>
      <c r="CXO101" s="387"/>
      <c r="CXP101" s="387"/>
      <c r="CXQ101" s="387"/>
      <c r="CXR101" s="387"/>
      <c r="CXS101" s="387"/>
      <c r="CXT101" s="387"/>
      <c r="CXU101" s="387"/>
      <c r="CXV101" s="387"/>
      <c r="CXW101" s="387"/>
      <c r="CXX101" s="387"/>
      <c r="CXY101" s="387"/>
      <c r="CXZ101" s="387"/>
      <c r="CYA101" s="387"/>
      <c r="CYB101" s="387"/>
      <c r="CYC101" s="387"/>
      <c r="CYD101" s="387"/>
      <c r="CYE101" s="387"/>
      <c r="CYF101" s="387"/>
      <c r="CYG101" s="387"/>
      <c r="CYH101" s="387"/>
      <c r="CYI101" s="387"/>
      <c r="CYJ101" s="387"/>
      <c r="CYK101" s="387"/>
      <c r="CYL101" s="387"/>
      <c r="CYM101" s="387"/>
      <c r="CYN101" s="387"/>
      <c r="CYO101" s="387"/>
      <c r="CYP101" s="387"/>
      <c r="CYQ101" s="387"/>
      <c r="CYR101" s="387"/>
      <c r="CYS101" s="387"/>
      <c r="CYT101" s="387"/>
      <c r="CYU101" s="387"/>
      <c r="CYV101" s="387"/>
      <c r="CYW101" s="387"/>
      <c r="CYX101" s="387"/>
      <c r="CYY101" s="387"/>
      <c r="CYZ101" s="387"/>
      <c r="CZA101" s="387"/>
      <c r="CZB101" s="387"/>
      <c r="CZC101" s="387"/>
      <c r="CZD101" s="387"/>
      <c r="CZE101" s="387"/>
      <c r="CZF101" s="387"/>
      <c r="CZG101" s="387"/>
      <c r="CZH101" s="387"/>
      <c r="CZI101" s="387"/>
      <c r="CZJ101" s="387"/>
      <c r="CZK101" s="387"/>
      <c r="CZL101" s="387"/>
      <c r="CZM101" s="387"/>
      <c r="CZN101" s="387"/>
      <c r="CZO101" s="387"/>
      <c r="CZP101" s="387"/>
      <c r="CZQ101" s="387"/>
      <c r="CZR101" s="387"/>
      <c r="CZS101" s="387"/>
      <c r="CZT101" s="387"/>
      <c r="CZU101" s="387"/>
      <c r="CZV101" s="387"/>
      <c r="CZW101" s="387"/>
      <c r="CZX101" s="387"/>
      <c r="CZY101" s="387"/>
      <c r="CZZ101" s="387"/>
      <c r="DAA101" s="387"/>
      <c r="DAB101" s="387"/>
      <c r="DAC101" s="387"/>
      <c r="DAD101" s="387"/>
      <c r="DAE101" s="387"/>
      <c r="DAF101" s="387"/>
      <c r="DAG101" s="387"/>
      <c r="DAH101" s="387"/>
      <c r="DAI101" s="387"/>
      <c r="DAJ101" s="387"/>
      <c r="DAK101" s="387"/>
      <c r="DAL101" s="387"/>
      <c r="DAM101" s="387"/>
      <c r="DAN101" s="387"/>
      <c r="DAO101" s="387"/>
      <c r="DAP101" s="387"/>
      <c r="DAQ101" s="387"/>
      <c r="DAR101" s="387"/>
      <c r="DAS101" s="387"/>
      <c r="DAT101" s="387"/>
      <c r="DAU101" s="387"/>
      <c r="DAV101" s="387"/>
      <c r="DAW101" s="387"/>
      <c r="DAX101" s="387"/>
      <c r="DAY101" s="387"/>
      <c r="DAZ101" s="387"/>
      <c r="DBA101" s="387"/>
      <c r="DBB101" s="387"/>
      <c r="DBC101" s="387"/>
      <c r="DBD101" s="387"/>
      <c r="DBE101" s="387"/>
      <c r="DBF101" s="387"/>
      <c r="DBG101" s="387"/>
      <c r="DBH101" s="387"/>
      <c r="DBI101" s="387"/>
      <c r="DBJ101" s="387"/>
      <c r="DBK101" s="387"/>
      <c r="DBL101" s="387"/>
      <c r="DBM101" s="387"/>
      <c r="DBN101" s="387"/>
      <c r="DBO101" s="387"/>
      <c r="DBP101" s="387"/>
      <c r="DBQ101" s="387"/>
      <c r="DBR101" s="387"/>
      <c r="DBS101" s="387"/>
      <c r="DBT101" s="387"/>
      <c r="DBU101" s="387"/>
      <c r="DBV101" s="387"/>
      <c r="DBW101" s="387"/>
      <c r="DBX101" s="387"/>
      <c r="DBY101" s="387"/>
      <c r="DBZ101" s="387"/>
      <c r="DCA101" s="387"/>
      <c r="DCB101" s="387"/>
      <c r="DCC101" s="387"/>
      <c r="DCD101" s="387"/>
      <c r="DCE101" s="387"/>
      <c r="DCF101" s="387"/>
      <c r="DCG101" s="387"/>
      <c r="DCH101" s="387"/>
      <c r="DCI101" s="387"/>
      <c r="DCJ101" s="387"/>
      <c r="DCK101" s="387"/>
      <c r="DCL101" s="387"/>
      <c r="DCM101" s="387"/>
      <c r="DCN101" s="387"/>
      <c r="DCO101" s="387"/>
      <c r="DCP101" s="387"/>
      <c r="DCQ101" s="387"/>
      <c r="DCR101" s="387"/>
      <c r="DCS101" s="387"/>
      <c r="DCT101" s="387"/>
      <c r="DCU101" s="387"/>
      <c r="DCV101" s="387"/>
      <c r="DCW101" s="387"/>
      <c r="DCX101" s="387"/>
      <c r="DCY101" s="387"/>
      <c r="DCZ101" s="387"/>
      <c r="DDA101" s="387"/>
      <c r="DDB101" s="387"/>
      <c r="DDC101" s="387"/>
      <c r="DDD101" s="387"/>
      <c r="DDE101" s="387"/>
      <c r="DDF101" s="387"/>
      <c r="DDG101" s="387"/>
      <c r="DDH101" s="387"/>
      <c r="DDI101" s="387"/>
      <c r="DDJ101" s="387"/>
      <c r="DDK101" s="387"/>
      <c r="DDL101" s="387"/>
      <c r="DDM101" s="387"/>
      <c r="DDN101" s="387"/>
      <c r="DDO101" s="387"/>
      <c r="DDP101" s="387"/>
      <c r="DDQ101" s="387"/>
      <c r="DDR101" s="387"/>
      <c r="DDS101" s="387"/>
      <c r="DDT101" s="387"/>
      <c r="DDU101" s="387"/>
      <c r="DDV101" s="387"/>
      <c r="DDW101" s="387"/>
      <c r="DDX101" s="387"/>
      <c r="DDY101" s="387"/>
      <c r="DDZ101" s="387"/>
      <c r="DEA101" s="387"/>
      <c r="DEB101" s="387"/>
      <c r="DEC101" s="387"/>
      <c r="DED101" s="387"/>
      <c r="DEE101" s="387"/>
      <c r="DEF101" s="387"/>
      <c r="DEG101" s="387"/>
      <c r="DEH101" s="387"/>
      <c r="DEI101" s="387"/>
      <c r="DEJ101" s="387"/>
      <c r="DEK101" s="387"/>
      <c r="DEL101" s="387"/>
      <c r="DEM101" s="387"/>
      <c r="DEN101" s="387"/>
      <c r="DEO101" s="387"/>
      <c r="DEP101" s="387"/>
      <c r="DEQ101" s="387"/>
      <c r="DER101" s="387"/>
      <c r="DES101" s="387"/>
      <c r="DET101" s="387"/>
      <c r="DEU101" s="387"/>
      <c r="DEV101" s="387"/>
      <c r="DEW101" s="387"/>
      <c r="DEX101" s="387"/>
      <c r="DEY101" s="387"/>
      <c r="DEZ101" s="387"/>
      <c r="DFA101" s="387"/>
      <c r="DFB101" s="387"/>
      <c r="DFC101" s="387"/>
      <c r="DFD101" s="387"/>
      <c r="DFE101" s="387"/>
      <c r="DFF101" s="387"/>
      <c r="DFG101" s="387"/>
      <c r="DFH101" s="387"/>
      <c r="DFI101" s="387"/>
      <c r="DFJ101" s="387"/>
      <c r="DFK101" s="387"/>
      <c r="DFL101" s="387"/>
      <c r="DFM101" s="387"/>
      <c r="DFN101" s="387"/>
      <c r="DFO101" s="387"/>
      <c r="DFP101" s="387"/>
      <c r="DFQ101" s="387"/>
      <c r="DFR101" s="387"/>
      <c r="DFS101" s="387"/>
      <c r="DFT101" s="387"/>
      <c r="DFU101" s="387"/>
      <c r="DFV101" s="387"/>
      <c r="DFW101" s="387"/>
      <c r="DFX101" s="387"/>
      <c r="DFY101" s="387"/>
      <c r="DFZ101" s="387"/>
      <c r="DGA101" s="387"/>
      <c r="DGB101" s="387"/>
      <c r="DGC101" s="387"/>
      <c r="DGD101" s="387"/>
      <c r="DGE101" s="387"/>
      <c r="DGF101" s="387"/>
      <c r="DGG101" s="387"/>
      <c r="DGH101" s="387"/>
      <c r="DGI101" s="387"/>
      <c r="DGJ101" s="387"/>
      <c r="DGK101" s="387"/>
      <c r="DGL101" s="387"/>
      <c r="DGM101" s="387"/>
      <c r="DGN101" s="387"/>
      <c r="DGO101" s="387"/>
      <c r="DGP101" s="387"/>
      <c r="DGQ101" s="387"/>
      <c r="DGR101" s="387"/>
      <c r="DGS101" s="387"/>
      <c r="DGT101" s="387"/>
      <c r="DGU101" s="387"/>
      <c r="DGV101" s="387"/>
      <c r="DGW101" s="387"/>
      <c r="DGX101" s="387"/>
      <c r="DGY101" s="387"/>
      <c r="DGZ101" s="387"/>
      <c r="DHA101" s="387"/>
      <c r="DHB101" s="387"/>
      <c r="DHC101" s="387"/>
      <c r="DHD101" s="387"/>
      <c r="DHE101" s="387"/>
      <c r="DHF101" s="387"/>
      <c r="DHG101" s="387"/>
      <c r="DHH101" s="387"/>
      <c r="DHI101" s="387"/>
      <c r="DHJ101" s="387"/>
      <c r="DHK101" s="387"/>
      <c r="DHL101" s="387"/>
      <c r="DHM101" s="387"/>
      <c r="DHN101" s="387"/>
      <c r="DHO101" s="387"/>
      <c r="DHP101" s="387"/>
      <c r="DHQ101" s="387"/>
      <c r="DHR101" s="387"/>
    </row>
    <row r="102" spans="1:2930" s="386" customFormat="1" ht="14.5" hidden="1" x14ac:dyDescent="0.35">
      <c r="A102" s="386">
        <v>97</v>
      </c>
      <c r="B102" s="498" t="str">
        <f ca="1">IF(NOW()-'2020-03'!B$15&gt;30,"Red",IF(NOW()-'2020-03'!B$15&gt;15,"Yellow","Green"))</f>
        <v>Red</v>
      </c>
      <c r="C102" s="499" t="str">
        <f>CONCATENATE('2020-03'!$B$1, " - ",'2020-03'!$B$2)</f>
        <v>2020-03 - Supply Chain Low Impact Revisions</v>
      </c>
      <c r="D102" s="499"/>
      <c r="E102" s="500" t="str">
        <f>'2020-03'!$B$5</f>
        <v>CIP-003-8</v>
      </c>
      <c r="F102" s="501">
        <f>'2020-03'!$F$35</f>
        <v>-111</v>
      </c>
      <c r="G102" s="386" t="s">
        <v>34</v>
      </c>
    </row>
    <row r="103" spans="1:2930" s="497" customFormat="1" ht="14.5" hidden="1" x14ac:dyDescent="0.35">
      <c r="A103" s="386">
        <v>98</v>
      </c>
      <c r="B103" s="308" t="str">
        <f ca="1">IF(NOW()-'2020-03'!B$15&gt;30,"Red",IF(NOW()-'2020-03'!B$15&gt;15,"Yellow","Green"))</f>
        <v>Red</v>
      </c>
      <c r="C103" s="388" t="str">
        <f>CONCATENATE('2020-03'!$B$1, " - ",'2020-03'!$B$2)</f>
        <v>2020-03 - Supply Chain Low Impact Revisions</v>
      </c>
      <c r="D103" s="388"/>
      <c r="E103" s="389" t="str">
        <f>'2020-03'!$B$5</f>
        <v>CIP-003-8</v>
      </c>
      <c r="F103" s="390">
        <f>'2020-03'!$F$35</f>
        <v>-111</v>
      </c>
      <c r="G103" s="387" t="str">
        <f>'2020-03'!$B$3</f>
        <v>Archived</v>
      </c>
      <c r="H103" s="387"/>
      <c r="I103" s="387"/>
      <c r="J103" s="387"/>
      <c r="K103" s="387"/>
      <c r="L103" s="387"/>
      <c r="M103" s="387"/>
      <c r="N103" s="387"/>
      <c r="O103" s="387"/>
      <c r="P103" s="387"/>
      <c r="Q103" s="387"/>
      <c r="R103" s="387"/>
      <c r="S103" s="387"/>
      <c r="T103" s="387"/>
      <c r="U103" s="387"/>
      <c r="V103" s="387"/>
      <c r="W103" s="387"/>
      <c r="X103" s="387"/>
      <c r="Y103" s="387"/>
      <c r="Z103" s="387"/>
      <c r="AA103" s="387"/>
      <c r="AB103" s="387"/>
      <c r="AC103" s="387"/>
      <c r="AD103" s="387"/>
      <c r="AE103" s="387"/>
      <c r="AF103" s="387"/>
      <c r="AG103" s="387"/>
      <c r="AH103" s="387"/>
      <c r="AI103" s="387"/>
      <c r="AJ103" s="387"/>
      <c r="AK103" s="387"/>
      <c r="AL103" s="387"/>
      <c r="AM103" s="387"/>
      <c r="AN103" s="387"/>
      <c r="AO103" s="387"/>
      <c r="AP103" s="387"/>
      <c r="AQ103" s="387"/>
      <c r="AR103" s="387"/>
      <c r="AS103" s="387"/>
      <c r="AT103" s="387"/>
      <c r="AU103" s="387"/>
      <c r="AV103" s="387"/>
      <c r="AW103" s="387"/>
      <c r="AX103" s="387"/>
      <c r="AY103" s="387"/>
      <c r="AZ103" s="387"/>
      <c r="BA103" s="387"/>
      <c r="BB103" s="387"/>
      <c r="BC103" s="387"/>
      <c r="BD103" s="387"/>
      <c r="BE103" s="387"/>
      <c r="BF103" s="387"/>
      <c r="BG103" s="387"/>
      <c r="BH103" s="387"/>
      <c r="BI103" s="387"/>
      <c r="BJ103" s="387"/>
      <c r="BK103" s="387"/>
      <c r="BL103" s="387"/>
      <c r="BM103" s="387"/>
      <c r="BN103" s="387"/>
      <c r="BO103" s="387"/>
      <c r="BP103" s="387"/>
      <c r="BQ103" s="387"/>
      <c r="BR103" s="387"/>
      <c r="BS103" s="387"/>
      <c r="BT103" s="387"/>
      <c r="BU103" s="387"/>
      <c r="BV103" s="387"/>
      <c r="BW103" s="387"/>
      <c r="BX103" s="387"/>
      <c r="BY103" s="387"/>
      <c r="BZ103" s="387"/>
      <c r="CA103" s="387"/>
      <c r="CB103" s="387"/>
      <c r="CC103" s="387"/>
      <c r="CD103" s="387"/>
      <c r="CE103" s="387"/>
      <c r="CF103" s="387"/>
      <c r="CG103" s="387"/>
      <c r="CH103" s="387"/>
      <c r="CI103" s="387"/>
      <c r="CJ103" s="387"/>
      <c r="CK103" s="387"/>
      <c r="CL103" s="387"/>
      <c r="CM103" s="387"/>
      <c r="CN103" s="387"/>
      <c r="CO103" s="387"/>
      <c r="CP103" s="387"/>
      <c r="CQ103" s="387"/>
      <c r="CR103" s="387"/>
      <c r="CS103" s="387"/>
      <c r="CT103" s="387"/>
      <c r="CU103" s="387"/>
      <c r="CV103" s="387"/>
      <c r="CW103" s="387"/>
      <c r="CX103" s="387"/>
      <c r="CY103" s="387"/>
      <c r="CZ103" s="387"/>
      <c r="DA103" s="387"/>
      <c r="DB103" s="387"/>
      <c r="DC103" s="387"/>
      <c r="DD103" s="387"/>
      <c r="DE103" s="387"/>
      <c r="DF103" s="387"/>
      <c r="DG103" s="387"/>
      <c r="DH103" s="387"/>
      <c r="DI103" s="387"/>
      <c r="DJ103" s="387"/>
      <c r="DK103" s="387"/>
      <c r="DL103" s="387"/>
      <c r="DM103" s="387"/>
      <c r="DN103" s="387"/>
      <c r="DO103" s="387"/>
      <c r="DP103" s="387"/>
      <c r="DQ103" s="387"/>
      <c r="DR103" s="387"/>
      <c r="DS103" s="387"/>
      <c r="DT103" s="387"/>
      <c r="DU103" s="387"/>
      <c r="DV103" s="387"/>
      <c r="DW103" s="387"/>
      <c r="DX103" s="387"/>
      <c r="DY103" s="387"/>
      <c r="DZ103" s="387"/>
      <c r="EA103" s="387"/>
      <c r="EB103" s="387"/>
      <c r="EC103" s="387"/>
      <c r="ED103" s="387"/>
      <c r="EE103" s="387"/>
      <c r="EF103" s="387"/>
      <c r="EG103" s="387"/>
      <c r="EH103" s="387"/>
      <c r="EI103" s="387"/>
      <c r="EJ103" s="387"/>
      <c r="EK103" s="387"/>
      <c r="EL103" s="387"/>
      <c r="EM103" s="387"/>
      <c r="EN103" s="387"/>
      <c r="EO103" s="387"/>
      <c r="EP103" s="387"/>
      <c r="EQ103" s="387"/>
      <c r="ER103" s="387"/>
      <c r="ES103" s="387"/>
      <c r="ET103" s="387"/>
      <c r="EU103" s="387"/>
      <c r="EV103" s="387"/>
      <c r="EW103" s="387"/>
      <c r="EX103" s="387"/>
      <c r="EY103" s="387"/>
      <c r="EZ103" s="387"/>
      <c r="FA103" s="387"/>
      <c r="FB103" s="387"/>
      <c r="FC103" s="387"/>
      <c r="FD103" s="387"/>
      <c r="FE103" s="387"/>
      <c r="FF103" s="387"/>
      <c r="FG103" s="387"/>
      <c r="FH103" s="387"/>
      <c r="FI103" s="387"/>
      <c r="FJ103" s="387"/>
      <c r="FK103" s="387"/>
      <c r="FL103" s="387"/>
      <c r="FM103" s="387"/>
      <c r="FN103" s="387"/>
      <c r="FO103" s="387"/>
      <c r="FP103" s="387"/>
      <c r="FQ103" s="387"/>
      <c r="FR103" s="387"/>
      <c r="FS103" s="387"/>
      <c r="FT103" s="387"/>
      <c r="FU103" s="387"/>
      <c r="FV103" s="387"/>
      <c r="FW103" s="387"/>
      <c r="FX103" s="387"/>
      <c r="FY103" s="387"/>
      <c r="FZ103" s="387"/>
      <c r="GA103" s="387"/>
      <c r="GB103" s="387"/>
      <c r="GC103" s="387"/>
      <c r="GD103" s="387"/>
      <c r="GE103" s="387"/>
      <c r="GF103" s="387"/>
      <c r="GG103" s="387"/>
      <c r="GH103" s="387"/>
      <c r="GI103" s="387"/>
      <c r="GJ103" s="387"/>
      <c r="GK103" s="387"/>
      <c r="GL103" s="387"/>
      <c r="GM103" s="387"/>
      <c r="GN103" s="387"/>
      <c r="GO103" s="387"/>
      <c r="GP103" s="387"/>
      <c r="GQ103" s="387"/>
      <c r="GR103" s="387"/>
      <c r="GS103" s="387"/>
      <c r="GT103" s="387"/>
      <c r="GU103" s="387"/>
      <c r="GV103" s="387"/>
      <c r="GW103" s="387"/>
      <c r="GX103" s="387"/>
      <c r="GY103" s="387"/>
      <c r="GZ103" s="387"/>
      <c r="HA103" s="387"/>
      <c r="HB103" s="387"/>
      <c r="HC103" s="387"/>
      <c r="HD103" s="387"/>
      <c r="HE103" s="387"/>
      <c r="HF103" s="387"/>
      <c r="HG103" s="387"/>
      <c r="HH103" s="387"/>
      <c r="HI103" s="387"/>
      <c r="HJ103" s="387"/>
      <c r="HK103" s="387"/>
      <c r="HL103" s="387"/>
      <c r="HM103" s="387"/>
      <c r="HN103" s="387"/>
      <c r="HO103" s="387"/>
      <c r="HP103" s="387"/>
      <c r="HQ103" s="387"/>
      <c r="HR103" s="387"/>
      <c r="HS103" s="387"/>
      <c r="HT103" s="387"/>
      <c r="HU103" s="387"/>
      <c r="HV103" s="387"/>
      <c r="HW103" s="387"/>
      <c r="HX103" s="387"/>
      <c r="HY103" s="387"/>
      <c r="HZ103" s="387"/>
      <c r="IA103" s="387"/>
      <c r="IB103" s="387"/>
      <c r="IC103" s="387"/>
      <c r="ID103" s="387"/>
      <c r="IE103" s="387"/>
      <c r="IF103" s="387"/>
      <c r="IG103" s="387"/>
      <c r="IH103" s="387"/>
      <c r="II103" s="387"/>
      <c r="IJ103" s="387"/>
      <c r="IK103" s="387"/>
      <c r="IL103" s="387"/>
      <c r="IM103" s="387"/>
      <c r="IN103" s="387"/>
      <c r="IO103" s="387"/>
      <c r="IP103" s="387"/>
      <c r="IQ103" s="387"/>
      <c r="IR103" s="387"/>
      <c r="IS103" s="387"/>
      <c r="IT103" s="387"/>
      <c r="IU103" s="387"/>
      <c r="IV103" s="387"/>
      <c r="IW103" s="387"/>
      <c r="IX103" s="387"/>
      <c r="IY103" s="387"/>
      <c r="IZ103" s="387"/>
      <c r="JA103" s="387"/>
      <c r="JB103" s="387"/>
      <c r="JC103" s="387"/>
      <c r="JD103" s="387"/>
      <c r="JE103" s="387"/>
      <c r="JF103" s="387"/>
      <c r="JG103" s="387"/>
      <c r="JH103" s="387"/>
      <c r="JI103" s="387"/>
      <c r="JJ103" s="387"/>
      <c r="JK103" s="387"/>
      <c r="JL103" s="387"/>
      <c r="JM103" s="387"/>
      <c r="JN103" s="387"/>
      <c r="JO103" s="387"/>
      <c r="JP103" s="387"/>
      <c r="JQ103" s="387"/>
      <c r="JR103" s="387"/>
      <c r="JS103" s="387"/>
      <c r="JT103" s="387"/>
      <c r="JU103" s="387"/>
      <c r="JV103" s="387"/>
      <c r="JW103" s="387"/>
      <c r="JX103" s="387"/>
      <c r="JY103" s="387"/>
      <c r="JZ103" s="387"/>
      <c r="KA103" s="387"/>
      <c r="KB103" s="387"/>
      <c r="KC103" s="387"/>
      <c r="KD103" s="387"/>
      <c r="KE103" s="387"/>
      <c r="KF103" s="387"/>
      <c r="KG103" s="387"/>
      <c r="KH103" s="387"/>
      <c r="KI103" s="387"/>
      <c r="KJ103" s="387"/>
      <c r="KK103" s="387"/>
      <c r="KL103" s="387"/>
      <c r="KM103" s="387"/>
      <c r="KN103" s="387"/>
      <c r="KO103" s="387"/>
      <c r="KP103" s="387"/>
      <c r="KQ103" s="387"/>
      <c r="KR103" s="387"/>
      <c r="KS103" s="387"/>
      <c r="KT103" s="387"/>
      <c r="KU103" s="387"/>
      <c r="KV103" s="387"/>
      <c r="KW103" s="387"/>
      <c r="KX103" s="387"/>
      <c r="KY103" s="387"/>
      <c r="KZ103" s="387"/>
      <c r="LA103" s="387"/>
      <c r="LB103" s="387"/>
      <c r="LC103" s="387"/>
      <c r="LD103" s="387"/>
      <c r="LE103" s="387"/>
      <c r="LF103" s="387"/>
      <c r="LG103" s="387"/>
      <c r="LH103" s="387"/>
      <c r="LI103" s="387"/>
      <c r="LJ103" s="387"/>
      <c r="LK103" s="387"/>
      <c r="LL103" s="387"/>
      <c r="LM103" s="387"/>
      <c r="LN103" s="387"/>
      <c r="LO103" s="387"/>
      <c r="LP103" s="387"/>
      <c r="LQ103" s="387"/>
      <c r="LR103" s="387"/>
      <c r="LS103" s="387"/>
      <c r="LT103" s="387"/>
      <c r="LU103" s="387"/>
      <c r="LV103" s="387"/>
      <c r="LW103" s="387"/>
      <c r="LX103" s="387"/>
      <c r="LY103" s="387"/>
      <c r="LZ103" s="387"/>
      <c r="MA103" s="387"/>
      <c r="MB103" s="387"/>
      <c r="MC103" s="387"/>
      <c r="MD103" s="387"/>
      <c r="ME103" s="387"/>
      <c r="MF103" s="387"/>
      <c r="MG103" s="387"/>
      <c r="MH103" s="387"/>
      <c r="MI103" s="387"/>
      <c r="MJ103" s="387"/>
      <c r="MK103" s="387"/>
      <c r="ML103" s="387"/>
      <c r="MM103" s="387"/>
      <c r="MN103" s="387"/>
      <c r="MO103" s="387"/>
      <c r="MP103" s="387"/>
      <c r="MQ103" s="387"/>
      <c r="MR103" s="387"/>
      <c r="MS103" s="387"/>
      <c r="MT103" s="387"/>
      <c r="MU103" s="387"/>
      <c r="MV103" s="387"/>
      <c r="MW103" s="387"/>
      <c r="MX103" s="387"/>
      <c r="MY103" s="387"/>
      <c r="MZ103" s="387"/>
      <c r="NA103" s="387"/>
      <c r="NB103" s="387"/>
      <c r="NC103" s="387"/>
      <c r="ND103" s="387"/>
      <c r="NE103" s="387"/>
      <c r="NF103" s="387"/>
      <c r="NG103" s="387"/>
      <c r="NH103" s="387"/>
      <c r="NI103" s="387"/>
      <c r="NJ103" s="387"/>
      <c r="NK103" s="387"/>
      <c r="NL103" s="387"/>
      <c r="NM103" s="387"/>
      <c r="NN103" s="387"/>
      <c r="NO103" s="387"/>
      <c r="NP103" s="387"/>
      <c r="NQ103" s="387"/>
      <c r="NR103" s="387"/>
      <c r="NS103" s="387"/>
      <c r="NT103" s="387"/>
      <c r="NU103" s="387"/>
      <c r="NV103" s="387"/>
      <c r="NW103" s="387"/>
      <c r="NX103" s="387"/>
      <c r="NY103" s="387"/>
      <c r="NZ103" s="387"/>
      <c r="OA103" s="387"/>
      <c r="OB103" s="387"/>
      <c r="OC103" s="387"/>
      <c r="OD103" s="387"/>
      <c r="OE103" s="387"/>
      <c r="OF103" s="387"/>
      <c r="OG103" s="387"/>
      <c r="OH103" s="387"/>
      <c r="OI103" s="387"/>
      <c r="OJ103" s="387"/>
      <c r="OK103" s="387"/>
      <c r="OL103" s="387"/>
      <c r="OM103" s="387"/>
      <c r="ON103" s="387"/>
      <c r="OO103" s="387"/>
      <c r="OP103" s="387"/>
      <c r="OQ103" s="387"/>
      <c r="OR103" s="387"/>
      <c r="OS103" s="387"/>
      <c r="OT103" s="387"/>
      <c r="OU103" s="387"/>
      <c r="OV103" s="387"/>
      <c r="OW103" s="387"/>
      <c r="OX103" s="387"/>
      <c r="OY103" s="387"/>
      <c r="OZ103" s="387"/>
      <c r="PA103" s="387"/>
      <c r="PB103" s="387"/>
      <c r="PC103" s="387"/>
      <c r="PD103" s="387"/>
      <c r="PE103" s="387"/>
      <c r="PF103" s="387"/>
      <c r="PG103" s="387"/>
      <c r="PH103" s="387"/>
      <c r="PI103" s="387"/>
      <c r="PJ103" s="387"/>
      <c r="PK103" s="387"/>
      <c r="PL103" s="387"/>
      <c r="PM103" s="387"/>
      <c r="PN103" s="387"/>
      <c r="PO103" s="387"/>
      <c r="PP103" s="387"/>
      <c r="PQ103" s="387"/>
      <c r="PR103" s="387"/>
      <c r="PS103" s="387"/>
      <c r="PT103" s="387"/>
      <c r="PU103" s="387"/>
      <c r="PV103" s="387"/>
      <c r="PW103" s="387"/>
      <c r="PX103" s="387"/>
      <c r="PY103" s="387"/>
      <c r="PZ103" s="387"/>
      <c r="QA103" s="387"/>
      <c r="QB103" s="387"/>
      <c r="QC103" s="387"/>
      <c r="QD103" s="387"/>
      <c r="QE103" s="387"/>
      <c r="QF103" s="387"/>
      <c r="QG103" s="387"/>
      <c r="QH103" s="387"/>
      <c r="QI103" s="387"/>
      <c r="QJ103" s="387"/>
      <c r="QK103" s="387"/>
      <c r="QL103" s="387"/>
      <c r="QM103" s="387"/>
      <c r="QN103" s="387"/>
      <c r="QO103" s="387"/>
      <c r="QP103" s="387"/>
      <c r="QQ103" s="387"/>
      <c r="QR103" s="387"/>
      <c r="QS103" s="387"/>
      <c r="QT103" s="387"/>
      <c r="QU103" s="387"/>
      <c r="QV103" s="387"/>
      <c r="QW103" s="387"/>
      <c r="QX103" s="387"/>
      <c r="QY103" s="387"/>
      <c r="QZ103" s="387"/>
      <c r="RA103" s="387"/>
      <c r="RB103" s="387"/>
      <c r="RC103" s="387"/>
      <c r="RD103" s="387"/>
      <c r="RE103" s="387"/>
      <c r="RF103" s="387"/>
      <c r="RG103" s="387"/>
      <c r="RH103" s="387"/>
      <c r="RI103" s="387"/>
      <c r="RJ103" s="387"/>
      <c r="RK103" s="387"/>
      <c r="RL103" s="387"/>
      <c r="RM103" s="387"/>
      <c r="RN103" s="387"/>
      <c r="RO103" s="387"/>
      <c r="RP103" s="387"/>
      <c r="RQ103" s="387"/>
      <c r="RR103" s="387"/>
      <c r="RS103" s="387"/>
      <c r="RT103" s="387"/>
      <c r="RU103" s="387"/>
      <c r="RV103" s="387"/>
      <c r="RW103" s="387"/>
      <c r="RX103" s="387"/>
      <c r="RY103" s="387"/>
      <c r="RZ103" s="387"/>
      <c r="SA103" s="387"/>
      <c r="SB103" s="387"/>
      <c r="SC103" s="387"/>
      <c r="SD103" s="387"/>
      <c r="SE103" s="387"/>
      <c r="SF103" s="387"/>
      <c r="SG103" s="387"/>
      <c r="SH103" s="387"/>
      <c r="SI103" s="387"/>
      <c r="SJ103" s="387"/>
      <c r="SK103" s="387"/>
      <c r="SL103" s="387"/>
      <c r="SM103" s="387"/>
      <c r="SN103" s="387"/>
      <c r="SO103" s="387"/>
      <c r="SP103" s="387"/>
      <c r="SQ103" s="387"/>
      <c r="SR103" s="387"/>
      <c r="SS103" s="387"/>
      <c r="ST103" s="387"/>
      <c r="SU103" s="387"/>
      <c r="SV103" s="387"/>
      <c r="SW103" s="387"/>
      <c r="SX103" s="387"/>
      <c r="SY103" s="387"/>
      <c r="SZ103" s="387"/>
      <c r="TA103" s="387"/>
      <c r="TB103" s="387"/>
      <c r="TC103" s="387"/>
      <c r="TD103" s="387"/>
      <c r="TE103" s="387"/>
      <c r="TF103" s="387"/>
      <c r="TG103" s="387"/>
      <c r="TH103" s="387"/>
      <c r="TI103" s="387"/>
      <c r="TJ103" s="387"/>
      <c r="TK103" s="387"/>
      <c r="TL103" s="387"/>
      <c r="TM103" s="387"/>
      <c r="TN103" s="387"/>
      <c r="TO103" s="387"/>
      <c r="TP103" s="387"/>
      <c r="TQ103" s="387"/>
      <c r="TR103" s="387"/>
      <c r="TS103" s="387"/>
      <c r="TT103" s="387"/>
      <c r="TU103" s="387"/>
      <c r="TV103" s="387"/>
      <c r="TW103" s="387"/>
      <c r="TX103" s="387"/>
      <c r="TY103" s="387"/>
      <c r="TZ103" s="387"/>
      <c r="UA103" s="387"/>
      <c r="UB103" s="387"/>
      <c r="UC103" s="387"/>
      <c r="UD103" s="387"/>
      <c r="UE103" s="387"/>
      <c r="UF103" s="387"/>
      <c r="UG103" s="387"/>
      <c r="UH103" s="387"/>
      <c r="UI103" s="387"/>
      <c r="UJ103" s="387"/>
      <c r="UK103" s="387"/>
      <c r="UL103" s="387"/>
      <c r="UM103" s="387"/>
      <c r="UN103" s="387"/>
      <c r="UO103" s="387"/>
      <c r="UP103" s="387"/>
      <c r="UQ103" s="387"/>
      <c r="UR103" s="387"/>
      <c r="US103" s="387"/>
      <c r="UT103" s="387"/>
      <c r="UU103" s="387"/>
      <c r="UV103" s="387"/>
      <c r="UW103" s="387"/>
      <c r="UX103" s="387"/>
      <c r="UY103" s="387"/>
      <c r="UZ103" s="387"/>
      <c r="VA103" s="387"/>
      <c r="VB103" s="387"/>
      <c r="VC103" s="387"/>
      <c r="VD103" s="387"/>
      <c r="VE103" s="387"/>
      <c r="VF103" s="387"/>
      <c r="VG103" s="387"/>
      <c r="VH103" s="387"/>
      <c r="VI103" s="387"/>
      <c r="VJ103" s="387"/>
      <c r="VK103" s="387"/>
      <c r="VL103" s="387"/>
      <c r="VM103" s="387"/>
      <c r="VN103" s="387"/>
      <c r="VO103" s="387"/>
      <c r="VP103" s="387"/>
      <c r="VQ103" s="387"/>
      <c r="VR103" s="387"/>
      <c r="VS103" s="387"/>
      <c r="VT103" s="387"/>
      <c r="VU103" s="387"/>
      <c r="VV103" s="387"/>
      <c r="VW103" s="387"/>
      <c r="VX103" s="387"/>
      <c r="VY103" s="387"/>
      <c r="VZ103" s="387"/>
      <c r="WA103" s="387"/>
      <c r="WB103" s="387"/>
      <c r="WC103" s="387"/>
      <c r="WD103" s="387"/>
      <c r="WE103" s="387"/>
      <c r="WF103" s="387"/>
      <c r="WG103" s="387"/>
      <c r="WH103" s="387"/>
      <c r="WI103" s="387"/>
      <c r="WJ103" s="387"/>
      <c r="WK103" s="387"/>
      <c r="WL103" s="387"/>
      <c r="WM103" s="387"/>
      <c r="WN103" s="387"/>
      <c r="WO103" s="387"/>
      <c r="WP103" s="387"/>
      <c r="WQ103" s="387"/>
      <c r="WR103" s="387"/>
      <c r="WS103" s="387"/>
      <c r="WT103" s="387"/>
      <c r="WU103" s="387"/>
      <c r="WV103" s="387"/>
      <c r="WW103" s="387"/>
      <c r="WX103" s="387"/>
      <c r="WY103" s="387"/>
      <c r="WZ103" s="387"/>
      <c r="XA103" s="387"/>
      <c r="XB103" s="387"/>
      <c r="XC103" s="387"/>
      <c r="XD103" s="387"/>
      <c r="XE103" s="387"/>
      <c r="XF103" s="387"/>
      <c r="XG103" s="387"/>
      <c r="XH103" s="387"/>
      <c r="XI103" s="387"/>
      <c r="XJ103" s="387"/>
      <c r="XK103" s="387"/>
      <c r="XL103" s="387"/>
      <c r="XM103" s="387"/>
      <c r="XN103" s="387"/>
      <c r="XO103" s="387"/>
      <c r="XP103" s="387"/>
      <c r="XQ103" s="387"/>
      <c r="XR103" s="387"/>
      <c r="XS103" s="387"/>
      <c r="XT103" s="387"/>
      <c r="XU103" s="387"/>
      <c r="XV103" s="387"/>
      <c r="XW103" s="387"/>
      <c r="XX103" s="387"/>
      <c r="XY103" s="387"/>
      <c r="XZ103" s="387"/>
      <c r="YA103" s="387"/>
      <c r="YB103" s="387"/>
      <c r="YC103" s="387"/>
      <c r="YD103" s="387"/>
      <c r="YE103" s="387"/>
      <c r="YF103" s="387"/>
      <c r="YG103" s="387"/>
      <c r="YH103" s="387"/>
      <c r="YI103" s="387"/>
      <c r="YJ103" s="387"/>
      <c r="YK103" s="387"/>
      <c r="YL103" s="387"/>
      <c r="YM103" s="387"/>
      <c r="YN103" s="387"/>
      <c r="YO103" s="387"/>
      <c r="YP103" s="387"/>
      <c r="YQ103" s="387"/>
      <c r="YR103" s="387"/>
      <c r="YS103" s="387"/>
      <c r="YT103" s="387"/>
      <c r="YU103" s="387"/>
      <c r="YV103" s="387"/>
      <c r="YW103" s="387"/>
      <c r="YX103" s="387"/>
      <c r="YY103" s="387"/>
      <c r="YZ103" s="387"/>
      <c r="ZA103" s="387"/>
      <c r="ZB103" s="387"/>
      <c r="ZC103" s="387"/>
      <c r="ZD103" s="387"/>
      <c r="ZE103" s="387"/>
      <c r="ZF103" s="387"/>
      <c r="ZG103" s="387"/>
      <c r="ZH103" s="387"/>
      <c r="ZI103" s="387"/>
      <c r="ZJ103" s="387"/>
      <c r="ZK103" s="387"/>
      <c r="ZL103" s="387"/>
      <c r="ZM103" s="387"/>
      <c r="ZN103" s="387"/>
      <c r="ZO103" s="387"/>
      <c r="ZP103" s="387"/>
      <c r="ZQ103" s="387"/>
      <c r="ZR103" s="387"/>
      <c r="ZS103" s="387"/>
      <c r="ZT103" s="387"/>
      <c r="ZU103" s="387"/>
      <c r="ZV103" s="387"/>
      <c r="ZW103" s="387"/>
      <c r="ZX103" s="387"/>
      <c r="ZY103" s="387"/>
      <c r="ZZ103" s="387"/>
      <c r="AAA103" s="387"/>
      <c r="AAB103" s="387"/>
      <c r="AAC103" s="387"/>
      <c r="AAD103" s="387"/>
      <c r="AAE103" s="387"/>
      <c r="AAF103" s="387"/>
      <c r="AAG103" s="387"/>
      <c r="AAH103" s="387"/>
      <c r="AAI103" s="387"/>
      <c r="AAJ103" s="387"/>
      <c r="AAK103" s="387"/>
      <c r="AAL103" s="387"/>
      <c r="AAM103" s="387"/>
      <c r="AAN103" s="387"/>
      <c r="AAO103" s="387"/>
      <c r="AAP103" s="387"/>
      <c r="AAQ103" s="387"/>
      <c r="AAR103" s="387"/>
      <c r="AAS103" s="387"/>
      <c r="AAT103" s="387"/>
      <c r="AAU103" s="387"/>
      <c r="AAV103" s="387"/>
      <c r="AAW103" s="387"/>
      <c r="AAX103" s="387"/>
      <c r="AAY103" s="387"/>
      <c r="AAZ103" s="387"/>
      <c r="ABA103" s="387"/>
      <c r="ABB103" s="387"/>
      <c r="ABC103" s="387"/>
      <c r="ABD103" s="387"/>
      <c r="ABE103" s="387"/>
      <c r="ABF103" s="387"/>
      <c r="ABG103" s="387"/>
      <c r="ABH103" s="387"/>
      <c r="ABI103" s="387"/>
      <c r="ABJ103" s="387"/>
      <c r="ABK103" s="387"/>
      <c r="ABL103" s="387"/>
      <c r="ABM103" s="387"/>
      <c r="ABN103" s="387"/>
      <c r="ABO103" s="387"/>
      <c r="ABP103" s="387"/>
      <c r="ABQ103" s="387"/>
      <c r="ABR103" s="387"/>
      <c r="ABS103" s="387"/>
      <c r="ABT103" s="387"/>
      <c r="ABU103" s="387"/>
      <c r="ABV103" s="387"/>
      <c r="ABW103" s="387"/>
      <c r="ABX103" s="387"/>
      <c r="ABY103" s="387"/>
      <c r="ABZ103" s="387"/>
      <c r="ACA103" s="387"/>
      <c r="ACB103" s="387"/>
      <c r="ACC103" s="387"/>
      <c r="ACD103" s="387"/>
      <c r="ACE103" s="387"/>
      <c r="ACF103" s="387"/>
      <c r="ACG103" s="387"/>
      <c r="ACH103" s="387"/>
      <c r="ACI103" s="387"/>
      <c r="ACJ103" s="387"/>
      <c r="ACK103" s="387"/>
      <c r="ACL103" s="387"/>
      <c r="ACM103" s="387"/>
      <c r="ACN103" s="387"/>
      <c r="ACO103" s="387"/>
      <c r="ACP103" s="387"/>
      <c r="ACQ103" s="387"/>
      <c r="ACR103" s="387"/>
      <c r="ACS103" s="387"/>
      <c r="ACT103" s="387"/>
      <c r="ACU103" s="387"/>
      <c r="ACV103" s="387"/>
      <c r="ACW103" s="387"/>
      <c r="ACX103" s="387"/>
      <c r="ACY103" s="387"/>
      <c r="ACZ103" s="387"/>
      <c r="ADA103" s="387"/>
      <c r="ADB103" s="387"/>
      <c r="ADC103" s="387"/>
      <c r="ADD103" s="387"/>
      <c r="ADE103" s="387"/>
      <c r="ADF103" s="387"/>
      <c r="ADG103" s="387"/>
      <c r="ADH103" s="387"/>
      <c r="ADI103" s="387"/>
      <c r="ADJ103" s="387"/>
      <c r="ADK103" s="387"/>
      <c r="ADL103" s="387"/>
      <c r="ADM103" s="387"/>
      <c r="ADN103" s="387"/>
      <c r="ADO103" s="387"/>
      <c r="ADP103" s="387"/>
      <c r="ADQ103" s="387"/>
      <c r="ADR103" s="387"/>
      <c r="ADS103" s="387"/>
      <c r="ADT103" s="387"/>
      <c r="ADU103" s="387"/>
      <c r="ADV103" s="387"/>
      <c r="ADW103" s="387"/>
      <c r="ADX103" s="387"/>
      <c r="ADY103" s="387"/>
      <c r="ADZ103" s="387"/>
      <c r="AEA103" s="387"/>
      <c r="AEB103" s="387"/>
      <c r="AEC103" s="387"/>
      <c r="AED103" s="387"/>
      <c r="AEE103" s="387"/>
      <c r="AEF103" s="387"/>
      <c r="AEG103" s="387"/>
      <c r="AEH103" s="387"/>
      <c r="AEI103" s="387"/>
      <c r="AEJ103" s="387"/>
      <c r="AEK103" s="387"/>
      <c r="AEL103" s="387"/>
      <c r="AEM103" s="387"/>
      <c r="AEN103" s="387"/>
      <c r="AEO103" s="387"/>
      <c r="AEP103" s="387"/>
      <c r="AEQ103" s="387"/>
      <c r="AER103" s="387"/>
      <c r="AES103" s="387"/>
      <c r="AET103" s="387"/>
      <c r="AEU103" s="387"/>
      <c r="AEV103" s="387"/>
      <c r="AEW103" s="387"/>
      <c r="AEX103" s="387"/>
      <c r="AEY103" s="387"/>
      <c r="AEZ103" s="387"/>
      <c r="AFA103" s="387"/>
      <c r="AFB103" s="387"/>
      <c r="AFC103" s="387"/>
      <c r="AFD103" s="387"/>
      <c r="AFE103" s="387"/>
      <c r="AFF103" s="387"/>
      <c r="AFG103" s="387"/>
      <c r="AFH103" s="387"/>
      <c r="AFI103" s="387"/>
      <c r="AFJ103" s="387"/>
      <c r="AFK103" s="387"/>
      <c r="AFL103" s="387"/>
      <c r="AFM103" s="387"/>
      <c r="AFN103" s="387"/>
      <c r="AFO103" s="387"/>
      <c r="AFP103" s="387"/>
      <c r="AFQ103" s="387"/>
      <c r="AFR103" s="387"/>
      <c r="AFS103" s="387"/>
      <c r="AFT103" s="387"/>
      <c r="AFU103" s="387"/>
      <c r="AFV103" s="387"/>
      <c r="AFW103" s="387"/>
      <c r="AFX103" s="387"/>
      <c r="AFY103" s="387"/>
      <c r="AFZ103" s="387"/>
      <c r="AGA103" s="387"/>
      <c r="AGB103" s="387"/>
      <c r="AGC103" s="387"/>
      <c r="AGD103" s="387"/>
      <c r="AGE103" s="387"/>
      <c r="AGF103" s="387"/>
      <c r="AGG103" s="387"/>
      <c r="AGH103" s="387"/>
      <c r="AGI103" s="387"/>
      <c r="AGJ103" s="387"/>
      <c r="AGK103" s="387"/>
      <c r="AGL103" s="387"/>
      <c r="AGM103" s="387"/>
      <c r="AGN103" s="387"/>
      <c r="AGO103" s="387"/>
      <c r="AGP103" s="387"/>
      <c r="AGQ103" s="387"/>
      <c r="AGR103" s="387"/>
      <c r="AGS103" s="387"/>
      <c r="AGT103" s="387"/>
      <c r="AGU103" s="387"/>
      <c r="AGV103" s="387"/>
      <c r="AGW103" s="387"/>
      <c r="AGX103" s="387"/>
      <c r="AGY103" s="387"/>
      <c r="AGZ103" s="387"/>
      <c r="AHA103" s="387"/>
      <c r="AHB103" s="387"/>
      <c r="AHC103" s="387"/>
      <c r="AHD103" s="387"/>
      <c r="AHE103" s="387"/>
      <c r="AHF103" s="387"/>
      <c r="AHG103" s="387"/>
      <c r="AHH103" s="387"/>
      <c r="AHI103" s="387"/>
      <c r="AHJ103" s="387"/>
      <c r="AHK103" s="387"/>
      <c r="AHL103" s="387"/>
      <c r="AHM103" s="387"/>
      <c r="AHN103" s="387"/>
      <c r="AHO103" s="387"/>
      <c r="AHP103" s="387"/>
      <c r="AHQ103" s="387"/>
      <c r="AHR103" s="387"/>
      <c r="AHS103" s="387"/>
      <c r="AHT103" s="387"/>
      <c r="AHU103" s="387"/>
      <c r="AHV103" s="387"/>
      <c r="AHW103" s="387"/>
      <c r="AHX103" s="387"/>
      <c r="AHY103" s="387"/>
      <c r="AHZ103" s="387"/>
      <c r="AIA103" s="387"/>
      <c r="AIB103" s="387"/>
      <c r="AIC103" s="387"/>
      <c r="AID103" s="387"/>
      <c r="AIE103" s="387"/>
      <c r="AIF103" s="387"/>
      <c r="AIG103" s="387"/>
      <c r="AIH103" s="387"/>
      <c r="AII103" s="387"/>
      <c r="AIJ103" s="387"/>
      <c r="AIK103" s="387"/>
      <c r="AIL103" s="387"/>
      <c r="AIM103" s="387"/>
      <c r="AIN103" s="387"/>
      <c r="AIO103" s="387"/>
      <c r="AIP103" s="387"/>
      <c r="AIQ103" s="387"/>
      <c r="AIR103" s="387"/>
      <c r="AIS103" s="387"/>
      <c r="AIT103" s="387"/>
      <c r="AIU103" s="387"/>
      <c r="AIV103" s="387"/>
      <c r="AIW103" s="387"/>
      <c r="AIX103" s="387"/>
      <c r="AIY103" s="387"/>
      <c r="AIZ103" s="387"/>
      <c r="AJA103" s="387"/>
      <c r="AJB103" s="387"/>
      <c r="AJC103" s="387"/>
      <c r="AJD103" s="387"/>
      <c r="AJE103" s="387"/>
      <c r="AJF103" s="387"/>
      <c r="AJG103" s="387"/>
      <c r="AJH103" s="387"/>
      <c r="AJI103" s="387"/>
      <c r="AJJ103" s="387"/>
      <c r="AJK103" s="387"/>
      <c r="AJL103" s="387"/>
      <c r="AJM103" s="387"/>
      <c r="AJN103" s="387"/>
      <c r="AJO103" s="387"/>
      <c r="AJP103" s="387"/>
      <c r="AJQ103" s="387"/>
      <c r="AJR103" s="387"/>
      <c r="AJS103" s="387"/>
      <c r="AJT103" s="387"/>
      <c r="AJU103" s="387"/>
      <c r="AJV103" s="387"/>
      <c r="AJW103" s="387"/>
      <c r="AJX103" s="387"/>
      <c r="AJY103" s="387"/>
      <c r="AJZ103" s="387"/>
      <c r="AKA103" s="387"/>
      <c r="AKB103" s="387"/>
      <c r="AKC103" s="387"/>
      <c r="AKD103" s="387"/>
      <c r="AKE103" s="387"/>
      <c r="AKF103" s="387"/>
      <c r="AKG103" s="387"/>
      <c r="AKH103" s="387"/>
      <c r="AKI103" s="387"/>
      <c r="AKJ103" s="387"/>
      <c r="AKK103" s="387"/>
      <c r="AKL103" s="387"/>
      <c r="AKM103" s="387"/>
      <c r="AKN103" s="387"/>
      <c r="AKO103" s="387"/>
      <c r="AKP103" s="387"/>
      <c r="AKQ103" s="387"/>
      <c r="AKR103" s="387"/>
      <c r="AKS103" s="387"/>
      <c r="AKT103" s="387"/>
      <c r="AKU103" s="387"/>
      <c r="AKV103" s="387"/>
      <c r="AKW103" s="387"/>
      <c r="AKX103" s="387"/>
      <c r="AKY103" s="387"/>
      <c r="AKZ103" s="387"/>
      <c r="ALA103" s="387"/>
      <c r="ALB103" s="387"/>
      <c r="ALC103" s="387"/>
      <c r="ALD103" s="387"/>
      <c r="ALE103" s="387"/>
      <c r="ALF103" s="387"/>
      <c r="ALG103" s="387"/>
      <c r="ALH103" s="387"/>
      <c r="ALI103" s="387"/>
      <c r="ALJ103" s="387"/>
      <c r="ALK103" s="387"/>
      <c r="ALL103" s="387"/>
      <c r="ALM103" s="387"/>
      <c r="ALN103" s="387"/>
      <c r="ALO103" s="387"/>
      <c r="ALP103" s="387"/>
      <c r="ALQ103" s="387"/>
      <c r="ALR103" s="387"/>
      <c r="ALS103" s="387"/>
      <c r="ALT103" s="387"/>
      <c r="ALU103" s="387"/>
      <c r="ALV103" s="387"/>
      <c r="ALW103" s="387"/>
      <c r="ALX103" s="387"/>
      <c r="ALY103" s="387"/>
      <c r="ALZ103" s="387"/>
      <c r="AMA103" s="387"/>
      <c r="AMB103" s="387"/>
      <c r="AMC103" s="387"/>
      <c r="AMD103" s="387"/>
      <c r="AME103" s="387"/>
      <c r="AMF103" s="387"/>
      <c r="AMG103" s="387"/>
      <c r="AMH103" s="387"/>
      <c r="AMI103" s="387"/>
      <c r="AMJ103" s="387"/>
      <c r="AMK103" s="387"/>
      <c r="AML103" s="387"/>
      <c r="AMM103" s="387"/>
      <c r="AMN103" s="387"/>
      <c r="AMO103" s="387"/>
      <c r="AMP103" s="387"/>
      <c r="AMQ103" s="387"/>
      <c r="AMR103" s="387"/>
      <c r="AMS103" s="387"/>
      <c r="AMT103" s="387"/>
      <c r="AMU103" s="387"/>
      <c r="AMV103" s="387"/>
      <c r="AMW103" s="387"/>
      <c r="AMX103" s="387"/>
      <c r="AMY103" s="387"/>
      <c r="AMZ103" s="387"/>
      <c r="ANA103" s="387"/>
      <c r="ANB103" s="387"/>
      <c r="ANC103" s="387"/>
      <c r="AND103" s="387"/>
      <c r="ANE103" s="387"/>
      <c r="ANF103" s="387"/>
      <c r="ANG103" s="387"/>
      <c r="ANH103" s="387"/>
      <c r="ANI103" s="387"/>
      <c r="ANJ103" s="387"/>
      <c r="ANK103" s="387"/>
      <c r="ANL103" s="387"/>
      <c r="ANM103" s="387"/>
      <c r="ANN103" s="387"/>
      <c r="ANO103" s="387"/>
      <c r="ANP103" s="387"/>
      <c r="ANQ103" s="387"/>
      <c r="ANR103" s="387"/>
      <c r="ANS103" s="387"/>
      <c r="ANT103" s="387"/>
      <c r="ANU103" s="387"/>
      <c r="ANV103" s="387"/>
      <c r="ANW103" s="387"/>
      <c r="ANX103" s="387"/>
      <c r="ANY103" s="387"/>
      <c r="ANZ103" s="387"/>
      <c r="AOA103" s="387"/>
      <c r="AOB103" s="387"/>
      <c r="AOC103" s="387"/>
      <c r="AOD103" s="387"/>
      <c r="AOE103" s="387"/>
      <c r="AOF103" s="387"/>
      <c r="AOG103" s="387"/>
      <c r="AOH103" s="387"/>
      <c r="AOI103" s="387"/>
      <c r="AOJ103" s="387"/>
      <c r="AOK103" s="387"/>
      <c r="AOL103" s="387"/>
      <c r="AOM103" s="387"/>
      <c r="AON103" s="387"/>
      <c r="AOO103" s="387"/>
      <c r="AOP103" s="387"/>
      <c r="AOQ103" s="387"/>
      <c r="AOR103" s="387"/>
      <c r="AOS103" s="387"/>
      <c r="AOT103" s="387"/>
      <c r="AOU103" s="387"/>
      <c r="AOV103" s="387"/>
      <c r="AOW103" s="387"/>
      <c r="AOX103" s="387"/>
      <c r="AOY103" s="387"/>
      <c r="AOZ103" s="387"/>
      <c r="APA103" s="387"/>
      <c r="APB103" s="387"/>
      <c r="APC103" s="387"/>
      <c r="APD103" s="387"/>
      <c r="APE103" s="387"/>
      <c r="APF103" s="387"/>
      <c r="APG103" s="387"/>
      <c r="APH103" s="387"/>
      <c r="API103" s="387"/>
      <c r="APJ103" s="387"/>
      <c r="APK103" s="387"/>
      <c r="APL103" s="387"/>
      <c r="APM103" s="387"/>
      <c r="APN103" s="387"/>
      <c r="APO103" s="387"/>
      <c r="APP103" s="387"/>
      <c r="APQ103" s="387"/>
      <c r="APR103" s="387"/>
      <c r="APS103" s="387"/>
      <c r="APT103" s="387"/>
      <c r="APU103" s="387"/>
      <c r="APV103" s="387"/>
      <c r="APW103" s="387"/>
      <c r="APX103" s="387"/>
      <c r="APY103" s="387"/>
      <c r="APZ103" s="387"/>
      <c r="AQA103" s="387"/>
      <c r="AQB103" s="387"/>
      <c r="AQC103" s="387"/>
      <c r="AQD103" s="387"/>
      <c r="AQE103" s="387"/>
      <c r="AQF103" s="387"/>
      <c r="AQG103" s="387"/>
      <c r="AQH103" s="387"/>
      <c r="AQI103" s="387"/>
      <c r="AQJ103" s="387"/>
      <c r="AQK103" s="387"/>
      <c r="AQL103" s="387"/>
      <c r="AQM103" s="387"/>
      <c r="AQN103" s="387"/>
      <c r="AQO103" s="387"/>
      <c r="AQP103" s="387"/>
      <c r="AQQ103" s="387"/>
      <c r="AQR103" s="387"/>
      <c r="AQS103" s="387"/>
      <c r="AQT103" s="387"/>
      <c r="AQU103" s="387"/>
      <c r="AQV103" s="387"/>
      <c r="AQW103" s="387"/>
      <c r="AQX103" s="387"/>
      <c r="AQY103" s="387"/>
      <c r="AQZ103" s="387"/>
      <c r="ARA103" s="387"/>
      <c r="ARB103" s="387"/>
      <c r="ARC103" s="387"/>
      <c r="ARD103" s="387"/>
      <c r="ARE103" s="387"/>
      <c r="ARF103" s="387"/>
      <c r="ARG103" s="387"/>
      <c r="ARH103" s="387"/>
      <c r="ARI103" s="387"/>
      <c r="ARJ103" s="387"/>
      <c r="ARK103" s="387"/>
      <c r="ARL103" s="387"/>
      <c r="ARM103" s="387"/>
      <c r="ARN103" s="387"/>
      <c r="ARO103" s="387"/>
      <c r="ARP103" s="387"/>
      <c r="ARQ103" s="387"/>
      <c r="ARR103" s="387"/>
      <c r="ARS103" s="387"/>
      <c r="ART103" s="387"/>
      <c r="ARU103" s="387"/>
      <c r="ARV103" s="387"/>
      <c r="ARW103" s="387"/>
      <c r="ARX103" s="387"/>
      <c r="ARY103" s="387"/>
      <c r="ARZ103" s="387"/>
      <c r="ASA103" s="387"/>
      <c r="ASB103" s="387"/>
      <c r="ASC103" s="387"/>
      <c r="ASD103" s="387"/>
      <c r="ASE103" s="387"/>
      <c r="ASF103" s="387"/>
      <c r="ASG103" s="387"/>
      <c r="ASH103" s="387"/>
      <c r="ASI103" s="387"/>
      <c r="ASJ103" s="387"/>
      <c r="ASK103" s="387"/>
      <c r="ASL103" s="387"/>
      <c r="ASM103" s="387"/>
      <c r="ASN103" s="387"/>
      <c r="ASO103" s="387"/>
      <c r="ASP103" s="387"/>
      <c r="ASQ103" s="387"/>
      <c r="ASR103" s="387"/>
      <c r="ASS103" s="387"/>
      <c r="AST103" s="387"/>
      <c r="ASU103" s="387"/>
      <c r="ASV103" s="387"/>
      <c r="ASW103" s="387"/>
      <c r="ASX103" s="387"/>
      <c r="ASY103" s="387"/>
      <c r="ASZ103" s="387"/>
      <c r="ATA103" s="387"/>
      <c r="ATB103" s="387"/>
      <c r="ATC103" s="387"/>
      <c r="ATD103" s="387"/>
      <c r="ATE103" s="387"/>
      <c r="ATF103" s="387"/>
      <c r="ATG103" s="387"/>
      <c r="ATH103" s="387"/>
      <c r="ATI103" s="387"/>
      <c r="ATJ103" s="387"/>
      <c r="ATK103" s="387"/>
      <c r="ATL103" s="387"/>
      <c r="ATM103" s="387"/>
      <c r="ATN103" s="387"/>
      <c r="ATO103" s="387"/>
      <c r="ATP103" s="387"/>
      <c r="ATQ103" s="387"/>
      <c r="ATR103" s="387"/>
      <c r="ATS103" s="387"/>
      <c r="ATT103" s="387"/>
      <c r="ATU103" s="387"/>
      <c r="ATV103" s="387"/>
      <c r="ATW103" s="387"/>
      <c r="ATX103" s="387"/>
      <c r="ATY103" s="387"/>
      <c r="ATZ103" s="387"/>
      <c r="AUA103" s="387"/>
      <c r="AUB103" s="387"/>
      <c r="AUC103" s="387"/>
      <c r="AUD103" s="387"/>
      <c r="AUE103" s="387"/>
      <c r="AUF103" s="387"/>
      <c r="AUG103" s="387"/>
      <c r="AUH103" s="387"/>
      <c r="AUI103" s="387"/>
      <c r="AUJ103" s="387"/>
      <c r="AUK103" s="387"/>
      <c r="AUL103" s="387"/>
      <c r="AUM103" s="387"/>
      <c r="AUN103" s="387"/>
      <c r="AUO103" s="387"/>
      <c r="AUP103" s="387"/>
      <c r="AUQ103" s="387"/>
      <c r="AUR103" s="387"/>
      <c r="AUS103" s="387"/>
      <c r="AUT103" s="387"/>
      <c r="AUU103" s="387"/>
      <c r="AUV103" s="387"/>
      <c r="AUW103" s="387"/>
      <c r="AUX103" s="387"/>
      <c r="AUY103" s="387"/>
      <c r="AUZ103" s="387"/>
      <c r="AVA103" s="387"/>
      <c r="AVB103" s="387"/>
      <c r="AVC103" s="387"/>
      <c r="AVD103" s="387"/>
      <c r="AVE103" s="387"/>
      <c r="AVF103" s="387"/>
      <c r="AVG103" s="387"/>
      <c r="AVH103" s="387"/>
      <c r="AVI103" s="387"/>
      <c r="AVJ103" s="387"/>
      <c r="AVK103" s="387"/>
      <c r="AVL103" s="387"/>
      <c r="AVM103" s="387"/>
      <c r="AVN103" s="387"/>
      <c r="AVO103" s="387"/>
      <c r="AVP103" s="387"/>
      <c r="AVQ103" s="387"/>
      <c r="AVR103" s="387"/>
      <c r="AVS103" s="387"/>
      <c r="AVT103" s="387"/>
      <c r="AVU103" s="387"/>
      <c r="AVV103" s="387"/>
      <c r="AVW103" s="387"/>
      <c r="AVX103" s="387"/>
      <c r="AVY103" s="387"/>
      <c r="AVZ103" s="387"/>
      <c r="AWA103" s="387"/>
      <c r="AWB103" s="387"/>
      <c r="AWC103" s="387"/>
      <c r="AWD103" s="387"/>
      <c r="AWE103" s="387"/>
      <c r="AWF103" s="387"/>
      <c r="AWG103" s="387"/>
      <c r="AWH103" s="387"/>
      <c r="AWI103" s="387"/>
      <c r="AWJ103" s="387"/>
      <c r="AWK103" s="387"/>
      <c r="AWL103" s="387"/>
      <c r="AWM103" s="387"/>
      <c r="AWN103" s="387"/>
      <c r="AWO103" s="387"/>
      <c r="AWP103" s="387"/>
      <c r="AWQ103" s="387"/>
      <c r="AWR103" s="387"/>
      <c r="AWS103" s="387"/>
      <c r="AWT103" s="387"/>
      <c r="AWU103" s="387"/>
      <c r="AWV103" s="387"/>
      <c r="AWW103" s="387"/>
      <c r="AWX103" s="387"/>
      <c r="AWY103" s="387"/>
      <c r="AWZ103" s="387"/>
      <c r="AXA103" s="387"/>
      <c r="AXB103" s="387"/>
      <c r="AXC103" s="387"/>
      <c r="AXD103" s="387"/>
      <c r="AXE103" s="387"/>
      <c r="AXF103" s="387"/>
      <c r="AXG103" s="387"/>
      <c r="AXH103" s="387"/>
      <c r="AXI103" s="387"/>
      <c r="AXJ103" s="387"/>
      <c r="AXK103" s="387"/>
      <c r="AXL103" s="387"/>
      <c r="AXM103" s="387"/>
      <c r="AXN103" s="387"/>
      <c r="AXO103" s="387"/>
      <c r="AXP103" s="387"/>
      <c r="AXQ103" s="387"/>
      <c r="AXR103" s="387"/>
      <c r="AXS103" s="387"/>
      <c r="AXT103" s="387"/>
      <c r="AXU103" s="387"/>
      <c r="AXV103" s="387"/>
      <c r="AXW103" s="387"/>
      <c r="AXX103" s="387"/>
      <c r="AXY103" s="387"/>
      <c r="AXZ103" s="387"/>
      <c r="AYA103" s="387"/>
      <c r="AYB103" s="387"/>
      <c r="AYC103" s="387"/>
      <c r="AYD103" s="387"/>
      <c r="AYE103" s="387"/>
      <c r="AYF103" s="387"/>
      <c r="AYG103" s="387"/>
      <c r="AYH103" s="387"/>
      <c r="AYI103" s="387"/>
      <c r="AYJ103" s="387"/>
      <c r="AYK103" s="387"/>
      <c r="AYL103" s="387"/>
      <c r="AYM103" s="387"/>
      <c r="AYN103" s="387"/>
      <c r="AYO103" s="387"/>
      <c r="AYP103" s="387"/>
      <c r="AYQ103" s="387"/>
      <c r="AYR103" s="387"/>
      <c r="AYS103" s="387"/>
      <c r="AYT103" s="387"/>
      <c r="AYU103" s="387"/>
      <c r="AYV103" s="387"/>
      <c r="AYW103" s="387"/>
      <c r="AYX103" s="387"/>
      <c r="AYY103" s="387"/>
      <c r="AYZ103" s="387"/>
      <c r="AZA103" s="387"/>
      <c r="AZB103" s="387"/>
      <c r="AZC103" s="387"/>
      <c r="AZD103" s="387"/>
      <c r="AZE103" s="387"/>
      <c r="AZF103" s="387"/>
      <c r="AZG103" s="387"/>
      <c r="AZH103" s="387"/>
      <c r="AZI103" s="387"/>
      <c r="AZJ103" s="387"/>
      <c r="AZK103" s="387"/>
      <c r="AZL103" s="387"/>
      <c r="AZM103" s="387"/>
      <c r="AZN103" s="387"/>
      <c r="AZO103" s="387"/>
      <c r="AZP103" s="387"/>
      <c r="AZQ103" s="387"/>
      <c r="AZR103" s="387"/>
      <c r="AZS103" s="387"/>
      <c r="AZT103" s="387"/>
      <c r="AZU103" s="387"/>
      <c r="AZV103" s="387"/>
      <c r="AZW103" s="387"/>
      <c r="AZX103" s="387"/>
      <c r="AZY103" s="387"/>
      <c r="AZZ103" s="387"/>
      <c r="BAA103" s="387"/>
      <c r="BAB103" s="387"/>
      <c r="BAC103" s="387"/>
      <c r="BAD103" s="387"/>
      <c r="BAE103" s="387"/>
      <c r="BAF103" s="387"/>
      <c r="BAG103" s="387"/>
      <c r="BAH103" s="387"/>
      <c r="BAI103" s="387"/>
      <c r="BAJ103" s="387"/>
      <c r="BAK103" s="387"/>
      <c r="BAL103" s="387"/>
      <c r="BAM103" s="387"/>
      <c r="BAN103" s="387"/>
      <c r="BAO103" s="387"/>
      <c r="BAP103" s="387"/>
      <c r="BAQ103" s="387"/>
      <c r="BAR103" s="387"/>
      <c r="BAS103" s="387"/>
      <c r="BAT103" s="387"/>
      <c r="BAU103" s="387"/>
      <c r="BAV103" s="387"/>
      <c r="BAW103" s="387"/>
      <c r="BAX103" s="387"/>
      <c r="BAY103" s="387"/>
      <c r="BAZ103" s="387"/>
      <c r="BBA103" s="387"/>
      <c r="BBB103" s="387"/>
      <c r="BBC103" s="387"/>
      <c r="BBD103" s="387"/>
      <c r="BBE103" s="387"/>
      <c r="BBF103" s="387"/>
      <c r="BBG103" s="387"/>
      <c r="BBH103" s="387"/>
      <c r="BBI103" s="387"/>
      <c r="BBJ103" s="387"/>
      <c r="BBK103" s="387"/>
      <c r="BBL103" s="387"/>
      <c r="BBM103" s="387"/>
      <c r="BBN103" s="387"/>
      <c r="BBO103" s="387"/>
      <c r="BBP103" s="387"/>
      <c r="BBQ103" s="387"/>
      <c r="BBR103" s="387"/>
      <c r="BBS103" s="387"/>
      <c r="BBT103" s="387"/>
      <c r="BBU103" s="387"/>
      <c r="BBV103" s="387"/>
      <c r="BBW103" s="387"/>
      <c r="BBX103" s="387"/>
      <c r="BBY103" s="387"/>
      <c r="BBZ103" s="387"/>
      <c r="BCA103" s="387"/>
      <c r="BCB103" s="387"/>
      <c r="BCC103" s="387"/>
      <c r="BCD103" s="387"/>
      <c r="BCE103" s="387"/>
      <c r="BCF103" s="387"/>
      <c r="BCG103" s="387"/>
      <c r="BCH103" s="387"/>
      <c r="BCI103" s="387"/>
      <c r="BCJ103" s="387"/>
      <c r="BCK103" s="387"/>
      <c r="BCL103" s="387"/>
      <c r="BCM103" s="387"/>
      <c r="BCN103" s="387"/>
      <c r="BCO103" s="387"/>
      <c r="BCP103" s="387"/>
      <c r="BCQ103" s="387"/>
      <c r="BCR103" s="387"/>
      <c r="BCS103" s="387"/>
      <c r="BCT103" s="387"/>
      <c r="BCU103" s="387"/>
      <c r="BCV103" s="387"/>
      <c r="BCW103" s="387"/>
      <c r="BCX103" s="387"/>
      <c r="BCY103" s="387"/>
      <c r="BCZ103" s="387"/>
      <c r="BDA103" s="387"/>
      <c r="BDB103" s="387"/>
      <c r="BDC103" s="387"/>
      <c r="BDD103" s="387"/>
      <c r="BDE103" s="387"/>
      <c r="BDF103" s="387"/>
      <c r="BDG103" s="387"/>
      <c r="BDH103" s="387"/>
      <c r="BDI103" s="387"/>
      <c r="BDJ103" s="387"/>
      <c r="BDK103" s="387"/>
      <c r="BDL103" s="387"/>
      <c r="BDM103" s="387"/>
      <c r="BDN103" s="387"/>
      <c r="BDO103" s="387"/>
      <c r="BDP103" s="387"/>
      <c r="BDQ103" s="387"/>
      <c r="BDR103" s="387"/>
      <c r="BDS103" s="387"/>
      <c r="BDT103" s="387"/>
      <c r="BDU103" s="387"/>
      <c r="BDV103" s="387"/>
      <c r="BDW103" s="387"/>
      <c r="BDX103" s="387"/>
      <c r="BDY103" s="387"/>
      <c r="BDZ103" s="387"/>
      <c r="BEA103" s="387"/>
      <c r="BEB103" s="387"/>
      <c r="BEC103" s="387"/>
      <c r="BED103" s="387"/>
      <c r="BEE103" s="387"/>
      <c r="BEF103" s="387"/>
      <c r="BEG103" s="387"/>
      <c r="BEH103" s="387"/>
      <c r="BEI103" s="387"/>
      <c r="BEJ103" s="387"/>
      <c r="BEK103" s="387"/>
      <c r="BEL103" s="387"/>
      <c r="BEM103" s="387"/>
      <c r="BEN103" s="387"/>
      <c r="BEO103" s="387"/>
      <c r="BEP103" s="387"/>
      <c r="BEQ103" s="387"/>
      <c r="BER103" s="387"/>
      <c r="BES103" s="387"/>
      <c r="BET103" s="387"/>
      <c r="BEU103" s="387"/>
      <c r="BEV103" s="387"/>
      <c r="BEW103" s="387"/>
      <c r="BEX103" s="387"/>
      <c r="BEY103" s="387"/>
      <c r="BEZ103" s="387"/>
      <c r="BFA103" s="387"/>
      <c r="BFB103" s="387"/>
      <c r="BFC103" s="387"/>
      <c r="BFD103" s="387"/>
      <c r="BFE103" s="387"/>
      <c r="BFF103" s="387"/>
      <c r="BFG103" s="387"/>
      <c r="BFH103" s="387"/>
      <c r="BFI103" s="387"/>
      <c r="BFJ103" s="387"/>
      <c r="BFK103" s="387"/>
      <c r="BFL103" s="387"/>
      <c r="BFM103" s="387"/>
      <c r="BFN103" s="387"/>
      <c r="BFO103" s="387"/>
      <c r="BFP103" s="387"/>
      <c r="BFQ103" s="387"/>
      <c r="BFR103" s="387"/>
      <c r="BFS103" s="387"/>
      <c r="BFT103" s="387"/>
      <c r="BFU103" s="387"/>
      <c r="BFV103" s="387"/>
      <c r="BFW103" s="387"/>
      <c r="BFX103" s="387"/>
      <c r="BFY103" s="387"/>
      <c r="BFZ103" s="387"/>
      <c r="BGA103" s="387"/>
      <c r="BGB103" s="387"/>
      <c r="BGC103" s="387"/>
      <c r="BGD103" s="387"/>
      <c r="BGE103" s="387"/>
      <c r="BGF103" s="387"/>
      <c r="BGG103" s="387"/>
      <c r="BGH103" s="387"/>
      <c r="BGI103" s="387"/>
      <c r="BGJ103" s="387"/>
      <c r="BGK103" s="387"/>
      <c r="BGL103" s="387"/>
      <c r="BGM103" s="387"/>
      <c r="BGN103" s="387"/>
      <c r="BGO103" s="387"/>
      <c r="BGP103" s="387"/>
      <c r="BGQ103" s="387"/>
      <c r="BGR103" s="387"/>
      <c r="BGS103" s="387"/>
      <c r="BGT103" s="387"/>
      <c r="BGU103" s="387"/>
      <c r="BGV103" s="387"/>
      <c r="BGW103" s="387"/>
      <c r="BGX103" s="387"/>
      <c r="BGY103" s="387"/>
      <c r="BGZ103" s="387"/>
      <c r="BHA103" s="387"/>
      <c r="BHB103" s="387"/>
      <c r="BHC103" s="387"/>
      <c r="BHD103" s="387"/>
      <c r="BHE103" s="387"/>
      <c r="BHF103" s="387"/>
      <c r="BHG103" s="387"/>
      <c r="BHH103" s="387"/>
      <c r="BHI103" s="387"/>
      <c r="BHJ103" s="387"/>
      <c r="BHK103" s="387"/>
      <c r="BHL103" s="387"/>
      <c r="BHM103" s="387"/>
      <c r="BHN103" s="387"/>
      <c r="BHO103" s="387"/>
      <c r="BHP103" s="387"/>
      <c r="BHQ103" s="387"/>
      <c r="BHR103" s="387"/>
      <c r="BHS103" s="387"/>
      <c r="BHT103" s="387"/>
      <c r="BHU103" s="387"/>
      <c r="BHV103" s="387"/>
      <c r="BHW103" s="387"/>
      <c r="BHX103" s="387"/>
      <c r="BHY103" s="387"/>
      <c r="BHZ103" s="387"/>
      <c r="BIA103" s="387"/>
      <c r="BIB103" s="387"/>
      <c r="BIC103" s="387"/>
      <c r="BID103" s="387"/>
      <c r="BIE103" s="387"/>
      <c r="BIF103" s="387"/>
      <c r="BIG103" s="387"/>
      <c r="BIH103" s="387"/>
      <c r="BII103" s="387"/>
      <c r="BIJ103" s="387"/>
      <c r="BIK103" s="387"/>
      <c r="BIL103" s="387"/>
      <c r="BIM103" s="387"/>
      <c r="BIN103" s="387"/>
      <c r="BIO103" s="387"/>
      <c r="BIP103" s="387"/>
      <c r="BIQ103" s="387"/>
      <c r="BIR103" s="387"/>
      <c r="BIS103" s="387"/>
      <c r="BIT103" s="387"/>
      <c r="BIU103" s="387"/>
      <c r="BIV103" s="387"/>
      <c r="BIW103" s="387"/>
      <c r="BIX103" s="387"/>
      <c r="BIY103" s="387"/>
      <c r="BIZ103" s="387"/>
      <c r="BJA103" s="387"/>
      <c r="BJB103" s="387"/>
      <c r="BJC103" s="387"/>
      <c r="BJD103" s="387"/>
      <c r="BJE103" s="387"/>
      <c r="BJF103" s="387"/>
      <c r="BJG103" s="387"/>
      <c r="BJH103" s="387"/>
      <c r="BJI103" s="387"/>
      <c r="BJJ103" s="387"/>
      <c r="BJK103" s="387"/>
      <c r="BJL103" s="387"/>
      <c r="BJM103" s="387"/>
      <c r="BJN103" s="387"/>
      <c r="BJO103" s="387"/>
      <c r="BJP103" s="387"/>
      <c r="BJQ103" s="387"/>
      <c r="BJR103" s="387"/>
      <c r="BJS103" s="387"/>
      <c r="BJT103" s="387"/>
      <c r="BJU103" s="387"/>
      <c r="BJV103" s="387"/>
      <c r="BJW103" s="387"/>
      <c r="BJX103" s="387"/>
      <c r="BJY103" s="387"/>
      <c r="BJZ103" s="387"/>
      <c r="BKA103" s="387"/>
      <c r="BKB103" s="387"/>
      <c r="BKC103" s="387"/>
      <c r="BKD103" s="387"/>
      <c r="BKE103" s="387"/>
      <c r="BKF103" s="387"/>
      <c r="BKG103" s="387"/>
      <c r="BKH103" s="387"/>
      <c r="BKI103" s="387"/>
      <c r="BKJ103" s="387"/>
      <c r="BKK103" s="387"/>
      <c r="BKL103" s="387"/>
      <c r="BKM103" s="387"/>
      <c r="BKN103" s="387"/>
      <c r="BKO103" s="387"/>
      <c r="BKP103" s="387"/>
      <c r="BKQ103" s="387"/>
      <c r="BKR103" s="387"/>
      <c r="BKS103" s="387"/>
      <c r="BKT103" s="387"/>
      <c r="BKU103" s="387"/>
      <c r="BKV103" s="387"/>
      <c r="BKW103" s="387"/>
      <c r="BKX103" s="387"/>
      <c r="BKY103" s="387"/>
      <c r="BKZ103" s="387"/>
      <c r="BLA103" s="387"/>
      <c r="BLB103" s="387"/>
      <c r="BLC103" s="387"/>
      <c r="BLD103" s="387"/>
      <c r="BLE103" s="387"/>
      <c r="BLF103" s="387"/>
      <c r="BLG103" s="387"/>
      <c r="BLH103" s="387"/>
      <c r="BLI103" s="387"/>
      <c r="BLJ103" s="387"/>
      <c r="BLK103" s="387"/>
      <c r="BLL103" s="387"/>
      <c r="BLM103" s="387"/>
      <c r="BLN103" s="387"/>
      <c r="BLO103" s="387"/>
      <c r="BLP103" s="387"/>
      <c r="BLQ103" s="387"/>
      <c r="BLR103" s="387"/>
      <c r="BLS103" s="387"/>
      <c r="BLT103" s="387"/>
      <c r="BLU103" s="387"/>
      <c r="BLV103" s="387"/>
      <c r="BLW103" s="387"/>
      <c r="BLX103" s="387"/>
      <c r="BLY103" s="387"/>
      <c r="BLZ103" s="387"/>
      <c r="BMA103" s="387"/>
      <c r="BMB103" s="387"/>
      <c r="BMC103" s="387"/>
      <c r="BMD103" s="387"/>
      <c r="BME103" s="387"/>
      <c r="BMF103" s="387"/>
      <c r="BMG103" s="387"/>
      <c r="BMH103" s="387"/>
      <c r="BMI103" s="387"/>
      <c r="BMJ103" s="387"/>
      <c r="BMK103" s="387"/>
      <c r="BML103" s="387"/>
      <c r="BMM103" s="387"/>
      <c r="BMN103" s="387"/>
      <c r="BMO103" s="387"/>
      <c r="BMP103" s="387"/>
      <c r="BMQ103" s="387"/>
      <c r="BMR103" s="387"/>
      <c r="BMS103" s="387"/>
      <c r="BMT103" s="387"/>
      <c r="BMU103" s="387"/>
      <c r="BMV103" s="387"/>
      <c r="BMW103" s="387"/>
      <c r="BMX103" s="387"/>
      <c r="BMY103" s="387"/>
      <c r="BMZ103" s="387"/>
      <c r="BNA103" s="387"/>
      <c r="BNB103" s="387"/>
      <c r="BNC103" s="387"/>
      <c r="BND103" s="387"/>
      <c r="BNE103" s="387"/>
      <c r="BNF103" s="387"/>
      <c r="BNG103" s="387"/>
      <c r="BNH103" s="387"/>
      <c r="BNI103" s="387"/>
      <c r="BNJ103" s="387"/>
      <c r="BNK103" s="387"/>
      <c r="BNL103" s="387"/>
      <c r="BNM103" s="387"/>
      <c r="BNN103" s="387"/>
      <c r="BNO103" s="387"/>
      <c r="BNP103" s="387"/>
      <c r="BNQ103" s="387"/>
      <c r="BNR103" s="387"/>
      <c r="BNS103" s="387"/>
      <c r="BNT103" s="387"/>
      <c r="BNU103" s="387"/>
      <c r="BNV103" s="387"/>
      <c r="BNW103" s="387"/>
      <c r="BNX103" s="387"/>
      <c r="BNY103" s="387"/>
      <c r="BNZ103" s="387"/>
      <c r="BOA103" s="387"/>
      <c r="BOB103" s="387"/>
      <c r="BOC103" s="387"/>
      <c r="BOD103" s="387"/>
      <c r="BOE103" s="387"/>
      <c r="BOF103" s="387"/>
      <c r="BOG103" s="387"/>
      <c r="BOH103" s="387"/>
      <c r="BOI103" s="387"/>
      <c r="BOJ103" s="387"/>
      <c r="BOK103" s="387"/>
      <c r="BOL103" s="387"/>
      <c r="BOM103" s="387"/>
      <c r="BON103" s="387"/>
      <c r="BOO103" s="387"/>
      <c r="BOP103" s="387"/>
      <c r="BOQ103" s="387"/>
      <c r="BOR103" s="387"/>
      <c r="BOS103" s="387"/>
      <c r="BOT103" s="387"/>
      <c r="BOU103" s="387"/>
      <c r="BOV103" s="387"/>
      <c r="BOW103" s="387"/>
      <c r="BOX103" s="387"/>
      <c r="BOY103" s="387"/>
      <c r="BOZ103" s="387"/>
      <c r="BPA103" s="387"/>
      <c r="BPB103" s="387"/>
      <c r="BPC103" s="387"/>
      <c r="BPD103" s="387"/>
      <c r="BPE103" s="387"/>
      <c r="BPF103" s="387"/>
      <c r="BPG103" s="387"/>
      <c r="BPH103" s="387"/>
      <c r="BPI103" s="387"/>
      <c r="BPJ103" s="387"/>
      <c r="BPK103" s="387"/>
      <c r="BPL103" s="387"/>
      <c r="BPM103" s="387"/>
      <c r="BPN103" s="387"/>
      <c r="BPO103" s="387"/>
      <c r="BPP103" s="387"/>
      <c r="BPQ103" s="387"/>
      <c r="BPR103" s="387"/>
      <c r="BPS103" s="387"/>
      <c r="BPT103" s="387"/>
      <c r="BPU103" s="387"/>
      <c r="BPV103" s="387"/>
      <c r="BPW103" s="387"/>
      <c r="BPX103" s="387"/>
      <c r="BPY103" s="387"/>
      <c r="BPZ103" s="387"/>
      <c r="BQA103" s="387"/>
      <c r="BQB103" s="387"/>
      <c r="BQC103" s="387"/>
      <c r="BQD103" s="387"/>
      <c r="BQE103" s="387"/>
      <c r="BQF103" s="387"/>
      <c r="BQG103" s="387"/>
      <c r="BQH103" s="387"/>
      <c r="BQI103" s="387"/>
      <c r="BQJ103" s="387"/>
      <c r="BQK103" s="387"/>
      <c r="BQL103" s="387"/>
      <c r="BQM103" s="387"/>
      <c r="BQN103" s="387"/>
      <c r="BQO103" s="387"/>
      <c r="BQP103" s="387"/>
      <c r="BQQ103" s="387"/>
      <c r="BQR103" s="387"/>
      <c r="BQS103" s="387"/>
      <c r="BQT103" s="387"/>
      <c r="BQU103" s="387"/>
      <c r="BQV103" s="387"/>
      <c r="BQW103" s="387"/>
      <c r="BQX103" s="387"/>
      <c r="BQY103" s="387"/>
      <c r="BQZ103" s="387"/>
      <c r="BRA103" s="387"/>
      <c r="BRB103" s="387"/>
      <c r="BRC103" s="387"/>
      <c r="BRD103" s="387"/>
      <c r="BRE103" s="387"/>
      <c r="BRF103" s="387"/>
      <c r="BRG103" s="387"/>
      <c r="BRH103" s="387"/>
      <c r="BRI103" s="387"/>
      <c r="BRJ103" s="387"/>
      <c r="BRK103" s="387"/>
      <c r="BRL103" s="387"/>
      <c r="BRM103" s="387"/>
      <c r="BRN103" s="387"/>
      <c r="BRO103" s="387"/>
      <c r="BRP103" s="387"/>
      <c r="BRQ103" s="387"/>
      <c r="BRR103" s="387"/>
      <c r="BRS103" s="387"/>
      <c r="BRT103" s="387"/>
      <c r="BRU103" s="387"/>
      <c r="BRV103" s="387"/>
      <c r="BRW103" s="387"/>
      <c r="BRX103" s="387"/>
      <c r="BRY103" s="387"/>
      <c r="BRZ103" s="387"/>
      <c r="BSA103" s="387"/>
      <c r="BSB103" s="387"/>
      <c r="BSC103" s="387"/>
      <c r="BSD103" s="387"/>
      <c r="BSE103" s="387"/>
      <c r="BSF103" s="387"/>
      <c r="BSG103" s="387"/>
      <c r="BSH103" s="387"/>
      <c r="BSI103" s="387"/>
      <c r="BSJ103" s="387"/>
      <c r="BSK103" s="387"/>
      <c r="BSL103" s="387"/>
      <c r="BSM103" s="387"/>
      <c r="BSN103" s="387"/>
      <c r="BSO103" s="387"/>
      <c r="BSP103" s="387"/>
      <c r="BSQ103" s="387"/>
      <c r="BSR103" s="387"/>
      <c r="BSS103" s="387"/>
      <c r="BST103" s="387"/>
      <c r="BSU103" s="387"/>
      <c r="BSV103" s="387"/>
      <c r="BSW103" s="387"/>
      <c r="BSX103" s="387"/>
      <c r="BSY103" s="387"/>
      <c r="BSZ103" s="387"/>
      <c r="BTA103" s="387"/>
      <c r="BTB103" s="387"/>
      <c r="BTC103" s="387"/>
      <c r="BTD103" s="387"/>
      <c r="BTE103" s="387"/>
      <c r="BTF103" s="387"/>
      <c r="BTG103" s="387"/>
      <c r="BTH103" s="387"/>
      <c r="BTI103" s="387"/>
      <c r="BTJ103" s="387"/>
      <c r="BTK103" s="387"/>
      <c r="BTL103" s="387"/>
      <c r="BTM103" s="387"/>
      <c r="BTN103" s="387"/>
      <c r="BTO103" s="387"/>
      <c r="BTP103" s="387"/>
      <c r="BTQ103" s="387"/>
      <c r="BTR103" s="387"/>
      <c r="BTS103" s="387"/>
      <c r="BTT103" s="387"/>
      <c r="BTU103" s="387"/>
      <c r="BTV103" s="387"/>
      <c r="BTW103" s="387"/>
      <c r="BTX103" s="387"/>
      <c r="BTY103" s="387"/>
      <c r="BTZ103" s="387"/>
      <c r="BUA103" s="387"/>
      <c r="BUB103" s="387"/>
      <c r="BUC103" s="387"/>
      <c r="BUD103" s="387"/>
      <c r="BUE103" s="387"/>
      <c r="BUF103" s="387"/>
      <c r="BUG103" s="387"/>
      <c r="BUH103" s="387"/>
      <c r="BUI103" s="387"/>
      <c r="BUJ103" s="387"/>
      <c r="BUK103" s="387"/>
      <c r="BUL103" s="387"/>
      <c r="BUM103" s="387"/>
      <c r="BUN103" s="387"/>
      <c r="BUO103" s="387"/>
      <c r="BUP103" s="387"/>
      <c r="BUQ103" s="387"/>
      <c r="BUR103" s="387"/>
      <c r="BUS103" s="387"/>
      <c r="BUT103" s="387"/>
      <c r="BUU103" s="387"/>
      <c r="BUV103" s="387"/>
      <c r="BUW103" s="387"/>
      <c r="BUX103" s="387"/>
      <c r="BUY103" s="387"/>
      <c r="BUZ103" s="387"/>
      <c r="BVA103" s="387"/>
      <c r="BVB103" s="387"/>
      <c r="BVC103" s="387"/>
      <c r="BVD103" s="387"/>
      <c r="BVE103" s="387"/>
      <c r="BVF103" s="387"/>
      <c r="BVG103" s="387"/>
      <c r="BVH103" s="387"/>
      <c r="BVI103" s="387"/>
      <c r="BVJ103" s="387"/>
      <c r="BVK103" s="387"/>
      <c r="BVL103" s="387"/>
      <c r="BVM103" s="387"/>
      <c r="BVN103" s="387"/>
      <c r="BVO103" s="387"/>
      <c r="BVP103" s="387"/>
      <c r="BVQ103" s="387"/>
      <c r="BVR103" s="387"/>
      <c r="BVS103" s="387"/>
      <c r="BVT103" s="387"/>
      <c r="BVU103" s="387"/>
      <c r="BVV103" s="387"/>
      <c r="BVW103" s="387"/>
      <c r="BVX103" s="387"/>
      <c r="BVY103" s="387"/>
      <c r="BVZ103" s="387"/>
      <c r="BWA103" s="387"/>
      <c r="BWB103" s="387"/>
      <c r="BWC103" s="387"/>
      <c r="BWD103" s="387"/>
      <c r="BWE103" s="387"/>
      <c r="BWF103" s="387"/>
      <c r="BWG103" s="387"/>
      <c r="BWH103" s="387"/>
      <c r="BWI103" s="387"/>
      <c r="BWJ103" s="387"/>
      <c r="BWK103" s="387"/>
      <c r="BWL103" s="387"/>
      <c r="BWM103" s="387"/>
      <c r="BWN103" s="387"/>
      <c r="BWO103" s="387"/>
      <c r="BWP103" s="387"/>
      <c r="BWQ103" s="387"/>
      <c r="BWR103" s="387"/>
      <c r="BWS103" s="387"/>
      <c r="BWT103" s="387"/>
      <c r="BWU103" s="387"/>
      <c r="BWV103" s="387"/>
      <c r="BWW103" s="387"/>
      <c r="BWX103" s="387"/>
      <c r="BWY103" s="387"/>
      <c r="BWZ103" s="387"/>
      <c r="BXA103" s="387"/>
      <c r="BXB103" s="387"/>
      <c r="BXC103" s="387"/>
      <c r="BXD103" s="387"/>
      <c r="BXE103" s="387"/>
      <c r="BXF103" s="387"/>
      <c r="BXG103" s="387"/>
      <c r="BXH103" s="387"/>
      <c r="BXI103" s="387"/>
      <c r="BXJ103" s="387"/>
      <c r="BXK103" s="387"/>
      <c r="BXL103" s="387"/>
      <c r="BXM103" s="387"/>
      <c r="BXN103" s="387"/>
      <c r="BXO103" s="387"/>
      <c r="BXP103" s="387"/>
      <c r="BXQ103" s="387"/>
      <c r="BXR103" s="387"/>
      <c r="BXS103" s="387"/>
      <c r="BXT103" s="387"/>
      <c r="BXU103" s="387"/>
      <c r="BXV103" s="387"/>
      <c r="BXW103" s="387"/>
      <c r="BXX103" s="387"/>
      <c r="BXY103" s="387"/>
      <c r="BXZ103" s="387"/>
      <c r="BYA103" s="387"/>
      <c r="BYB103" s="387"/>
      <c r="BYC103" s="387"/>
      <c r="BYD103" s="387"/>
      <c r="BYE103" s="387"/>
      <c r="BYF103" s="387"/>
      <c r="BYG103" s="387"/>
      <c r="BYH103" s="387"/>
      <c r="BYI103" s="387"/>
      <c r="BYJ103" s="387"/>
      <c r="BYK103" s="387"/>
      <c r="BYL103" s="387"/>
      <c r="BYM103" s="387"/>
      <c r="BYN103" s="387"/>
      <c r="BYO103" s="387"/>
      <c r="BYP103" s="387"/>
      <c r="BYQ103" s="387"/>
      <c r="BYR103" s="387"/>
      <c r="BYS103" s="387"/>
      <c r="BYT103" s="387"/>
      <c r="BYU103" s="387"/>
      <c r="BYV103" s="387"/>
      <c r="BYW103" s="387"/>
      <c r="BYX103" s="387"/>
      <c r="BYY103" s="387"/>
      <c r="BYZ103" s="387"/>
      <c r="BZA103" s="387"/>
      <c r="BZB103" s="387"/>
      <c r="BZC103" s="387"/>
      <c r="BZD103" s="387"/>
      <c r="BZE103" s="387"/>
      <c r="BZF103" s="387"/>
      <c r="BZG103" s="387"/>
      <c r="BZH103" s="387"/>
      <c r="BZI103" s="387"/>
      <c r="BZJ103" s="387"/>
      <c r="BZK103" s="387"/>
      <c r="BZL103" s="387"/>
      <c r="BZM103" s="387"/>
      <c r="BZN103" s="387"/>
      <c r="BZO103" s="387"/>
      <c r="BZP103" s="387"/>
      <c r="BZQ103" s="387"/>
      <c r="BZR103" s="387"/>
      <c r="BZS103" s="387"/>
      <c r="BZT103" s="387"/>
      <c r="BZU103" s="387"/>
      <c r="BZV103" s="387"/>
      <c r="BZW103" s="387"/>
      <c r="BZX103" s="387"/>
      <c r="BZY103" s="387"/>
      <c r="BZZ103" s="387"/>
      <c r="CAA103" s="387"/>
      <c r="CAB103" s="387"/>
      <c r="CAC103" s="387"/>
      <c r="CAD103" s="387"/>
      <c r="CAE103" s="387"/>
      <c r="CAF103" s="387"/>
      <c r="CAG103" s="387"/>
      <c r="CAH103" s="387"/>
      <c r="CAI103" s="387"/>
      <c r="CAJ103" s="387"/>
      <c r="CAK103" s="387"/>
      <c r="CAL103" s="387"/>
      <c r="CAM103" s="387"/>
      <c r="CAN103" s="387"/>
      <c r="CAO103" s="387"/>
      <c r="CAP103" s="387"/>
      <c r="CAQ103" s="387"/>
      <c r="CAR103" s="387"/>
      <c r="CAS103" s="387"/>
      <c r="CAT103" s="387"/>
      <c r="CAU103" s="387"/>
      <c r="CAV103" s="387"/>
      <c r="CAW103" s="387"/>
      <c r="CAX103" s="387"/>
      <c r="CAY103" s="387"/>
      <c r="CAZ103" s="387"/>
      <c r="CBA103" s="387"/>
      <c r="CBB103" s="387"/>
      <c r="CBC103" s="387"/>
      <c r="CBD103" s="387"/>
      <c r="CBE103" s="387"/>
      <c r="CBF103" s="387"/>
      <c r="CBG103" s="387"/>
      <c r="CBH103" s="387"/>
      <c r="CBI103" s="387"/>
      <c r="CBJ103" s="387"/>
      <c r="CBK103" s="387"/>
      <c r="CBL103" s="387"/>
      <c r="CBM103" s="387"/>
      <c r="CBN103" s="387"/>
      <c r="CBO103" s="387"/>
      <c r="CBP103" s="387"/>
      <c r="CBQ103" s="387"/>
      <c r="CBR103" s="387"/>
      <c r="CBS103" s="387"/>
      <c r="CBT103" s="387"/>
      <c r="CBU103" s="387"/>
      <c r="CBV103" s="387"/>
      <c r="CBW103" s="387"/>
      <c r="CBX103" s="387"/>
      <c r="CBY103" s="387"/>
      <c r="CBZ103" s="387"/>
      <c r="CCA103" s="387"/>
      <c r="CCB103" s="387"/>
      <c r="CCC103" s="387"/>
      <c r="CCD103" s="387"/>
      <c r="CCE103" s="387"/>
      <c r="CCF103" s="387"/>
      <c r="CCG103" s="387"/>
      <c r="CCH103" s="387"/>
      <c r="CCI103" s="387"/>
      <c r="CCJ103" s="387"/>
      <c r="CCK103" s="387"/>
      <c r="CCL103" s="387"/>
      <c r="CCM103" s="387"/>
      <c r="CCN103" s="387"/>
      <c r="CCO103" s="387"/>
      <c r="CCP103" s="387"/>
      <c r="CCQ103" s="387"/>
      <c r="CCR103" s="387"/>
      <c r="CCS103" s="387"/>
      <c r="CCT103" s="387"/>
      <c r="CCU103" s="387"/>
      <c r="CCV103" s="387"/>
      <c r="CCW103" s="387"/>
      <c r="CCX103" s="387"/>
      <c r="CCY103" s="387"/>
      <c r="CCZ103" s="387"/>
      <c r="CDA103" s="387"/>
      <c r="CDB103" s="387"/>
      <c r="CDC103" s="387"/>
      <c r="CDD103" s="387"/>
      <c r="CDE103" s="387"/>
      <c r="CDF103" s="387"/>
      <c r="CDG103" s="387"/>
      <c r="CDH103" s="387"/>
      <c r="CDI103" s="387"/>
      <c r="CDJ103" s="387"/>
      <c r="CDK103" s="387"/>
      <c r="CDL103" s="387"/>
      <c r="CDM103" s="387"/>
      <c r="CDN103" s="387"/>
      <c r="CDO103" s="387"/>
      <c r="CDP103" s="387"/>
      <c r="CDQ103" s="387"/>
      <c r="CDR103" s="387"/>
      <c r="CDS103" s="387"/>
      <c r="CDT103" s="387"/>
      <c r="CDU103" s="387"/>
      <c r="CDV103" s="387"/>
      <c r="CDW103" s="387"/>
      <c r="CDX103" s="387"/>
      <c r="CDY103" s="387"/>
      <c r="CDZ103" s="387"/>
      <c r="CEA103" s="387"/>
      <c r="CEB103" s="387"/>
      <c r="CEC103" s="387"/>
      <c r="CED103" s="387"/>
      <c r="CEE103" s="387"/>
      <c r="CEF103" s="387"/>
      <c r="CEG103" s="387"/>
      <c r="CEH103" s="387"/>
      <c r="CEI103" s="387"/>
      <c r="CEJ103" s="387"/>
      <c r="CEK103" s="387"/>
      <c r="CEL103" s="387"/>
      <c r="CEM103" s="387"/>
      <c r="CEN103" s="387"/>
      <c r="CEO103" s="387"/>
      <c r="CEP103" s="387"/>
      <c r="CEQ103" s="387"/>
      <c r="CER103" s="387"/>
      <c r="CES103" s="387"/>
      <c r="CET103" s="387"/>
      <c r="CEU103" s="387"/>
      <c r="CEV103" s="387"/>
      <c r="CEW103" s="387"/>
      <c r="CEX103" s="387"/>
      <c r="CEY103" s="387"/>
      <c r="CEZ103" s="387"/>
      <c r="CFA103" s="387"/>
      <c r="CFB103" s="387"/>
      <c r="CFC103" s="387"/>
      <c r="CFD103" s="387"/>
      <c r="CFE103" s="387"/>
      <c r="CFF103" s="387"/>
      <c r="CFG103" s="387"/>
      <c r="CFH103" s="387"/>
      <c r="CFI103" s="387"/>
      <c r="CFJ103" s="387"/>
      <c r="CFK103" s="387"/>
      <c r="CFL103" s="387"/>
      <c r="CFM103" s="387"/>
      <c r="CFN103" s="387"/>
      <c r="CFO103" s="387"/>
      <c r="CFP103" s="387"/>
      <c r="CFQ103" s="387"/>
      <c r="CFR103" s="387"/>
      <c r="CFS103" s="387"/>
      <c r="CFT103" s="387"/>
      <c r="CFU103" s="387"/>
      <c r="CFV103" s="387"/>
      <c r="CFW103" s="387"/>
      <c r="CFX103" s="387"/>
      <c r="CFY103" s="387"/>
      <c r="CFZ103" s="387"/>
      <c r="CGA103" s="387"/>
      <c r="CGB103" s="387"/>
      <c r="CGC103" s="387"/>
      <c r="CGD103" s="387"/>
      <c r="CGE103" s="387"/>
      <c r="CGF103" s="387"/>
      <c r="CGG103" s="387"/>
      <c r="CGH103" s="387"/>
      <c r="CGI103" s="387"/>
      <c r="CGJ103" s="387"/>
      <c r="CGK103" s="387"/>
      <c r="CGL103" s="387"/>
      <c r="CGM103" s="387"/>
      <c r="CGN103" s="387"/>
      <c r="CGO103" s="387"/>
      <c r="CGP103" s="387"/>
      <c r="CGQ103" s="387"/>
      <c r="CGR103" s="387"/>
      <c r="CGS103" s="387"/>
      <c r="CGT103" s="387"/>
      <c r="CGU103" s="387"/>
      <c r="CGV103" s="387"/>
      <c r="CGW103" s="387"/>
      <c r="CGX103" s="387"/>
      <c r="CGY103" s="387"/>
      <c r="CGZ103" s="387"/>
      <c r="CHA103" s="387"/>
      <c r="CHB103" s="387"/>
      <c r="CHC103" s="387"/>
      <c r="CHD103" s="387"/>
      <c r="CHE103" s="387"/>
      <c r="CHF103" s="387"/>
      <c r="CHG103" s="387"/>
      <c r="CHH103" s="387"/>
      <c r="CHI103" s="387"/>
      <c r="CHJ103" s="387"/>
      <c r="CHK103" s="387"/>
      <c r="CHL103" s="387"/>
      <c r="CHM103" s="387"/>
      <c r="CHN103" s="387"/>
      <c r="CHO103" s="387"/>
      <c r="CHP103" s="387"/>
      <c r="CHQ103" s="387"/>
      <c r="CHR103" s="387"/>
      <c r="CHS103" s="387"/>
      <c r="CHT103" s="387"/>
      <c r="CHU103" s="387"/>
      <c r="CHV103" s="387"/>
      <c r="CHW103" s="387"/>
      <c r="CHX103" s="387"/>
      <c r="CHY103" s="387"/>
      <c r="CHZ103" s="387"/>
      <c r="CIA103" s="387"/>
      <c r="CIB103" s="387"/>
      <c r="CIC103" s="387"/>
      <c r="CID103" s="387"/>
      <c r="CIE103" s="387"/>
      <c r="CIF103" s="387"/>
      <c r="CIG103" s="387"/>
      <c r="CIH103" s="387"/>
      <c r="CII103" s="387"/>
      <c r="CIJ103" s="387"/>
      <c r="CIK103" s="387"/>
      <c r="CIL103" s="387"/>
      <c r="CIM103" s="387"/>
      <c r="CIN103" s="387"/>
      <c r="CIO103" s="387"/>
      <c r="CIP103" s="387"/>
      <c r="CIQ103" s="387"/>
      <c r="CIR103" s="387"/>
      <c r="CIS103" s="387"/>
      <c r="CIT103" s="387"/>
      <c r="CIU103" s="387"/>
      <c r="CIV103" s="387"/>
      <c r="CIW103" s="387"/>
      <c r="CIX103" s="387"/>
      <c r="CIY103" s="387"/>
      <c r="CIZ103" s="387"/>
      <c r="CJA103" s="387"/>
      <c r="CJB103" s="387"/>
      <c r="CJC103" s="387"/>
      <c r="CJD103" s="387"/>
      <c r="CJE103" s="387"/>
      <c r="CJF103" s="387"/>
      <c r="CJG103" s="387"/>
      <c r="CJH103" s="387"/>
      <c r="CJI103" s="387"/>
      <c r="CJJ103" s="387"/>
      <c r="CJK103" s="387"/>
      <c r="CJL103" s="387"/>
      <c r="CJM103" s="387"/>
      <c r="CJN103" s="387"/>
      <c r="CJO103" s="387"/>
      <c r="CJP103" s="387"/>
      <c r="CJQ103" s="387"/>
      <c r="CJR103" s="387"/>
      <c r="CJS103" s="387"/>
      <c r="CJT103" s="387"/>
      <c r="CJU103" s="387"/>
      <c r="CJV103" s="387"/>
      <c r="CJW103" s="387"/>
      <c r="CJX103" s="387"/>
      <c r="CJY103" s="387"/>
      <c r="CJZ103" s="387"/>
      <c r="CKA103" s="387"/>
      <c r="CKB103" s="387"/>
      <c r="CKC103" s="387"/>
      <c r="CKD103" s="387"/>
      <c r="CKE103" s="387"/>
      <c r="CKF103" s="387"/>
      <c r="CKG103" s="387"/>
      <c r="CKH103" s="387"/>
      <c r="CKI103" s="387"/>
      <c r="CKJ103" s="387"/>
      <c r="CKK103" s="387"/>
      <c r="CKL103" s="387"/>
      <c r="CKM103" s="387"/>
      <c r="CKN103" s="387"/>
      <c r="CKO103" s="387"/>
      <c r="CKP103" s="387"/>
      <c r="CKQ103" s="387"/>
      <c r="CKR103" s="387"/>
      <c r="CKS103" s="387"/>
      <c r="CKT103" s="387"/>
      <c r="CKU103" s="387"/>
      <c r="CKV103" s="387"/>
      <c r="CKW103" s="387"/>
      <c r="CKX103" s="387"/>
      <c r="CKY103" s="387"/>
      <c r="CKZ103" s="387"/>
      <c r="CLA103" s="387"/>
      <c r="CLB103" s="387"/>
      <c r="CLC103" s="387"/>
      <c r="CLD103" s="387"/>
      <c r="CLE103" s="387"/>
      <c r="CLF103" s="387"/>
      <c r="CLG103" s="387"/>
      <c r="CLH103" s="387"/>
      <c r="CLI103" s="387"/>
      <c r="CLJ103" s="387"/>
      <c r="CLK103" s="387"/>
      <c r="CLL103" s="387"/>
      <c r="CLM103" s="387"/>
      <c r="CLN103" s="387"/>
      <c r="CLO103" s="387"/>
      <c r="CLP103" s="387"/>
      <c r="CLQ103" s="387"/>
      <c r="CLR103" s="387"/>
      <c r="CLS103" s="387"/>
      <c r="CLT103" s="387"/>
      <c r="CLU103" s="387"/>
      <c r="CLV103" s="387"/>
      <c r="CLW103" s="387"/>
      <c r="CLX103" s="387"/>
      <c r="CLY103" s="387"/>
      <c r="CLZ103" s="387"/>
      <c r="CMA103" s="387"/>
      <c r="CMB103" s="387"/>
      <c r="CMC103" s="387"/>
      <c r="CMD103" s="387"/>
      <c r="CME103" s="387"/>
      <c r="CMF103" s="387"/>
      <c r="CMG103" s="387"/>
      <c r="CMH103" s="387"/>
      <c r="CMI103" s="387"/>
      <c r="CMJ103" s="387"/>
      <c r="CMK103" s="387"/>
      <c r="CML103" s="387"/>
      <c r="CMM103" s="387"/>
      <c r="CMN103" s="387"/>
      <c r="CMO103" s="387"/>
      <c r="CMP103" s="387"/>
      <c r="CMQ103" s="387"/>
      <c r="CMR103" s="387"/>
      <c r="CMS103" s="387"/>
      <c r="CMT103" s="387"/>
      <c r="CMU103" s="387"/>
      <c r="CMV103" s="387"/>
      <c r="CMW103" s="387"/>
      <c r="CMX103" s="387"/>
      <c r="CMY103" s="387"/>
      <c r="CMZ103" s="387"/>
      <c r="CNA103" s="387"/>
      <c r="CNB103" s="387"/>
      <c r="CNC103" s="387"/>
      <c r="CND103" s="387"/>
      <c r="CNE103" s="387"/>
      <c r="CNF103" s="387"/>
      <c r="CNG103" s="387"/>
      <c r="CNH103" s="387"/>
      <c r="CNI103" s="387"/>
      <c r="CNJ103" s="387"/>
      <c r="CNK103" s="387"/>
      <c r="CNL103" s="387"/>
      <c r="CNM103" s="387"/>
      <c r="CNN103" s="387"/>
      <c r="CNO103" s="387"/>
      <c r="CNP103" s="387"/>
      <c r="CNQ103" s="387"/>
      <c r="CNR103" s="387"/>
      <c r="CNS103" s="387"/>
      <c r="CNT103" s="387"/>
      <c r="CNU103" s="387"/>
      <c r="CNV103" s="387"/>
      <c r="CNW103" s="387"/>
      <c r="CNX103" s="387"/>
      <c r="CNY103" s="387"/>
      <c r="CNZ103" s="387"/>
      <c r="COA103" s="387"/>
      <c r="COB103" s="387"/>
      <c r="COC103" s="387"/>
      <c r="COD103" s="387"/>
      <c r="COE103" s="387"/>
      <c r="COF103" s="387"/>
      <c r="COG103" s="387"/>
      <c r="COH103" s="387"/>
      <c r="COI103" s="387"/>
      <c r="COJ103" s="387"/>
      <c r="COK103" s="387"/>
      <c r="COL103" s="387"/>
      <c r="COM103" s="387"/>
      <c r="CON103" s="387"/>
      <c r="COO103" s="387"/>
      <c r="COP103" s="387"/>
      <c r="COQ103" s="387"/>
      <c r="COR103" s="387"/>
      <c r="COS103" s="387"/>
      <c r="COT103" s="387"/>
      <c r="COU103" s="387"/>
      <c r="COV103" s="387"/>
      <c r="COW103" s="387"/>
      <c r="COX103" s="387"/>
      <c r="COY103" s="387"/>
      <c r="COZ103" s="387"/>
      <c r="CPA103" s="387"/>
      <c r="CPB103" s="387"/>
      <c r="CPC103" s="387"/>
      <c r="CPD103" s="387"/>
      <c r="CPE103" s="387"/>
      <c r="CPF103" s="387"/>
      <c r="CPG103" s="387"/>
      <c r="CPH103" s="387"/>
      <c r="CPI103" s="387"/>
      <c r="CPJ103" s="387"/>
      <c r="CPK103" s="387"/>
      <c r="CPL103" s="387"/>
      <c r="CPM103" s="387"/>
      <c r="CPN103" s="387"/>
      <c r="CPO103" s="387"/>
      <c r="CPP103" s="387"/>
      <c r="CPQ103" s="387"/>
      <c r="CPR103" s="387"/>
      <c r="CPS103" s="387"/>
      <c r="CPT103" s="387"/>
      <c r="CPU103" s="387"/>
      <c r="CPV103" s="387"/>
      <c r="CPW103" s="387"/>
      <c r="CPX103" s="387"/>
      <c r="CPY103" s="387"/>
      <c r="CPZ103" s="387"/>
      <c r="CQA103" s="387"/>
      <c r="CQB103" s="387"/>
      <c r="CQC103" s="387"/>
      <c r="CQD103" s="387"/>
      <c r="CQE103" s="387"/>
      <c r="CQF103" s="387"/>
      <c r="CQG103" s="387"/>
      <c r="CQH103" s="387"/>
      <c r="CQI103" s="387"/>
      <c r="CQJ103" s="387"/>
      <c r="CQK103" s="387"/>
      <c r="CQL103" s="387"/>
      <c r="CQM103" s="387"/>
      <c r="CQN103" s="387"/>
      <c r="CQO103" s="387"/>
      <c r="CQP103" s="387"/>
      <c r="CQQ103" s="387"/>
      <c r="CQR103" s="387"/>
      <c r="CQS103" s="387"/>
      <c r="CQT103" s="387"/>
      <c r="CQU103" s="387"/>
      <c r="CQV103" s="387"/>
      <c r="CQW103" s="387"/>
      <c r="CQX103" s="387"/>
      <c r="CQY103" s="387"/>
      <c r="CQZ103" s="387"/>
      <c r="CRA103" s="387"/>
      <c r="CRB103" s="387"/>
      <c r="CRC103" s="387"/>
      <c r="CRD103" s="387"/>
      <c r="CRE103" s="387"/>
      <c r="CRF103" s="387"/>
      <c r="CRG103" s="387"/>
      <c r="CRH103" s="387"/>
      <c r="CRI103" s="387"/>
      <c r="CRJ103" s="387"/>
      <c r="CRK103" s="387"/>
      <c r="CRL103" s="387"/>
      <c r="CRM103" s="387"/>
      <c r="CRN103" s="387"/>
      <c r="CRO103" s="387"/>
      <c r="CRP103" s="387"/>
      <c r="CRQ103" s="387"/>
      <c r="CRR103" s="387"/>
      <c r="CRS103" s="387"/>
      <c r="CRT103" s="387"/>
      <c r="CRU103" s="387"/>
      <c r="CRV103" s="387"/>
      <c r="CRW103" s="387"/>
      <c r="CRX103" s="387"/>
      <c r="CRY103" s="387"/>
      <c r="CRZ103" s="387"/>
      <c r="CSA103" s="387"/>
      <c r="CSB103" s="387"/>
      <c r="CSC103" s="387"/>
      <c r="CSD103" s="387"/>
      <c r="CSE103" s="387"/>
      <c r="CSF103" s="387"/>
      <c r="CSG103" s="387"/>
      <c r="CSH103" s="387"/>
      <c r="CSI103" s="387"/>
      <c r="CSJ103" s="387"/>
      <c r="CSK103" s="387"/>
      <c r="CSL103" s="387"/>
      <c r="CSM103" s="387"/>
      <c r="CSN103" s="387"/>
      <c r="CSO103" s="387"/>
      <c r="CSP103" s="387"/>
      <c r="CSQ103" s="387"/>
      <c r="CSR103" s="387"/>
      <c r="CSS103" s="387"/>
      <c r="CST103" s="387"/>
      <c r="CSU103" s="387"/>
      <c r="CSV103" s="387"/>
      <c r="CSW103" s="387"/>
      <c r="CSX103" s="387"/>
      <c r="CSY103" s="387"/>
      <c r="CSZ103" s="387"/>
      <c r="CTA103" s="387"/>
      <c r="CTB103" s="387"/>
      <c r="CTC103" s="387"/>
      <c r="CTD103" s="387"/>
      <c r="CTE103" s="387"/>
      <c r="CTF103" s="387"/>
      <c r="CTG103" s="387"/>
      <c r="CTH103" s="387"/>
      <c r="CTI103" s="387"/>
      <c r="CTJ103" s="387"/>
      <c r="CTK103" s="387"/>
      <c r="CTL103" s="387"/>
      <c r="CTM103" s="387"/>
      <c r="CTN103" s="387"/>
      <c r="CTO103" s="387"/>
      <c r="CTP103" s="387"/>
      <c r="CTQ103" s="387"/>
      <c r="CTR103" s="387"/>
      <c r="CTS103" s="387"/>
      <c r="CTT103" s="387"/>
      <c r="CTU103" s="387"/>
      <c r="CTV103" s="387"/>
      <c r="CTW103" s="387"/>
      <c r="CTX103" s="387"/>
      <c r="CTY103" s="387"/>
      <c r="CTZ103" s="387"/>
      <c r="CUA103" s="387"/>
      <c r="CUB103" s="387"/>
      <c r="CUC103" s="387"/>
      <c r="CUD103" s="387"/>
      <c r="CUE103" s="387"/>
      <c r="CUF103" s="387"/>
      <c r="CUG103" s="387"/>
      <c r="CUH103" s="387"/>
      <c r="CUI103" s="387"/>
      <c r="CUJ103" s="387"/>
      <c r="CUK103" s="387"/>
      <c r="CUL103" s="387"/>
      <c r="CUM103" s="387"/>
      <c r="CUN103" s="387"/>
      <c r="CUO103" s="387"/>
      <c r="CUP103" s="387"/>
      <c r="CUQ103" s="387"/>
      <c r="CUR103" s="387"/>
      <c r="CUS103" s="387"/>
      <c r="CUT103" s="387"/>
      <c r="CUU103" s="387"/>
      <c r="CUV103" s="387"/>
      <c r="CUW103" s="387"/>
      <c r="CUX103" s="387"/>
      <c r="CUY103" s="387"/>
      <c r="CUZ103" s="387"/>
      <c r="CVA103" s="387"/>
      <c r="CVB103" s="387"/>
      <c r="CVC103" s="387"/>
      <c r="CVD103" s="387"/>
      <c r="CVE103" s="387"/>
      <c r="CVF103" s="387"/>
      <c r="CVG103" s="387"/>
      <c r="CVH103" s="387"/>
      <c r="CVI103" s="387"/>
      <c r="CVJ103" s="387"/>
      <c r="CVK103" s="387"/>
      <c r="CVL103" s="387"/>
      <c r="CVM103" s="387"/>
      <c r="CVN103" s="387"/>
      <c r="CVO103" s="387"/>
      <c r="CVP103" s="387"/>
      <c r="CVQ103" s="387"/>
      <c r="CVR103" s="387"/>
      <c r="CVS103" s="387"/>
      <c r="CVT103" s="387"/>
      <c r="CVU103" s="387"/>
      <c r="CVV103" s="387"/>
      <c r="CVW103" s="387"/>
      <c r="CVX103" s="387"/>
      <c r="CVY103" s="387"/>
      <c r="CVZ103" s="387"/>
      <c r="CWA103" s="387"/>
      <c r="CWB103" s="387"/>
      <c r="CWC103" s="387"/>
      <c r="CWD103" s="387"/>
      <c r="CWE103" s="387"/>
      <c r="CWF103" s="387"/>
      <c r="CWG103" s="387"/>
      <c r="CWH103" s="387"/>
      <c r="CWI103" s="387"/>
      <c r="CWJ103" s="387"/>
      <c r="CWK103" s="387"/>
      <c r="CWL103" s="387"/>
      <c r="CWM103" s="387"/>
      <c r="CWN103" s="387"/>
      <c r="CWO103" s="387"/>
      <c r="CWP103" s="387"/>
      <c r="CWQ103" s="387"/>
      <c r="CWR103" s="387"/>
      <c r="CWS103" s="387"/>
      <c r="CWT103" s="387"/>
      <c r="CWU103" s="387"/>
      <c r="CWV103" s="387"/>
      <c r="CWW103" s="387"/>
      <c r="CWX103" s="387"/>
      <c r="CWY103" s="387"/>
      <c r="CWZ103" s="387"/>
      <c r="CXA103" s="387"/>
      <c r="CXB103" s="387"/>
      <c r="CXC103" s="387"/>
      <c r="CXD103" s="387"/>
      <c r="CXE103" s="387"/>
      <c r="CXF103" s="387"/>
      <c r="CXG103" s="387"/>
      <c r="CXH103" s="387"/>
      <c r="CXI103" s="387"/>
      <c r="CXJ103" s="387"/>
      <c r="CXK103" s="387"/>
      <c r="CXL103" s="387"/>
      <c r="CXM103" s="387"/>
      <c r="CXN103" s="387"/>
      <c r="CXO103" s="387"/>
      <c r="CXP103" s="387"/>
      <c r="CXQ103" s="387"/>
      <c r="CXR103" s="387"/>
      <c r="CXS103" s="387"/>
      <c r="CXT103" s="387"/>
      <c r="CXU103" s="387"/>
      <c r="CXV103" s="387"/>
      <c r="CXW103" s="387"/>
      <c r="CXX103" s="387"/>
      <c r="CXY103" s="387"/>
      <c r="CXZ103" s="387"/>
      <c r="CYA103" s="387"/>
      <c r="CYB103" s="387"/>
      <c r="CYC103" s="387"/>
      <c r="CYD103" s="387"/>
      <c r="CYE103" s="387"/>
      <c r="CYF103" s="387"/>
      <c r="CYG103" s="387"/>
      <c r="CYH103" s="387"/>
      <c r="CYI103" s="387"/>
      <c r="CYJ103" s="387"/>
      <c r="CYK103" s="387"/>
      <c r="CYL103" s="387"/>
      <c r="CYM103" s="387"/>
      <c r="CYN103" s="387"/>
      <c r="CYO103" s="387"/>
      <c r="CYP103" s="387"/>
      <c r="CYQ103" s="387"/>
      <c r="CYR103" s="387"/>
      <c r="CYS103" s="387"/>
      <c r="CYT103" s="387"/>
      <c r="CYU103" s="387"/>
      <c r="CYV103" s="387"/>
      <c r="CYW103" s="387"/>
      <c r="CYX103" s="387"/>
      <c r="CYY103" s="387"/>
      <c r="CYZ103" s="387"/>
      <c r="CZA103" s="387"/>
      <c r="CZB103" s="387"/>
      <c r="CZC103" s="387"/>
      <c r="CZD103" s="387"/>
      <c r="CZE103" s="387"/>
      <c r="CZF103" s="387"/>
      <c r="CZG103" s="387"/>
      <c r="CZH103" s="387"/>
      <c r="CZI103" s="387"/>
      <c r="CZJ103" s="387"/>
      <c r="CZK103" s="387"/>
      <c r="CZL103" s="387"/>
      <c r="CZM103" s="387"/>
      <c r="CZN103" s="387"/>
      <c r="CZO103" s="387"/>
      <c r="CZP103" s="387"/>
      <c r="CZQ103" s="387"/>
      <c r="CZR103" s="387"/>
      <c r="CZS103" s="387"/>
      <c r="CZT103" s="387"/>
      <c r="CZU103" s="387"/>
      <c r="CZV103" s="387"/>
      <c r="CZW103" s="387"/>
      <c r="CZX103" s="387"/>
      <c r="CZY103" s="387"/>
      <c r="CZZ103" s="387"/>
      <c r="DAA103" s="387"/>
      <c r="DAB103" s="387"/>
      <c r="DAC103" s="387"/>
      <c r="DAD103" s="387"/>
      <c r="DAE103" s="387"/>
      <c r="DAF103" s="387"/>
      <c r="DAG103" s="387"/>
      <c r="DAH103" s="387"/>
      <c r="DAI103" s="387"/>
      <c r="DAJ103" s="387"/>
      <c r="DAK103" s="387"/>
      <c r="DAL103" s="387"/>
      <c r="DAM103" s="387"/>
      <c r="DAN103" s="387"/>
      <c r="DAO103" s="387"/>
      <c r="DAP103" s="387"/>
      <c r="DAQ103" s="387"/>
      <c r="DAR103" s="387"/>
      <c r="DAS103" s="387"/>
      <c r="DAT103" s="387"/>
      <c r="DAU103" s="387"/>
      <c r="DAV103" s="387"/>
      <c r="DAW103" s="387"/>
      <c r="DAX103" s="387"/>
      <c r="DAY103" s="387"/>
      <c r="DAZ103" s="387"/>
      <c r="DBA103" s="387"/>
      <c r="DBB103" s="387"/>
      <c r="DBC103" s="387"/>
      <c r="DBD103" s="387"/>
      <c r="DBE103" s="387"/>
      <c r="DBF103" s="387"/>
      <c r="DBG103" s="387"/>
      <c r="DBH103" s="387"/>
      <c r="DBI103" s="387"/>
      <c r="DBJ103" s="387"/>
      <c r="DBK103" s="387"/>
      <c r="DBL103" s="387"/>
      <c r="DBM103" s="387"/>
      <c r="DBN103" s="387"/>
      <c r="DBO103" s="387"/>
      <c r="DBP103" s="387"/>
      <c r="DBQ103" s="387"/>
      <c r="DBR103" s="387"/>
      <c r="DBS103" s="387"/>
      <c r="DBT103" s="387"/>
      <c r="DBU103" s="387"/>
      <c r="DBV103" s="387"/>
      <c r="DBW103" s="387"/>
      <c r="DBX103" s="387"/>
      <c r="DBY103" s="387"/>
      <c r="DBZ103" s="387"/>
      <c r="DCA103" s="387"/>
      <c r="DCB103" s="387"/>
      <c r="DCC103" s="387"/>
      <c r="DCD103" s="387"/>
      <c r="DCE103" s="387"/>
      <c r="DCF103" s="387"/>
      <c r="DCG103" s="387"/>
      <c r="DCH103" s="387"/>
      <c r="DCI103" s="387"/>
      <c r="DCJ103" s="387"/>
      <c r="DCK103" s="387"/>
      <c r="DCL103" s="387"/>
      <c r="DCM103" s="387"/>
      <c r="DCN103" s="387"/>
      <c r="DCO103" s="387"/>
      <c r="DCP103" s="387"/>
      <c r="DCQ103" s="387"/>
      <c r="DCR103" s="387"/>
      <c r="DCS103" s="387"/>
      <c r="DCT103" s="387"/>
      <c r="DCU103" s="387"/>
      <c r="DCV103" s="387"/>
      <c r="DCW103" s="387"/>
      <c r="DCX103" s="387"/>
      <c r="DCY103" s="387"/>
      <c r="DCZ103" s="387"/>
      <c r="DDA103" s="387"/>
      <c r="DDB103" s="387"/>
      <c r="DDC103" s="387"/>
      <c r="DDD103" s="387"/>
      <c r="DDE103" s="387"/>
      <c r="DDF103" s="387"/>
      <c r="DDG103" s="387"/>
      <c r="DDH103" s="387"/>
      <c r="DDI103" s="387"/>
      <c r="DDJ103" s="387"/>
      <c r="DDK103" s="387"/>
      <c r="DDL103" s="387"/>
      <c r="DDM103" s="387"/>
      <c r="DDN103" s="387"/>
      <c r="DDO103" s="387"/>
      <c r="DDP103" s="387"/>
      <c r="DDQ103" s="387"/>
      <c r="DDR103" s="387"/>
      <c r="DDS103" s="387"/>
      <c r="DDT103" s="387"/>
      <c r="DDU103" s="387"/>
      <c r="DDV103" s="387"/>
      <c r="DDW103" s="387"/>
      <c r="DDX103" s="387"/>
      <c r="DDY103" s="387"/>
      <c r="DDZ103" s="387"/>
      <c r="DEA103" s="387"/>
      <c r="DEB103" s="387"/>
      <c r="DEC103" s="387"/>
      <c r="DED103" s="387"/>
      <c r="DEE103" s="387"/>
      <c r="DEF103" s="387"/>
      <c r="DEG103" s="387"/>
      <c r="DEH103" s="387"/>
      <c r="DEI103" s="387"/>
      <c r="DEJ103" s="387"/>
      <c r="DEK103" s="387"/>
      <c r="DEL103" s="387"/>
      <c r="DEM103" s="387"/>
      <c r="DEN103" s="387"/>
      <c r="DEO103" s="387"/>
      <c r="DEP103" s="387"/>
      <c r="DEQ103" s="387"/>
      <c r="DER103" s="387"/>
      <c r="DES103" s="387"/>
      <c r="DET103" s="387"/>
      <c r="DEU103" s="387"/>
      <c r="DEV103" s="387"/>
      <c r="DEW103" s="387"/>
      <c r="DEX103" s="387"/>
      <c r="DEY103" s="387"/>
      <c r="DEZ103" s="387"/>
      <c r="DFA103" s="387"/>
      <c r="DFB103" s="387"/>
      <c r="DFC103" s="387"/>
      <c r="DFD103" s="387"/>
      <c r="DFE103" s="387"/>
      <c r="DFF103" s="387"/>
      <c r="DFG103" s="387"/>
      <c r="DFH103" s="387"/>
      <c r="DFI103" s="387"/>
      <c r="DFJ103" s="387"/>
      <c r="DFK103" s="387"/>
      <c r="DFL103" s="387"/>
      <c r="DFM103" s="387"/>
      <c r="DFN103" s="387"/>
      <c r="DFO103" s="387"/>
      <c r="DFP103" s="387"/>
      <c r="DFQ103" s="387"/>
      <c r="DFR103" s="387"/>
      <c r="DFS103" s="387"/>
      <c r="DFT103" s="387"/>
      <c r="DFU103" s="387"/>
      <c r="DFV103" s="387"/>
      <c r="DFW103" s="387"/>
      <c r="DFX103" s="387"/>
      <c r="DFY103" s="387"/>
      <c r="DFZ103" s="387"/>
      <c r="DGA103" s="387"/>
      <c r="DGB103" s="387"/>
      <c r="DGC103" s="387"/>
      <c r="DGD103" s="387"/>
      <c r="DGE103" s="387"/>
      <c r="DGF103" s="387"/>
      <c r="DGG103" s="387"/>
      <c r="DGH103" s="387"/>
      <c r="DGI103" s="387"/>
      <c r="DGJ103" s="387"/>
      <c r="DGK103" s="387"/>
      <c r="DGL103" s="387"/>
      <c r="DGM103" s="387"/>
      <c r="DGN103" s="387"/>
      <c r="DGO103" s="387"/>
      <c r="DGP103" s="387"/>
      <c r="DGQ103" s="387"/>
      <c r="DGR103" s="387"/>
      <c r="DGS103" s="387"/>
      <c r="DGT103" s="387"/>
      <c r="DGU103" s="387"/>
      <c r="DGV103" s="387"/>
      <c r="DGW103" s="387"/>
      <c r="DGX103" s="387"/>
      <c r="DGY103" s="387"/>
      <c r="DGZ103" s="387"/>
      <c r="DHA103" s="387"/>
      <c r="DHB103" s="387"/>
      <c r="DHC103" s="387"/>
      <c r="DHD103" s="387"/>
      <c r="DHE103" s="387"/>
      <c r="DHF103" s="387"/>
      <c r="DHG103" s="387"/>
      <c r="DHH103" s="387"/>
      <c r="DHI103" s="387"/>
      <c r="DHJ103" s="387"/>
      <c r="DHK103" s="387"/>
      <c r="DHL103" s="387"/>
      <c r="DHM103" s="387"/>
      <c r="DHN103" s="387"/>
      <c r="DHO103" s="387"/>
      <c r="DHP103" s="387"/>
      <c r="DHQ103" s="387"/>
      <c r="DHR103" s="387"/>
    </row>
    <row r="104" spans="1:2930" s="386" customFormat="1" ht="14.5" hidden="1" x14ac:dyDescent="0.35">
      <c r="A104" s="386">
        <v>99</v>
      </c>
      <c r="B104" s="498" t="str">
        <f ca="1">IF(NOW()-'2020-04'!B$15&gt;30,"Red",IF(NOW()-'2020-04'!B$15&gt;15,"Yellow","Green"))</f>
        <v>Red</v>
      </c>
      <c r="C104" s="499" t="str">
        <f>CONCATENATE('2020-04'!$B$1, " - ",'2020-04'!$B$2)</f>
        <v>2020-04 - Modifications to CIP-012-1</v>
      </c>
      <c r="D104" s="499"/>
      <c r="E104" s="500" t="str">
        <f>'2020-04'!$B$5</f>
        <v>CIP-012-2</v>
      </c>
      <c r="F104" s="501">
        <f>'2020-04'!$F$35</f>
        <v>-447</v>
      </c>
      <c r="G104" s="386" t="s">
        <v>34</v>
      </c>
    </row>
    <row r="105" spans="1:2930" s="497" customFormat="1" ht="14.5" hidden="1" x14ac:dyDescent="0.35">
      <c r="A105" s="386">
        <v>100</v>
      </c>
      <c r="B105" s="308" t="str">
        <f ca="1">IF(NOW()-'2020-04'!B$15&gt;30,"Red",IF(NOW()-'2020-04'!B$15&gt;15,"Yellow","Green"))</f>
        <v>Red</v>
      </c>
      <c r="C105" s="388" t="str">
        <f>CONCATENATE('2020-04'!$B$1, " - ",'2020-04'!$B$2)</f>
        <v>2020-04 - Modifications to CIP-012-1</v>
      </c>
      <c r="D105" s="388"/>
      <c r="E105" s="389" t="str">
        <f>'2020-04'!$B$5</f>
        <v>CIP-012-2</v>
      </c>
      <c r="F105" s="390">
        <f>'2020-04'!$F$35</f>
        <v>-447</v>
      </c>
      <c r="G105" s="387" t="str">
        <f>'2020-04'!$B$3</f>
        <v>Approved</v>
      </c>
      <c r="H105" s="387"/>
      <c r="I105" s="387"/>
      <c r="J105" s="387"/>
      <c r="K105" s="387"/>
      <c r="L105" s="387"/>
      <c r="M105" s="387"/>
      <c r="N105" s="387"/>
      <c r="O105" s="387"/>
      <c r="P105" s="387"/>
      <c r="Q105" s="387"/>
      <c r="R105" s="387"/>
      <c r="S105" s="387"/>
      <c r="T105" s="387"/>
      <c r="U105" s="387"/>
      <c r="V105" s="387"/>
      <c r="W105" s="387"/>
      <c r="X105" s="387"/>
      <c r="Y105" s="387"/>
      <c r="Z105" s="387"/>
      <c r="AA105" s="387"/>
      <c r="AB105" s="387"/>
      <c r="AC105" s="387"/>
      <c r="AD105" s="387"/>
      <c r="AE105" s="387"/>
      <c r="AF105" s="387"/>
      <c r="AG105" s="387"/>
      <c r="AH105" s="387"/>
      <c r="AI105" s="387"/>
      <c r="AJ105" s="387"/>
      <c r="AK105" s="387"/>
      <c r="AL105" s="387"/>
      <c r="AM105" s="387"/>
      <c r="AN105" s="387"/>
      <c r="AO105" s="387"/>
      <c r="AP105" s="387"/>
      <c r="AQ105" s="387"/>
      <c r="AR105" s="387"/>
      <c r="AS105" s="387"/>
      <c r="AT105" s="387"/>
      <c r="AU105" s="387"/>
      <c r="AV105" s="387"/>
      <c r="AW105" s="387"/>
      <c r="AX105" s="387"/>
      <c r="AY105" s="387"/>
      <c r="AZ105" s="387"/>
      <c r="BA105" s="387"/>
      <c r="BB105" s="387"/>
      <c r="BC105" s="387"/>
      <c r="BD105" s="387"/>
      <c r="BE105" s="387"/>
      <c r="BF105" s="387"/>
      <c r="BG105" s="387"/>
      <c r="BH105" s="387"/>
      <c r="BI105" s="387"/>
      <c r="BJ105" s="387"/>
      <c r="BK105" s="387"/>
      <c r="BL105" s="387"/>
      <c r="BM105" s="387"/>
      <c r="BN105" s="387"/>
      <c r="BO105" s="387"/>
      <c r="BP105" s="387"/>
      <c r="BQ105" s="387"/>
      <c r="BR105" s="387"/>
      <c r="BS105" s="387"/>
      <c r="BT105" s="387"/>
      <c r="BU105" s="387"/>
      <c r="BV105" s="387"/>
      <c r="BW105" s="387"/>
      <c r="BX105" s="387"/>
      <c r="BY105" s="387"/>
      <c r="BZ105" s="387"/>
      <c r="CA105" s="387"/>
      <c r="CB105" s="387"/>
      <c r="CC105" s="387"/>
      <c r="CD105" s="387"/>
      <c r="CE105" s="387"/>
      <c r="CF105" s="387"/>
      <c r="CG105" s="387"/>
      <c r="CH105" s="387"/>
      <c r="CI105" s="387"/>
      <c r="CJ105" s="387"/>
      <c r="CK105" s="387"/>
      <c r="CL105" s="387"/>
      <c r="CM105" s="387"/>
      <c r="CN105" s="387"/>
      <c r="CO105" s="387"/>
      <c r="CP105" s="387"/>
      <c r="CQ105" s="387"/>
      <c r="CR105" s="387"/>
      <c r="CS105" s="387"/>
      <c r="CT105" s="387"/>
      <c r="CU105" s="387"/>
      <c r="CV105" s="387"/>
      <c r="CW105" s="387"/>
      <c r="CX105" s="387"/>
      <c r="CY105" s="387"/>
      <c r="CZ105" s="387"/>
      <c r="DA105" s="387"/>
      <c r="DB105" s="387"/>
      <c r="DC105" s="387"/>
      <c r="DD105" s="387"/>
      <c r="DE105" s="387"/>
      <c r="DF105" s="387"/>
      <c r="DG105" s="387"/>
      <c r="DH105" s="387"/>
      <c r="DI105" s="387"/>
      <c r="DJ105" s="387"/>
      <c r="DK105" s="387"/>
      <c r="DL105" s="387"/>
      <c r="DM105" s="387"/>
      <c r="DN105" s="387"/>
      <c r="DO105" s="387"/>
      <c r="DP105" s="387"/>
      <c r="DQ105" s="387"/>
      <c r="DR105" s="387"/>
      <c r="DS105" s="387"/>
      <c r="DT105" s="387"/>
      <c r="DU105" s="387"/>
      <c r="DV105" s="387"/>
      <c r="DW105" s="387"/>
      <c r="DX105" s="387"/>
      <c r="DY105" s="387"/>
      <c r="DZ105" s="387"/>
      <c r="EA105" s="387"/>
      <c r="EB105" s="387"/>
      <c r="EC105" s="387"/>
      <c r="ED105" s="387"/>
      <c r="EE105" s="387"/>
      <c r="EF105" s="387"/>
      <c r="EG105" s="387"/>
      <c r="EH105" s="387"/>
      <c r="EI105" s="387"/>
      <c r="EJ105" s="387"/>
      <c r="EK105" s="387"/>
      <c r="EL105" s="387"/>
      <c r="EM105" s="387"/>
      <c r="EN105" s="387"/>
      <c r="EO105" s="387"/>
      <c r="EP105" s="387"/>
      <c r="EQ105" s="387"/>
      <c r="ER105" s="387"/>
      <c r="ES105" s="387"/>
      <c r="ET105" s="387"/>
      <c r="EU105" s="387"/>
      <c r="EV105" s="387"/>
      <c r="EW105" s="387"/>
      <c r="EX105" s="387"/>
      <c r="EY105" s="387"/>
      <c r="EZ105" s="387"/>
      <c r="FA105" s="387"/>
      <c r="FB105" s="387"/>
      <c r="FC105" s="387"/>
      <c r="FD105" s="387"/>
      <c r="FE105" s="387"/>
      <c r="FF105" s="387"/>
      <c r="FG105" s="387"/>
      <c r="FH105" s="387"/>
      <c r="FI105" s="387"/>
      <c r="FJ105" s="387"/>
      <c r="FK105" s="387"/>
      <c r="FL105" s="387"/>
      <c r="FM105" s="387"/>
      <c r="FN105" s="387"/>
      <c r="FO105" s="387"/>
      <c r="FP105" s="387"/>
      <c r="FQ105" s="387"/>
      <c r="FR105" s="387"/>
      <c r="FS105" s="387"/>
      <c r="FT105" s="387"/>
      <c r="FU105" s="387"/>
      <c r="FV105" s="387"/>
      <c r="FW105" s="387"/>
      <c r="FX105" s="387"/>
      <c r="FY105" s="387"/>
      <c r="FZ105" s="387"/>
      <c r="GA105" s="387"/>
      <c r="GB105" s="387"/>
      <c r="GC105" s="387"/>
      <c r="GD105" s="387"/>
      <c r="GE105" s="387"/>
      <c r="GF105" s="387"/>
      <c r="GG105" s="387"/>
      <c r="GH105" s="387"/>
      <c r="GI105" s="387"/>
      <c r="GJ105" s="387"/>
      <c r="GK105" s="387"/>
      <c r="GL105" s="387"/>
      <c r="GM105" s="387"/>
      <c r="GN105" s="387"/>
      <c r="GO105" s="387"/>
      <c r="GP105" s="387"/>
      <c r="GQ105" s="387"/>
      <c r="GR105" s="387"/>
      <c r="GS105" s="387"/>
      <c r="GT105" s="387"/>
      <c r="GU105" s="387"/>
      <c r="GV105" s="387"/>
      <c r="GW105" s="387"/>
      <c r="GX105" s="387"/>
      <c r="GY105" s="387"/>
      <c r="GZ105" s="387"/>
      <c r="HA105" s="387"/>
      <c r="HB105" s="387"/>
      <c r="HC105" s="387"/>
      <c r="HD105" s="387"/>
      <c r="HE105" s="387"/>
      <c r="HF105" s="387"/>
      <c r="HG105" s="387"/>
      <c r="HH105" s="387"/>
      <c r="HI105" s="387"/>
      <c r="HJ105" s="387"/>
      <c r="HK105" s="387"/>
      <c r="HL105" s="387"/>
      <c r="HM105" s="387"/>
      <c r="HN105" s="387"/>
      <c r="HO105" s="387"/>
      <c r="HP105" s="387"/>
      <c r="HQ105" s="387"/>
      <c r="HR105" s="387"/>
      <c r="HS105" s="387"/>
      <c r="HT105" s="387"/>
      <c r="HU105" s="387"/>
      <c r="HV105" s="387"/>
      <c r="HW105" s="387"/>
      <c r="HX105" s="387"/>
      <c r="HY105" s="387"/>
      <c r="HZ105" s="387"/>
      <c r="IA105" s="387"/>
      <c r="IB105" s="387"/>
      <c r="IC105" s="387"/>
      <c r="ID105" s="387"/>
      <c r="IE105" s="387"/>
      <c r="IF105" s="387"/>
      <c r="IG105" s="387"/>
      <c r="IH105" s="387"/>
      <c r="II105" s="387"/>
      <c r="IJ105" s="387"/>
      <c r="IK105" s="387"/>
      <c r="IL105" s="387"/>
      <c r="IM105" s="387"/>
      <c r="IN105" s="387"/>
      <c r="IO105" s="387"/>
      <c r="IP105" s="387"/>
      <c r="IQ105" s="387"/>
      <c r="IR105" s="387"/>
      <c r="IS105" s="387"/>
      <c r="IT105" s="387"/>
      <c r="IU105" s="387"/>
      <c r="IV105" s="387"/>
      <c r="IW105" s="387"/>
      <c r="IX105" s="387"/>
      <c r="IY105" s="387"/>
      <c r="IZ105" s="387"/>
      <c r="JA105" s="387"/>
      <c r="JB105" s="387"/>
      <c r="JC105" s="387"/>
      <c r="JD105" s="387"/>
      <c r="JE105" s="387"/>
      <c r="JF105" s="387"/>
      <c r="JG105" s="387"/>
      <c r="JH105" s="387"/>
      <c r="JI105" s="387"/>
      <c r="JJ105" s="387"/>
      <c r="JK105" s="387"/>
      <c r="JL105" s="387"/>
      <c r="JM105" s="387"/>
      <c r="JN105" s="387"/>
      <c r="JO105" s="387"/>
      <c r="JP105" s="387"/>
      <c r="JQ105" s="387"/>
      <c r="JR105" s="387"/>
      <c r="JS105" s="387"/>
      <c r="JT105" s="387"/>
      <c r="JU105" s="387"/>
      <c r="JV105" s="387"/>
      <c r="JW105" s="387"/>
      <c r="JX105" s="387"/>
      <c r="JY105" s="387"/>
      <c r="JZ105" s="387"/>
      <c r="KA105" s="387"/>
      <c r="KB105" s="387"/>
      <c r="KC105" s="387"/>
      <c r="KD105" s="387"/>
      <c r="KE105" s="387"/>
      <c r="KF105" s="387"/>
      <c r="KG105" s="387"/>
      <c r="KH105" s="387"/>
      <c r="KI105" s="387"/>
      <c r="KJ105" s="387"/>
      <c r="KK105" s="387"/>
      <c r="KL105" s="387"/>
      <c r="KM105" s="387"/>
      <c r="KN105" s="387"/>
      <c r="KO105" s="387"/>
      <c r="KP105" s="387"/>
      <c r="KQ105" s="387"/>
      <c r="KR105" s="387"/>
      <c r="KS105" s="387"/>
      <c r="KT105" s="387"/>
      <c r="KU105" s="387"/>
      <c r="KV105" s="387"/>
      <c r="KW105" s="387"/>
      <c r="KX105" s="387"/>
      <c r="KY105" s="387"/>
      <c r="KZ105" s="387"/>
      <c r="LA105" s="387"/>
      <c r="LB105" s="387"/>
      <c r="LC105" s="387"/>
      <c r="LD105" s="387"/>
      <c r="LE105" s="387"/>
      <c r="LF105" s="387"/>
      <c r="LG105" s="387"/>
      <c r="LH105" s="387"/>
      <c r="LI105" s="387"/>
      <c r="LJ105" s="387"/>
      <c r="LK105" s="387"/>
      <c r="LL105" s="387"/>
      <c r="LM105" s="387"/>
      <c r="LN105" s="387"/>
      <c r="LO105" s="387"/>
      <c r="LP105" s="387"/>
      <c r="LQ105" s="387"/>
      <c r="LR105" s="387"/>
      <c r="LS105" s="387"/>
      <c r="LT105" s="387"/>
      <c r="LU105" s="387"/>
      <c r="LV105" s="387"/>
      <c r="LW105" s="387"/>
      <c r="LX105" s="387"/>
      <c r="LY105" s="387"/>
      <c r="LZ105" s="387"/>
      <c r="MA105" s="387"/>
      <c r="MB105" s="387"/>
      <c r="MC105" s="387"/>
      <c r="MD105" s="387"/>
      <c r="ME105" s="387"/>
      <c r="MF105" s="387"/>
      <c r="MG105" s="387"/>
      <c r="MH105" s="387"/>
      <c r="MI105" s="387"/>
      <c r="MJ105" s="387"/>
      <c r="MK105" s="387"/>
      <c r="ML105" s="387"/>
      <c r="MM105" s="387"/>
      <c r="MN105" s="387"/>
      <c r="MO105" s="387"/>
      <c r="MP105" s="387"/>
      <c r="MQ105" s="387"/>
      <c r="MR105" s="387"/>
      <c r="MS105" s="387"/>
      <c r="MT105" s="387"/>
      <c r="MU105" s="387"/>
      <c r="MV105" s="387"/>
      <c r="MW105" s="387"/>
      <c r="MX105" s="387"/>
      <c r="MY105" s="387"/>
      <c r="MZ105" s="387"/>
      <c r="NA105" s="387"/>
      <c r="NB105" s="387"/>
      <c r="NC105" s="387"/>
      <c r="ND105" s="387"/>
      <c r="NE105" s="387"/>
      <c r="NF105" s="387"/>
      <c r="NG105" s="387"/>
      <c r="NH105" s="387"/>
      <c r="NI105" s="387"/>
      <c r="NJ105" s="387"/>
      <c r="NK105" s="387"/>
      <c r="NL105" s="387"/>
      <c r="NM105" s="387"/>
      <c r="NN105" s="387"/>
      <c r="NO105" s="387"/>
      <c r="NP105" s="387"/>
      <c r="NQ105" s="387"/>
      <c r="NR105" s="387"/>
      <c r="NS105" s="387"/>
      <c r="NT105" s="387"/>
      <c r="NU105" s="387"/>
      <c r="NV105" s="387"/>
      <c r="NW105" s="387"/>
      <c r="NX105" s="387"/>
      <c r="NY105" s="387"/>
      <c r="NZ105" s="387"/>
      <c r="OA105" s="387"/>
      <c r="OB105" s="387"/>
      <c r="OC105" s="387"/>
      <c r="OD105" s="387"/>
      <c r="OE105" s="387"/>
      <c r="OF105" s="387"/>
      <c r="OG105" s="387"/>
      <c r="OH105" s="387"/>
      <c r="OI105" s="387"/>
      <c r="OJ105" s="387"/>
      <c r="OK105" s="387"/>
      <c r="OL105" s="387"/>
      <c r="OM105" s="387"/>
      <c r="ON105" s="387"/>
      <c r="OO105" s="387"/>
      <c r="OP105" s="387"/>
      <c r="OQ105" s="387"/>
      <c r="OR105" s="387"/>
      <c r="OS105" s="387"/>
      <c r="OT105" s="387"/>
      <c r="OU105" s="387"/>
      <c r="OV105" s="387"/>
      <c r="OW105" s="387"/>
      <c r="OX105" s="387"/>
      <c r="OY105" s="387"/>
      <c r="OZ105" s="387"/>
      <c r="PA105" s="387"/>
      <c r="PB105" s="387"/>
      <c r="PC105" s="387"/>
      <c r="PD105" s="387"/>
      <c r="PE105" s="387"/>
      <c r="PF105" s="387"/>
      <c r="PG105" s="387"/>
      <c r="PH105" s="387"/>
      <c r="PI105" s="387"/>
      <c r="PJ105" s="387"/>
      <c r="PK105" s="387"/>
      <c r="PL105" s="387"/>
      <c r="PM105" s="387"/>
      <c r="PN105" s="387"/>
      <c r="PO105" s="387"/>
      <c r="PP105" s="387"/>
      <c r="PQ105" s="387"/>
      <c r="PR105" s="387"/>
      <c r="PS105" s="387"/>
      <c r="PT105" s="387"/>
      <c r="PU105" s="387"/>
      <c r="PV105" s="387"/>
      <c r="PW105" s="387"/>
      <c r="PX105" s="387"/>
      <c r="PY105" s="387"/>
      <c r="PZ105" s="387"/>
      <c r="QA105" s="387"/>
      <c r="QB105" s="387"/>
      <c r="QC105" s="387"/>
      <c r="QD105" s="387"/>
      <c r="QE105" s="387"/>
      <c r="QF105" s="387"/>
      <c r="QG105" s="387"/>
      <c r="QH105" s="387"/>
      <c r="QI105" s="387"/>
      <c r="QJ105" s="387"/>
      <c r="QK105" s="387"/>
      <c r="QL105" s="387"/>
      <c r="QM105" s="387"/>
      <c r="QN105" s="387"/>
      <c r="QO105" s="387"/>
      <c r="QP105" s="387"/>
      <c r="QQ105" s="387"/>
      <c r="QR105" s="387"/>
      <c r="QS105" s="387"/>
      <c r="QT105" s="387"/>
      <c r="QU105" s="387"/>
      <c r="QV105" s="387"/>
      <c r="QW105" s="387"/>
      <c r="QX105" s="387"/>
      <c r="QY105" s="387"/>
      <c r="QZ105" s="387"/>
      <c r="RA105" s="387"/>
      <c r="RB105" s="387"/>
      <c r="RC105" s="387"/>
      <c r="RD105" s="387"/>
      <c r="RE105" s="387"/>
      <c r="RF105" s="387"/>
      <c r="RG105" s="387"/>
      <c r="RH105" s="387"/>
      <c r="RI105" s="387"/>
      <c r="RJ105" s="387"/>
      <c r="RK105" s="387"/>
      <c r="RL105" s="387"/>
      <c r="RM105" s="387"/>
      <c r="RN105" s="387"/>
      <c r="RO105" s="387"/>
      <c r="RP105" s="387"/>
      <c r="RQ105" s="387"/>
      <c r="RR105" s="387"/>
      <c r="RS105" s="387"/>
      <c r="RT105" s="387"/>
      <c r="RU105" s="387"/>
      <c r="RV105" s="387"/>
      <c r="RW105" s="387"/>
      <c r="RX105" s="387"/>
      <c r="RY105" s="387"/>
      <c r="RZ105" s="387"/>
      <c r="SA105" s="387"/>
      <c r="SB105" s="387"/>
      <c r="SC105" s="387"/>
      <c r="SD105" s="387"/>
      <c r="SE105" s="387"/>
      <c r="SF105" s="387"/>
      <c r="SG105" s="387"/>
      <c r="SH105" s="387"/>
      <c r="SI105" s="387"/>
      <c r="SJ105" s="387"/>
      <c r="SK105" s="387"/>
      <c r="SL105" s="387"/>
      <c r="SM105" s="387"/>
      <c r="SN105" s="387"/>
      <c r="SO105" s="387"/>
      <c r="SP105" s="387"/>
      <c r="SQ105" s="387"/>
      <c r="SR105" s="387"/>
      <c r="SS105" s="387"/>
      <c r="ST105" s="387"/>
      <c r="SU105" s="387"/>
      <c r="SV105" s="387"/>
      <c r="SW105" s="387"/>
      <c r="SX105" s="387"/>
      <c r="SY105" s="387"/>
      <c r="SZ105" s="387"/>
      <c r="TA105" s="387"/>
      <c r="TB105" s="387"/>
      <c r="TC105" s="387"/>
      <c r="TD105" s="387"/>
      <c r="TE105" s="387"/>
      <c r="TF105" s="387"/>
      <c r="TG105" s="387"/>
      <c r="TH105" s="387"/>
      <c r="TI105" s="387"/>
      <c r="TJ105" s="387"/>
      <c r="TK105" s="387"/>
      <c r="TL105" s="387"/>
      <c r="TM105" s="387"/>
      <c r="TN105" s="387"/>
      <c r="TO105" s="387"/>
      <c r="TP105" s="387"/>
      <c r="TQ105" s="387"/>
      <c r="TR105" s="387"/>
      <c r="TS105" s="387"/>
      <c r="TT105" s="387"/>
      <c r="TU105" s="387"/>
      <c r="TV105" s="387"/>
      <c r="TW105" s="387"/>
      <c r="TX105" s="387"/>
      <c r="TY105" s="387"/>
      <c r="TZ105" s="387"/>
      <c r="UA105" s="387"/>
      <c r="UB105" s="387"/>
      <c r="UC105" s="387"/>
      <c r="UD105" s="387"/>
      <c r="UE105" s="387"/>
      <c r="UF105" s="387"/>
      <c r="UG105" s="387"/>
      <c r="UH105" s="387"/>
      <c r="UI105" s="387"/>
      <c r="UJ105" s="387"/>
      <c r="UK105" s="387"/>
      <c r="UL105" s="387"/>
      <c r="UM105" s="387"/>
      <c r="UN105" s="387"/>
      <c r="UO105" s="387"/>
      <c r="UP105" s="387"/>
      <c r="UQ105" s="387"/>
      <c r="UR105" s="387"/>
      <c r="US105" s="387"/>
      <c r="UT105" s="387"/>
      <c r="UU105" s="387"/>
      <c r="UV105" s="387"/>
      <c r="UW105" s="387"/>
      <c r="UX105" s="387"/>
      <c r="UY105" s="387"/>
      <c r="UZ105" s="387"/>
      <c r="VA105" s="387"/>
      <c r="VB105" s="387"/>
      <c r="VC105" s="387"/>
      <c r="VD105" s="387"/>
      <c r="VE105" s="387"/>
      <c r="VF105" s="387"/>
      <c r="VG105" s="387"/>
      <c r="VH105" s="387"/>
      <c r="VI105" s="387"/>
      <c r="VJ105" s="387"/>
      <c r="VK105" s="387"/>
      <c r="VL105" s="387"/>
      <c r="VM105" s="387"/>
      <c r="VN105" s="387"/>
      <c r="VO105" s="387"/>
      <c r="VP105" s="387"/>
      <c r="VQ105" s="387"/>
      <c r="VR105" s="387"/>
      <c r="VS105" s="387"/>
      <c r="VT105" s="387"/>
      <c r="VU105" s="387"/>
      <c r="VV105" s="387"/>
      <c r="VW105" s="387"/>
      <c r="VX105" s="387"/>
      <c r="VY105" s="387"/>
      <c r="VZ105" s="387"/>
      <c r="WA105" s="387"/>
      <c r="WB105" s="387"/>
      <c r="WC105" s="387"/>
      <c r="WD105" s="387"/>
      <c r="WE105" s="387"/>
      <c r="WF105" s="387"/>
      <c r="WG105" s="387"/>
      <c r="WH105" s="387"/>
      <c r="WI105" s="387"/>
      <c r="WJ105" s="387"/>
      <c r="WK105" s="387"/>
      <c r="WL105" s="387"/>
      <c r="WM105" s="387"/>
      <c r="WN105" s="387"/>
      <c r="WO105" s="387"/>
      <c r="WP105" s="387"/>
      <c r="WQ105" s="387"/>
      <c r="WR105" s="387"/>
      <c r="WS105" s="387"/>
      <c r="WT105" s="387"/>
      <c r="WU105" s="387"/>
      <c r="WV105" s="387"/>
      <c r="WW105" s="387"/>
      <c r="WX105" s="387"/>
      <c r="WY105" s="387"/>
      <c r="WZ105" s="387"/>
      <c r="XA105" s="387"/>
      <c r="XB105" s="387"/>
      <c r="XC105" s="387"/>
      <c r="XD105" s="387"/>
      <c r="XE105" s="387"/>
      <c r="XF105" s="387"/>
      <c r="XG105" s="387"/>
      <c r="XH105" s="387"/>
      <c r="XI105" s="387"/>
      <c r="XJ105" s="387"/>
      <c r="XK105" s="387"/>
      <c r="XL105" s="387"/>
      <c r="XM105" s="387"/>
      <c r="XN105" s="387"/>
      <c r="XO105" s="387"/>
      <c r="XP105" s="387"/>
      <c r="XQ105" s="387"/>
      <c r="XR105" s="387"/>
      <c r="XS105" s="387"/>
      <c r="XT105" s="387"/>
      <c r="XU105" s="387"/>
      <c r="XV105" s="387"/>
      <c r="XW105" s="387"/>
      <c r="XX105" s="387"/>
      <c r="XY105" s="387"/>
      <c r="XZ105" s="387"/>
      <c r="YA105" s="387"/>
      <c r="YB105" s="387"/>
      <c r="YC105" s="387"/>
      <c r="YD105" s="387"/>
      <c r="YE105" s="387"/>
      <c r="YF105" s="387"/>
      <c r="YG105" s="387"/>
      <c r="YH105" s="387"/>
      <c r="YI105" s="387"/>
      <c r="YJ105" s="387"/>
      <c r="YK105" s="387"/>
      <c r="YL105" s="387"/>
      <c r="YM105" s="387"/>
      <c r="YN105" s="387"/>
      <c r="YO105" s="387"/>
      <c r="YP105" s="387"/>
      <c r="YQ105" s="387"/>
      <c r="YR105" s="387"/>
      <c r="YS105" s="387"/>
      <c r="YT105" s="387"/>
      <c r="YU105" s="387"/>
      <c r="YV105" s="387"/>
      <c r="YW105" s="387"/>
      <c r="YX105" s="387"/>
      <c r="YY105" s="387"/>
      <c r="YZ105" s="387"/>
      <c r="ZA105" s="387"/>
      <c r="ZB105" s="387"/>
      <c r="ZC105" s="387"/>
      <c r="ZD105" s="387"/>
      <c r="ZE105" s="387"/>
      <c r="ZF105" s="387"/>
      <c r="ZG105" s="387"/>
      <c r="ZH105" s="387"/>
      <c r="ZI105" s="387"/>
      <c r="ZJ105" s="387"/>
      <c r="ZK105" s="387"/>
      <c r="ZL105" s="387"/>
      <c r="ZM105" s="387"/>
      <c r="ZN105" s="387"/>
      <c r="ZO105" s="387"/>
      <c r="ZP105" s="387"/>
      <c r="ZQ105" s="387"/>
      <c r="ZR105" s="387"/>
      <c r="ZS105" s="387"/>
      <c r="ZT105" s="387"/>
      <c r="ZU105" s="387"/>
      <c r="ZV105" s="387"/>
      <c r="ZW105" s="387"/>
      <c r="ZX105" s="387"/>
      <c r="ZY105" s="387"/>
      <c r="ZZ105" s="387"/>
      <c r="AAA105" s="387"/>
      <c r="AAB105" s="387"/>
      <c r="AAC105" s="387"/>
      <c r="AAD105" s="387"/>
      <c r="AAE105" s="387"/>
      <c r="AAF105" s="387"/>
      <c r="AAG105" s="387"/>
      <c r="AAH105" s="387"/>
      <c r="AAI105" s="387"/>
      <c r="AAJ105" s="387"/>
      <c r="AAK105" s="387"/>
      <c r="AAL105" s="387"/>
      <c r="AAM105" s="387"/>
      <c r="AAN105" s="387"/>
      <c r="AAO105" s="387"/>
      <c r="AAP105" s="387"/>
      <c r="AAQ105" s="387"/>
      <c r="AAR105" s="387"/>
      <c r="AAS105" s="387"/>
      <c r="AAT105" s="387"/>
      <c r="AAU105" s="387"/>
      <c r="AAV105" s="387"/>
      <c r="AAW105" s="387"/>
      <c r="AAX105" s="387"/>
      <c r="AAY105" s="387"/>
      <c r="AAZ105" s="387"/>
      <c r="ABA105" s="387"/>
      <c r="ABB105" s="387"/>
      <c r="ABC105" s="387"/>
      <c r="ABD105" s="387"/>
      <c r="ABE105" s="387"/>
      <c r="ABF105" s="387"/>
      <c r="ABG105" s="387"/>
      <c r="ABH105" s="387"/>
      <c r="ABI105" s="387"/>
      <c r="ABJ105" s="387"/>
      <c r="ABK105" s="387"/>
      <c r="ABL105" s="387"/>
      <c r="ABM105" s="387"/>
      <c r="ABN105" s="387"/>
      <c r="ABO105" s="387"/>
      <c r="ABP105" s="387"/>
      <c r="ABQ105" s="387"/>
      <c r="ABR105" s="387"/>
      <c r="ABS105" s="387"/>
      <c r="ABT105" s="387"/>
      <c r="ABU105" s="387"/>
      <c r="ABV105" s="387"/>
      <c r="ABW105" s="387"/>
      <c r="ABX105" s="387"/>
      <c r="ABY105" s="387"/>
      <c r="ABZ105" s="387"/>
      <c r="ACA105" s="387"/>
      <c r="ACB105" s="387"/>
      <c r="ACC105" s="387"/>
      <c r="ACD105" s="387"/>
      <c r="ACE105" s="387"/>
      <c r="ACF105" s="387"/>
      <c r="ACG105" s="387"/>
      <c r="ACH105" s="387"/>
      <c r="ACI105" s="387"/>
      <c r="ACJ105" s="387"/>
      <c r="ACK105" s="387"/>
      <c r="ACL105" s="387"/>
      <c r="ACM105" s="387"/>
      <c r="ACN105" s="387"/>
      <c r="ACO105" s="387"/>
      <c r="ACP105" s="387"/>
      <c r="ACQ105" s="387"/>
      <c r="ACR105" s="387"/>
      <c r="ACS105" s="387"/>
      <c r="ACT105" s="387"/>
      <c r="ACU105" s="387"/>
      <c r="ACV105" s="387"/>
      <c r="ACW105" s="387"/>
      <c r="ACX105" s="387"/>
      <c r="ACY105" s="387"/>
      <c r="ACZ105" s="387"/>
      <c r="ADA105" s="387"/>
      <c r="ADB105" s="387"/>
      <c r="ADC105" s="387"/>
      <c r="ADD105" s="387"/>
      <c r="ADE105" s="387"/>
      <c r="ADF105" s="387"/>
      <c r="ADG105" s="387"/>
      <c r="ADH105" s="387"/>
      <c r="ADI105" s="387"/>
      <c r="ADJ105" s="387"/>
      <c r="ADK105" s="387"/>
      <c r="ADL105" s="387"/>
      <c r="ADM105" s="387"/>
      <c r="ADN105" s="387"/>
      <c r="ADO105" s="387"/>
      <c r="ADP105" s="387"/>
      <c r="ADQ105" s="387"/>
      <c r="ADR105" s="387"/>
      <c r="ADS105" s="387"/>
      <c r="ADT105" s="387"/>
      <c r="ADU105" s="387"/>
      <c r="ADV105" s="387"/>
      <c r="ADW105" s="387"/>
      <c r="ADX105" s="387"/>
      <c r="ADY105" s="387"/>
      <c r="ADZ105" s="387"/>
      <c r="AEA105" s="387"/>
      <c r="AEB105" s="387"/>
      <c r="AEC105" s="387"/>
      <c r="AED105" s="387"/>
      <c r="AEE105" s="387"/>
      <c r="AEF105" s="387"/>
      <c r="AEG105" s="387"/>
      <c r="AEH105" s="387"/>
      <c r="AEI105" s="387"/>
      <c r="AEJ105" s="387"/>
      <c r="AEK105" s="387"/>
      <c r="AEL105" s="387"/>
      <c r="AEM105" s="387"/>
      <c r="AEN105" s="387"/>
      <c r="AEO105" s="387"/>
      <c r="AEP105" s="387"/>
      <c r="AEQ105" s="387"/>
      <c r="AER105" s="387"/>
      <c r="AES105" s="387"/>
      <c r="AET105" s="387"/>
      <c r="AEU105" s="387"/>
      <c r="AEV105" s="387"/>
      <c r="AEW105" s="387"/>
      <c r="AEX105" s="387"/>
      <c r="AEY105" s="387"/>
      <c r="AEZ105" s="387"/>
      <c r="AFA105" s="387"/>
      <c r="AFB105" s="387"/>
      <c r="AFC105" s="387"/>
      <c r="AFD105" s="387"/>
      <c r="AFE105" s="387"/>
      <c r="AFF105" s="387"/>
      <c r="AFG105" s="387"/>
      <c r="AFH105" s="387"/>
      <c r="AFI105" s="387"/>
      <c r="AFJ105" s="387"/>
      <c r="AFK105" s="387"/>
      <c r="AFL105" s="387"/>
      <c r="AFM105" s="387"/>
      <c r="AFN105" s="387"/>
      <c r="AFO105" s="387"/>
      <c r="AFP105" s="387"/>
      <c r="AFQ105" s="387"/>
      <c r="AFR105" s="387"/>
      <c r="AFS105" s="387"/>
      <c r="AFT105" s="387"/>
      <c r="AFU105" s="387"/>
      <c r="AFV105" s="387"/>
      <c r="AFW105" s="387"/>
      <c r="AFX105" s="387"/>
      <c r="AFY105" s="387"/>
      <c r="AFZ105" s="387"/>
      <c r="AGA105" s="387"/>
      <c r="AGB105" s="387"/>
      <c r="AGC105" s="387"/>
      <c r="AGD105" s="387"/>
      <c r="AGE105" s="387"/>
      <c r="AGF105" s="387"/>
      <c r="AGG105" s="387"/>
      <c r="AGH105" s="387"/>
      <c r="AGI105" s="387"/>
      <c r="AGJ105" s="387"/>
      <c r="AGK105" s="387"/>
      <c r="AGL105" s="387"/>
      <c r="AGM105" s="387"/>
      <c r="AGN105" s="387"/>
      <c r="AGO105" s="387"/>
      <c r="AGP105" s="387"/>
      <c r="AGQ105" s="387"/>
      <c r="AGR105" s="387"/>
      <c r="AGS105" s="387"/>
      <c r="AGT105" s="387"/>
      <c r="AGU105" s="387"/>
      <c r="AGV105" s="387"/>
      <c r="AGW105" s="387"/>
      <c r="AGX105" s="387"/>
      <c r="AGY105" s="387"/>
      <c r="AGZ105" s="387"/>
      <c r="AHA105" s="387"/>
      <c r="AHB105" s="387"/>
      <c r="AHC105" s="387"/>
      <c r="AHD105" s="387"/>
      <c r="AHE105" s="387"/>
      <c r="AHF105" s="387"/>
      <c r="AHG105" s="387"/>
      <c r="AHH105" s="387"/>
      <c r="AHI105" s="387"/>
      <c r="AHJ105" s="387"/>
      <c r="AHK105" s="387"/>
      <c r="AHL105" s="387"/>
      <c r="AHM105" s="387"/>
      <c r="AHN105" s="387"/>
      <c r="AHO105" s="387"/>
      <c r="AHP105" s="387"/>
      <c r="AHQ105" s="387"/>
      <c r="AHR105" s="387"/>
      <c r="AHS105" s="387"/>
      <c r="AHT105" s="387"/>
      <c r="AHU105" s="387"/>
      <c r="AHV105" s="387"/>
      <c r="AHW105" s="387"/>
      <c r="AHX105" s="387"/>
      <c r="AHY105" s="387"/>
      <c r="AHZ105" s="387"/>
      <c r="AIA105" s="387"/>
      <c r="AIB105" s="387"/>
      <c r="AIC105" s="387"/>
      <c r="AID105" s="387"/>
      <c r="AIE105" s="387"/>
      <c r="AIF105" s="387"/>
      <c r="AIG105" s="387"/>
      <c r="AIH105" s="387"/>
      <c r="AII105" s="387"/>
      <c r="AIJ105" s="387"/>
      <c r="AIK105" s="387"/>
      <c r="AIL105" s="387"/>
      <c r="AIM105" s="387"/>
      <c r="AIN105" s="387"/>
      <c r="AIO105" s="387"/>
      <c r="AIP105" s="387"/>
      <c r="AIQ105" s="387"/>
      <c r="AIR105" s="387"/>
      <c r="AIS105" s="387"/>
      <c r="AIT105" s="387"/>
      <c r="AIU105" s="387"/>
      <c r="AIV105" s="387"/>
      <c r="AIW105" s="387"/>
      <c r="AIX105" s="387"/>
      <c r="AIY105" s="387"/>
      <c r="AIZ105" s="387"/>
      <c r="AJA105" s="387"/>
      <c r="AJB105" s="387"/>
      <c r="AJC105" s="387"/>
      <c r="AJD105" s="387"/>
      <c r="AJE105" s="387"/>
      <c r="AJF105" s="387"/>
      <c r="AJG105" s="387"/>
      <c r="AJH105" s="387"/>
      <c r="AJI105" s="387"/>
      <c r="AJJ105" s="387"/>
      <c r="AJK105" s="387"/>
      <c r="AJL105" s="387"/>
      <c r="AJM105" s="387"/>
      <c r="AJN105" s="387"/>
      <c r="AJO105" s="387"/>
      <c r="AJP105" s="387"/>
      <c r="AJQ105" s="387"/>
      <c r="AJR105" s="387"/>
      <c r="AJS105" s="387"/>
      <c r="AJT105" s="387"/>
      <c r="AJU105" s="387"/>
      <c r="AJV105" s="387"/>
      <c r="AJW105" s="387"/>
      <c r="AJX105" s="387"/>
      <c r="AJY105" s="387"/>
      <c r="AJZ105" s="387"/>
      <c r="AKA105" s="387"/>
      <c r="AKB105" s="387"/>
      <c r="AKC105" s="387"/>
      <c r="AKD105" s="387"/>
      <c r="AKE105" s="387"/>
      <c r="AKF105" s="387"/>
      <c r="AKG105" s="387"/>
      <c r="AKH105" s="387"/>
      <c r="AKI105" s="387"/>
      <c r="AKJ105" s="387"/>
      <c r="AKK105" s="387"/>
      <c r="AKL105" s="387"/>
      <c r="AKM105" s="387"/>
      <c r="AKN105" s="387"/>
      <c r="AKO105" s="387"/>
      <c r="AKP105" s="387"/>
      <c r="AKQ105" s="387"/>
      <c r="AKR105" s="387"/>
      <c r="AKS105" s="387"/>
      <c r="AKT105" s="387"/>
      <c r="AKU105" s="387"/>
      <c r="AKV105" s="387"/>
      <c r="AKW105" s="387"/>
      <c r="AKX105" s="387"/>
      <c r="AKY105" s="387"/>
      <c r="AKZ105" s="387"/>
      <c r="ALA105" s="387"/>
      <c r="ALB105" s="387"/>
      <c r="ALC105" s="387"/>
      <c r="ALD105" s="387"/>
      <c r="ALE105" s="387"/>
      <c r="ALF105" s="387"/>
      <c r="ALG105" s="387"/>
      <c r="ALH105" s="387"/>
      <c r="ALI105" s="387"/>
      <c r="ALJ105" s="387"/>
      <c r="ALK105" s="387"/>
      <c r="ALL105" s="387"/>
      <c r="ALM105" s="387"/>
      <c r="ALN105" s="387"/>
      <c r="ALO105" s="387"/>
      <c r="ALP105" s="387"/>
      <c r="ALQ105" s="387"/>
      <c r="ALR105" s="387"/>
      <c r="ALS105" s="387"/>
      <c r="ALT105" s="387"/>
      <c r="ALU105" s="387"/>
      <c r="ALV105" s="387"/>
      <c r="ALW105" s="387"/>
      <c r="ALX105" s="387"/>
      <c r="ALY105" s="387"/>
      <c r="ALZ105" s="387"/>
      <c r="AMA105" s="387"/>
      <c r="AMB105" s="387"/>
      <c r="AMC105" s="387"/>
      <c r="AMD105" s="387"/>
      <c r="AME105" s="387"/>
      <c r="AMF105" s="387"/>
      <c r="AMG105" s="387"/>
      <c r="AMH105" s="387"/>
      <c r="AMI105" s="387"/>
      <c r="AMJ105" s="387"/>
      <c r="AMK105" s="387"/>
      <c r="AML105" s="387"/>
      <c r="AMM105" s="387"/>
      <c r="AMN105" s="387"/>
      <c r="AMO105" s="387"/>
      <c r="AMP105" s="387"/>
      <c r="AMQ105" s="387"/>
      <c r="AMR105" s="387"/>
      <c r="AMS105" s="387"/>
      <c r="AMT105" s="387"/>
      <c r="AMU105" s="387"/>
      <c r="AMV105" s="387"/>
      <c r="AMW105" s="387"/>
      <c r="AMX105" s="387"/>
      <c r="AMY105" s="387"/>
      <c r="AMZ105" s="387"/>
      <c r="ANA105" s="387"/>
      <c r="ANB105" s="387"/>
      <c r="ANC105" s="387"/>
      <c r="AND105" s="387"/>
      <c r="ANE105" s="387"/>
      <c r="ANF105" s="387"/>
      <c r="ANG105" s="387"/>
      <c r="ANH105" s="387"/>
      <c r="ANI105" s="387"/>
      <c r="ANJ105" s="387"/>
      <c r="ANK105" s="387"/>
      <c r="ANL105" s="387"/>
      <c r="ANM105" s="387"/>
      <c r="ANN105" s="387"/>
      <c r="ANO105" s="387"/>
      <c r="ANP105" s="387"/>
      <c r="ANQ105" s="387"/>
      <c r="ANR105" s="387"/>
      <c r="ANS105" s="387"/>
      <c r="ANT105" s="387"/>
      <c r="ANU105" s="387"/>
      <c r="ANV105" s="387"/>
      <c r="ANW105" s="387"/>
      <c r="ANX105" s="387"/>
      <c r="ANY105" s="387"/>
      <c r="ANZ105" s="387"/>
      <c r="AOA105" s="387"/>
      <c r="AOB105" s="387"/>
      <c r="AOC105" s="387"/>
      <c r="AOD105" s="387"/>
      <c r="AOE105" s="387"/>
      <c r="AOF105" s="387"/>
      <c r="AOG105" s="387"/>
      <c r="AOH105" s="387"/>
      <c r="AOI105" s="387"/>
      <c r="AOJ105" s="387"/>
      <c r="AOK105" s="387"/>
      <c r="AOL105" s="387"/>
      <c r="AOM105" s="387"/>
      <c r="AON105" s="387"/>
      <c r="AOO105" s="387"/>
      <c r="AOP105" s="387"/>
      <c r="AOQ105" s="387"/>
      <c r="AOR105" s="387"/>
      <c r="AOS105" s="387"/>
      <c r="AOT105" s="387"/>
      <c r="AOU105" s="387"/>
      <c r="AOV105" s="387"/>
      <c r="AOW105" s="387"/>
      <c r="AOX105" s="387"/>
      <c r="AOY105" s="387"/>
      <c r="AOZ105" s="387"/>
      <c r="APA105" s="387"/>
      <c r="APB105" s="387"/>
      <c r="APC105" s="387"/>
      <c r="APD105" s="387"/>
      <c r="APE105" s="387"/>
      <c r="APF105" s="387"/>
      <c r="APG105" s="387"/>
      <c r="APH105" s="387"/>
      <c r="API105" s="387"/>
      <c r="APJ105" s="387"/>
      <c r="APK105" s="387"/>
      <c r="APL105" s="387"/>
      <c r="APM105" s="387"/>
      <c r="APN105" s="387"/>
      <c r="APO105" s="387"/>
      <c r="APP105" s="387"/>
      <c r="APQ105" s="387"/>
      <c r="APR105" s="387"/>
      <c r="APS105" s="387"/>
      <c r="APT105" s="387"/>
      <c r="APU105" s="387"/>
      <c r="APV105" s="387"/>
      <c r="APW105" s="387"/>
      <c r="APX105" s="387"/>
      <c r="APY105" s="387"/>
      <c r="APZ105" s="387"/>
      <c r="AQA105" s="387"/>
      <c r="AQB105" s="387"/>
      <c r="AQC105" s="387"/>
      <c r="AQD105" s="387"/>
      <c r="AQE105" s="387"/>
      <c r="AQF105" s="387"/>
      <c r="AQG105" s="387"/>
      <c r="AQH105" s="387"/>
      <c r="AQI105" s="387"/>
      <c r="AQJ105" s="387"/>
      <c r="AQK105" s="387"/>
      <c r="AQL105" s="387"/>
      <c r="AQM105" s="387"/>
      <c r="AQN105" s="387"/>
      <c r="AQO105" s="387"/>
      <c r="AQP105" s="387"/>
      <c r="AQQ105" s="387"/>
      <c r="AQR105" s="387"/>
      <c r="AQS105" s="387"/>
      <c r="AQT105" s="387"/>
      <c r="AQU105" s="387"/>
      <c r="AQV105" s="387"/>
      <c r="AQW105" s="387"/>
      <c r="AQX105" s="387"/>
      <c r="AQY105" s="387"/>
      <c r="AQZ105" s="387"/>
      <c r="ARA105" s="387"/>
      <c r="ARB105" s="387"/>
      <c r="ARC105" s="387"/>
      <c r="ARD105" s="387"/>
      <c r="ARE105" s="387"/>
      <c r="ARF105" s="387"/>
      <c r="ARG105" s="387"/>
      <c r="ARH105" s="387"/>
      <c r="ARI105" s="387"/>
      <c r="ARJ105" s="387"/>
      <c r="ARK105" s="387"/>
      <c r="ARL105" s="387"/>
      <c r="ARM105" s="387"/>
      <c r="ARN105" s="387"/>
      <c r="ARO105" s="387"/>
      <c r="ARP105" s="387"/>
      <c r="ARQ105" s="387"/>
      <c r="ARR105" s="387"/>
      <c r="ARS105" s="387"/>
      <c r="ART105" s="387"/>
      <c r="ARU105" s="387"/>
      <c r="ARV105" s="387"/>
      <c r="ARW105" s="387"/>
      <c r="ARX105" s="387"/>
      <c r="ARY105" s="387"/>
      <c r="ARZ105" s="387"/>
      <c r="ASA105" s="387"/>
      <c r="ASB105" s="387"/>
      <c r="ASC105" s="387"/>
      <c r="ASD105" s="387"/>
      <c r="ASE105" s="387"/>
      <c r="ASF105" s="387"/>
      <c r="ASG105" s="387"/>
      <c r="ASH105" s="387"/>
      <c r="ASI105" s="387"/>
      <c r="ASJ105" s="387"/>
      <c r="ASK105" s="387"/>
      <c r="ASL105" s="387"/>
      <c r="ASM105" s="387"/>
      <c r="ASN105" s="387"/>
      <c r="ASO105" s="387"/>
      <c r="ASP105" s="387"/>
      <c r="ASQ105" s="387"/>
      <c r="ASR105" s="387"/>
      <c r="ASS105" s="387"/>
      <c r="AST105" s="387"/>
      <c r="ASU105" s="387"/>
      <c r="ASV105" s="387"/>
      <c r="ASW105" s="387"/>
      <c r="ASX105" s="387"/>
      <c r="ASY105" s="387"/>
      <c r="ASZ105" s="387"/>
      <c r="ATA105" s="387"/>
      <c r="ATB105" s="387"/>
      <c r="ATC105" s="387"/>
      <c r="ATD105" s="387"/>
      <c r="ATE105" s="387"/>
      <c r="ATF105" s="387"/>
      <c r="ATG105" s="387"/>
      <c r="ATH105" s="387"/>
      <c r="ATI105" s="387"/>
      <c r="ATJ105" s="387"/>
      <c r="ATK105" s="387"/>
      <c r="ATL105" s="387"/>
      <c r="ATM105" s="387"/>
      <c r="ATN105" s="387"/>
      <c r="ATO105" s="387"/>
      <c r="ATP105" s="387"/>
      <c r="ATQ105" s="387"/>
      <c r="ATR105" s="387"/>
      <c r="ATS105" s="387"/>
      <c r="ATT105" s="387"/>
      <c r="ATU105" s="387"/>
      <c r="ATV105" s="387"/>
      <c r="ATW105" s="387"/>
      <c r="ATX105" s="387"/>
      <c r="ATY105" s="387"/>
      <c r="ATZ105" s="387"/>
      <c r="AUA105" s="387"/>
      <c r="AUB105" s="387"/>
      <c r="AUC105" s="387"/>
      <c r="AUD105" s="387"/>
      <c r="AUE105" s="387"/>
      <c r="AUF105" s="387"/>
      <c r="AUG105" s="387"/>
      <c r="AUH105" s="387"/>
      <c r="AUI105" s="387"/>
      <c r="AUJ105" s="387"/>
      <c r="AUK105" s="387"/>
      <c r="AUL105" s="387"/>
      <c r="AUM105" s="387"/>
      <c r="AUN105" s="387"/>
      <c r="AUO105" s="387"/>
      <c r="AUP105" s="387"/>
      <c r="AUQ105" s="387"/>
      <c r="AUR105" s="387"/>
      <c r="AUS105" s="387"/>
      <c r="AUT105" s="387"/>
      <c r="AUU105" s="387"/>
      <c r="AUV105" s="387"/>
      <c r="AUW105" s="387"/>
      <c r="AUX105" s="387"/>
      <c r="AUY105" s="387"/>
      <c r="AUZ105" s="387"/>
      <c r="AVA105" s="387"/>
      <c r="AVB105" s="387"/>
      <c r="AVC105" s="387"/>
      <c r="AVD105" s="387"/>
      <c r="AVE105" s="387"/>
      <c r="AVF105" s="387"/>
      <c r="AVG105" s="387"/>
      <c r="AVH105" s="387"/>
      <c r="AVI105" s="387"/>
      <c r="AVJ105" s="387"/>
      <c r="AVK105" s="387"/>
      <c r="AVL105" s="387"/>
      <c r="AVM105" s="387"/>
      <c r="AVN105" s="387"/>
      <c r="AVO105" s="387"/>
      <c r="AVP105" s="387"/>
      <c r="AVQ105" s="387"/>
      <c r="AVR105" s="387"/>
      <c r="AVS105" s="387"/>
      <c r="AVT105" s="387"/>
      <c r="AVU105" s="387"/>
      <c r="AVV105" s="387"/>
      <c r="AVW105" s="387"/>
      <c r="AVX105" s="387"/>
      <c r="AVY105" s="387"/>
      <c r="AVZ105" s="387"/>
      <c r="AWA105" s="387"/>
      <c r="AWB105" s="387"/>
      <c r="AWC105" s="387"/>
      <c r="AWD105" s="387"/>
      <c r="AWE105" s="387"/>
      <c r="AWF105" s="387"/>
      <c r="AWG105" s="387"/>
      <c r="AWH105" s="387"/>
      <c r="AWI105" s="387"/>
      <c r="AWJ105" s="387"/>
      <c r="AWK105" s="387"/>
      <c r="AWL105" s="387"/>
      <c r="AWM105" s="387"/>
      <c r="AWN105" s="387"/>
      <c r="AWO105" s="387"/>
      <c r="AWP105" s="387"/>
      <c r="AWQ105" s="387"/>
      <c r="AWR105" s="387"/>
      <c r="AWS105" s="387"/>
      <c r="AWT105" s="387"/>
      <c r="AWU105" s="387"/>
      <c r="AWV105" s="387"/>
      <c r="AWW105" s="387"/>
      <c r="AWX105" s="387"/>
      <c r="AWY105" s="387"/>
      <c r="AWZ105" s="387"/>
      <c r="AXA105" s="387"/>
      <c r="AXB105" s="387"/>
      <c r="AXC105" s="387"/>
      <c r="AXD105" s="387"/>
      <c r="AXE105" s="387"/>
      <c r="AXF105" s="387"/>
      <c r="AXG105" s="387"/>
      <c r="AXH105" s="387"/>
      <c r="AXI105" s="387"/>
      <c r="AXJ105" s="387"/>
      <c r="AXK105" s="387"/>
      <c r="AXL105" s="387"/>
      <c r="AXM105" s="387"/>
      <c r="AXN105" s="387"/>
      <c r="AXO105" s="387"/>
      <c r="AXP105" s="387"/>
      <c r="AXQ105" s="387"/>
      <c r="AXR105" s="387"/>
      <c r="AXS105" s="387"/>
      <c r="AXT105" s="387"/>
      <c r="AXU105" s="387"/>
      <c r="AXV105" s="387"/>
      <c r="AXW105" s="387"/>
      <c r="AXX105" s="387"/>
      <c r="AXY105" s="387"/>
      <c r="AXZ105" s="387"/>
      <c r="AYA105" s="387"/>
      <c r="AYB105" s="387"/>
      <c r="AYC105" s="387"/>
      <c r="AYD105" s="387"/>
      <c r="AYE105" s="387"/>
      <c r="AYF105" s="387"/>
      <c r="AYG105" s="387"/>
      <c r="AYH105" s="387"/>
      <c r="AYI105" s="387"/>
      <c r="AYJ105" s="387"/>
      <c r="AYK105" s="387"/>
      <c r="AYL105" s="387"/>
      <c r="AYM105" s="387"/>
      <c r="AYN105" s="387"/>
      <c r="AYO105" s="387"/>
      <c r="AYP105" s="387"/>
      <c r="AYQ105" s="387"/>
      <c r="AYR105" s="387"/>
      <c r="AYS105" s="387"/>
      <c r="AYT105" s="387"/>
      <c r="AYU105" s="387"/>
      <c r="AYV105" s="387"/>
      <c r="AYW105" s="387"/>
      <c r="AYX105" s="387"/>
      <c r="AYY105" s="387"/>
      <c r="AYZ105" s="387"/>
      <c r="AZA105" s="387"/>
      <c r="AZB105" s="387"/>
      <c r="AZC105" s="387"/>
      <c r="AZD105" s="387"/>
      <c r="AZE105" s="387"/>
      <c r="AZF105" s="387"/>
      <c r="AZG105" s="387"/>
      <c r="AZH105" s="387"/>
      <c r="AZI105" s="387"/>
      <c r="AZJ105" s="387"/>
      <c r="AZK105" s="387"/>
      <c r="AZL105" s="387"/>
      <c r="AZM105" s="387"/>
      <c r="AZN105" s="387"/>
      <c r="AZO105" s="387"/>
      <c r="AZP105" s="387"/>
      <c r="AZQ105" s="387"/>
      <c r="AZR105" s="387"/>
      <c r="AZS105" s="387"/>
      <c r="AZT105" s="387"/>
      <c r="AZU105" s="387"/>
      <c r="AZV105" s="387"/>
      <c r="AZW105" s="387"/>
      <c r="AZX105" s="387"/>
      <c r="AZY105" s="387"/>
      <c r="AZZ105" s="387"/>
      <c r="BAA105" s="387"/>
      <c r="BAB105" s="387"/>
      <c r="BAC105" s="387"/>
      <c r="BAD105" s="387"/>
      <c r="BAE105" s="387"/>
      <c r="BAF105" s="387"/>
      <c r="BAG105" s="387"/>
      <c r="BAH105" s="387"/>
      <c r="BAI105" s="387"/>
      <c r="BAJ105" s="387"/>
      <c r="BAK105" s="387"/>
      <c r="BAL105" s="387"/>
      <c r="BAM105" s="387"/>
      <c r="BAN105" s="387"/>
      <c r="BAO105" s="387"/>
      <c r="BAP105" s="387"/>
      <c r="BAQ105" s="387"/>
      <c r="BAR105" s="387"/>
      <c r="BAS105" s="387"/>
      <c r="BAT105" s="387"/>
      <c r="BAU105" s="387"/>
      <c r="BAV105" s="387"/>
      <c r="BAW105" s="387"/>
      <c r="BAX105" s="387"/>
      <c r="BAY105" s="387"/>
      <c r="BAZ105" s="387"/>
      <c r="BBA105" s="387"/>
      <c r="BBB105" s="387"/>
      <c r="BBC105" s="387"/>
      <c r="BBD105" s="387"/>
      <c r="BBE105" s="387"/>
      <c r="BBF105" s="387"/>
      <c r="BBG105" s="387"/>
      <c r="BBH105" s="387"/>
      <c r="BBI105" s="387"/>
      <c r="BBJ105" s="387"/>
      <c r="BBK105" s="387"/>
      <c r="BBL105" s="387"/>
      <c r="BBM105" s="387"/>
      <c r="BBN105" s="387"/>
      <c r="BBO105" s="387"/>
      <c r="BBP105" s="387"/>
      <c r="BBQ105" s="387"/>
      <c r="BBR105" s="387"/>
      <c r="BBS105" s="387"/>
      <c r="BBT105" s="387"/>
      <c r="BBU105" s="387"/>
      <c r="BBV105" s="387"/>
      <c r="BBW105" s="387"/>
      <c r="BBX105" s="387"/>
      <c r="BBY105" s="387"/>
      <c r="BBZ105" s="387"/>
      <c r="BCA105" s="387"/>
      <c r="BCB105" s="387"/>
      <c r="BCC105" s="387"/>
      <c r="BCD105" s="387"/>
      <c r="BCE105" s="387"/>
      <c r="BCF105" s="387"/>
      <c r="BCG105" s="387"/>
      <c r="BCH105" s="387"/>
      <c r="BCI105" s="387"/>
      <c r="BCJ105" s="387"/>
      <c r="BCK105" s="387"/>
      <c r="BCL105" s="387"/>
      <c r="BCM105" s="387"/>
      <c r="BCN105" s="387"/>
      <c r="BCO105" s="387"/>
      <c r="BCP105" s="387"/>
      <c r="BCQ105" s="387"/>
      <c r="BCR105" s="387"/>
      <c r="BCS105" s="387"/>
      <c r="BCT105" s="387"/>
      <c r="BCU105" s="387"/>
      <c r="BCV105" s="387"/>
      <c r="BCW105" s="387"/>
      <c r="BCX105" s="387"/>
      <c r="BCY105" s="387"/>
      <c r="BCZ105" s="387"/>
      <c r="BDA105" s="387"/>
      <c r="BDB105" s="387"/>
      <c r="BDC105" s="387"/>
      <c r="BDD105" s="387"/>
      <c r="BDE105" s="387"/>
      <c r="BDF105" s="387"/>
      <c r="BDG105" s="387"/>
      <c r="BDH105" s="387"/>
      <c r="BDI105" s="387"/>
      <c r="BDJ105" s="387"/>
      <c r="BDK105" s="387"/>
      <c r="BDL105" s="387"/>
      <c r="BDM105" s="387"/>
      <c r="BDN105" s="387"/>
      <c r="BDO105" s="387"/>
      <c r="BDP105" s="387"/>
      <c r="BDQ105" s="387"/>
      <c r="BDR105" s="387"/>
      <c r="BDS105" s="387"/>
      <c r="BDT105" s="387"/>
      <c r="BDU105" s="387"/>
      <c r="BDV105" s="387"/>
      <c r="BDW105" s="387"/>
      <c r="BDX105" s="387"/>
      <c r="BDY105" s="387"/>
      <c r="BDZ105" s="387"/>
      <c r="BEA105" s="387"/>
      <c r="BEB105" s="387"/>
      <c r="BEC105" s="387"/>
      <c r="BED105" s="387"/>
      <c r="BEE105" s="387"/>
      <c r="BEF105" s="387"/>
      <c r="BEG105" s="387"/>
      <c r="BEH105" s="387"/>
      <c r="BEI105" s="387"/>
      <c r="BEJ105" s="387"/>
      <c r="BEK105" s="387"/>
      <c r="BEL105" s="387"/>
      <c r="BEM105" s="387"/>
      <c r="BEN105" s="387"/>
      <c r="BEO105" s="387"/>
      <c r="BEP105" s="387"/>
      <c r="BEQ105" s="387"/>
      <c r="BER105" s="387"/>
      <c r="BES105" s="387"/>
      <c r="BET105" s="387"/>
      <c r="BEU105" s="387"/>
      <c r="BEV105" s="387"/>
      <c r="BEW105" s="387"/>
      <c r="BEX105" s="387"/>
      <c r="BEY105" s="387"/>
      <c r="BEZ105" s="387"/>
      <c r="BFA105" s="387"/>
      <c r="BFB105" s="387"/>
      <c r="BFC105" s="387"/>
      <c r="BFD105" s="387"/>
      <c r="BFE105" s="387"/>
      <c r="BFF105" s="387"/>
      <c r="BFG105" s="387"/>
      <c r="BFH105" s="387"/>
      <c r="BFI105" s="387"/>
      <c r="BFJ105" s="387"/>
      <c r="BFK105" s="387"/>
      <c r="BFL105" s="387"/>
      <c r="BFM105" s="387"/>
      <c r="BFN105" s="387"/>
      <c r="BFO105" s="387"/>
      <c r="BFP105" s="387"/>
      <c r="BFQ105" s="387"/>
      <c r="BFR105" s="387"/>
      <c r="BFS105" s="387"/>
      <c r="BFT105" s="387"/>
      <c r="BFU105" s="387"/>
      <c r="BFV105" s="387"/>
      <c r="BFW105" s="387"/>
      <c r="BFX105" s="387"/>
      <c r="BFY105" s="387"/>
      <c r="BFZ105" s="387"/>
      <c r="BGA105" s="387"/>
      <c r="BGB105" s="387"/>
      <c r="BGC105" s="387"/>
      <c r="BGD105" s="387"/>
      <c r="BGE105" s="387"/>
      <c r="BGF105" s="387"/>
      <c r="BGG105" s="387"/>
      <c r="BGH105" s="387"/>
      <c r="BGI105" s="387"/>
      <c r="BGJ105" s="387"/>
      <c r="BGK105" s="387"/>
      <c r="BGL105" s="387"/>
      <c r="BGM105" s="387"/>
      <c r="BGN105" s="387"/>
      <c r="BGO105" s="387"/>
      <c r="BGP105" s="387"/>
      <c r="BGQ105" s="387"/>
      <c r="BGR105" s="387"/>
      <c r="BGS105" s="387"/>
      <c r="BGT105" s="387"/>
      <c r="BGU105" s="387"/>
      <c r="BGV105" s="387"/>
      <c r="BGW105" s="387"/>
      <c r="BGX105" s="387"/>
      <c r="BGY105" s="387"/>
      <c r="BGZ105" s="387"/>
      <c r="BHA105" s="387"/>
      <c r="BHB105" s="387"/>
      <c r="BHC105" s="387"/>
      <c r="BHD105" s="387"/>
      <c r="BHE105" s="387"/>
      <c r="BHF105" s="387"/>
      <c r="BHG105" s="387"/>
      <c r="BHH105" s="387"/>
      <c r="BHI105" s="387"/>
      <c r="BHJ105" s="387"/>
      <c r="BHK105" s="387"/>
      <c r="BHL105" s="387"/>
      <c r="BHM105" s="387"/>
      <c r="BHN105" s="387"/>
      <c r="BHO105" s="387"/>
      <c r="BHP105" s="387"/>
      <c r="BHQ105" s="387"/>
      <c r="BHR105" s="387"/>
      <c r="BHS105" s="387"/>
      <c r="BHT105" s="387"/>
      <c r="BHU105" s="387"/>
      <c r="BHV105" s="387"/>
      <c r="BHW105" s="387"/>
      <c r="BHX105" s="387"/>
      <c r="BHY105" s="387"/>
      <c r="BHZ105" s="387"/>
      <c r="BIA105" s="387"/>
      <c r="BIB105" s="387"/>
      <c r="BIC105" s="387"/>
      <c r="BID105" s="387"/>
      <c r="BIE105" s="387"/>
      <c r="BIF105" s="387"/>
      <c r="BIG105" s="387"/>
      <c r="BIH105" s="387"/>
      <c r="BII105" s="387"/>
      <c r="BIJ105" s="387"/>
      <c r="BIK105" s="387"/>
      <c r="BIL105" s="387"/>
      <c r="BIM105" s="387"/>
      <c r="BIN105" s="387"/>
      <c r="BIO105" s="387"/>
      <c r="BIP105" s="387"/>
      <c r="BIQ105" s="387"/>
      <c r="BIR105" s="387"/>
      <c r="BIS105" s="387"/>
      <c r="BIT105" s="387"/>
      <c r="BIU105" s="387"/>
      <c r="BIV105" s="387"/>
      <c r="BIW105" s="387"/>
      <c r="BIX105" s="387"/>
      <c r="BIY105" s="387"/>
      <c r="BIZ105" s="387"/>
      <c r="BJA105" s="387"/>
      <c r="BJB105" s="387"/>
      <c r="BJC105" s="387"/>
      <c r="BJD105" s="387"/>
      <c r="BJE105" s="387"/>
      <c r="BJF105" s="387"/>
      <c r="BJG105" s="387"/>
      <c r="BJH105" s="387"/>
      <c r="BJI105" s="387"/>
      <c r="BJJ105" s="387"/>
      <c r="BJK105" s="387"/>
      <c r="BJL105" s="387"/>
      <c r="BJM105" s="387"/>
      <c r="BJN105" s="387"/>
      <c r="BJO105" s="387"/>
      <c r="BJP105" s="387"/>
      <c r="BJQ105" s="387"/>
      <c r="BJR105" s="387"/>
      <c r="BJS105" s="387"/>
      <c r="BJT105" s="387"/>
      <c r="BJU105" s="387"/>
      <c r="BJV105" s="387"/>
      <c r="BJW105" s="387"/>
      <c r="BJX105" s="387"/>
      <c r="BJY105" s="387"/>
      <c r="BJZ105" s="387"/>
      <c r="BKA105" s="387"/>
      <c r="BKB105" s="387"/>
      <c r="BKC105" s="387"/>
      <c r="BKD105" s="387"/>
      <c r="BKE105" s="387"/>
      <c r="BKF105" s="387"/>
      <c r="BKG105" s="387"/>
      <c r="BKH105" s="387"/>
      <c r="BKI105" s="387"/>
      <c r="BKJ105" s="387"/>
      <c r="BKK105" s="387"/>
      <c r="BKL105" s="387"/>
      <c r="BKM105" s="387"/>
      <c r="BKN105" s="387"/>
      <c r="BKO105" s="387"/>
      <c r="BKP105" s="387"/>
      <c r="BKQ105" s="387"/>
      <c r="BKR105" s="387"/>
      <c r="BKS105" s="387"/>
      <c r="BKT105" s="387"/>
      <c r="BKU105" s="387"/>
      <c r="BKV105" s="387"/>
      <c r="BKW105" s="387"/>
      <c r="BKX105" s="387"/>
      <c r="BKY105" s="387"/>
      <c r="BKZ105" s="387"/>
      <c r="BLA105" s="387"/>
      <c r="BLB105" s="387"/>
      <c r="BLC105" s="387"/>
      <c r="BLD105" s="387"/>
      <c r="BLE105" s="387"/>
      <c r="BLF105" s="387"/>
      <c r="BLG105" s="387"/>
      <c r="BLH105" s="387"/>
      <c r="BLI105" s="387"/>
      <c r="BLJ105" s="387"/>
      <c r="BLK105" s="387"/>
      <c r="BLL105" s="387"/>
      <c r="BLM105" s="387"/>
      <c r="BLN105" s="387"/>
      <c r="BLO105" s="387"/>
      <c r="BLP105" s="387"/>
      <c r="BLQ105" s="387"/>
      <c r="BLR105" s="387"/>
      <c r="BLS105" s="387"/>
      <c r="BLT105" s="387"/>
      <c r="BLU105" s="387"/>
      <c r="BLV105" s="387"/>
      <c r="BLW105" s="387"/>
      <c r="BLX105" s="387"/>
      <c r="BLY105" s="387"/>
      <c r="BLZ105" s="387"/>
      <c r="BMA105" s="387"/>
      <c r="BMB105" s="387"/>
      <c r="BMC105" s="387"/>
      <c r="BMD105" s="387"/>
      <c r="BME105" s="387"/>
      <c r="BMF105" s="387"/>
      <c r="BMG105" s="387"/>
      <c r="BMH105" s="387"/>
      <c r="BMI105" s="387"/>
      <c r="BMJ105" s="387"/>
      <c r="BMK105" s="387"/>
      <c r="BML105" s="387"/>
      <c r="BMM105" s="387"/>
      <c r="BMN105" s="387"/>
      <c r="BMO105" s="387"/>
      <c r="BMP105" s="387"/>
      <c r="BMQ105" s="387"/>
      <c r="BMR105" s="387"/>
      <c r="BMS105" s="387"/>
      <c r="BMT105" s="387"/>
      <c r="BMU105" s="387"/>
      <c r="BMV105" s="387"/>
      <c r="BMW105" s="387"/>
      <c r="BMX105" s="387"/>
      <c r="BMY105" s="387"/>
      <c r="BMZ105" s="387"/>
      <c r="BNA105" s="387"/>
      <c r="BNB105" s="387"/>
      <c r="BNC105" s="387"/>
      <c r="BND105" s="387"/>
      <c r="BNE105" s="387"/>
      <c r="BNF105" s="387"/>
      <c r="BNG105" s="387"/>
      <c r="BNH105" s="387"/>
      <c r="BNI105" s="387"/>
      <c r="BNJ105" s="387"/>
      <c r="BNK105" s="387"/>
      <c r="BNL105" s="387"/>
      <c r="BNM105" s="387"/>
      <c r="BNN105" s="387"/>
      <c r="BNO105" s="387"/>
      <c r="BNP105" s="387"/>
      <c r="BNQ105" s="387"/>
      <c r="BNR105" s="387"/>
      <c r="BNS105" s="387"/>
      <c r="BNT105" s="387"/>
      <c r="BNU105" s="387"/>
      <c r="BNV105" s="387"/>
      <c r="BNW105" s="387"/>
      <c r="BNX105" s="387"/>
      <c r="BNY105" s="387"/>
      <c r="BNZ105" s="387"/>
      <c r="BOA105" s="387"/>
      <c r="BOB105" s="387"/>
      <c r="BOC105" s="387"/>
      <c r="BOD105" s="387"/>
      <c r="BOE105" s="387"/>
      <c r="BOF105" s="387"/>
      <c r="BOG105" s="387"/>
      <c r="BOH105" s="387"/>
      <c r="BOI105" s="387"/>
      <c r="BOJ105" s="387"/>
      <c r="BOK105" s="387"/>
      <c r="BOL105" s="387"/>
      <c r="BOM105" s="387"/>
      <c r="BON105" s="387"/>
      <c r="BOO105" s="387"/>
      <c r="BOP105" s="387"/>
      <c r="BOQ105" s="387"/>
      <c r="BOR105" s="387"/>
      <c r="BOS105" s="387"/>
      <c r="BOT105" s="387"/>
      <c r="BOU105" s="387"/>
      <c r="BOV105" s="387"/>
      <c r="BOW105" s="387"/>
      <c r="BOX105" s="387"/>
      <c r="BOY105" s="387"/>
      <c r="BOZ105" s="387"/>
      <c r="BPA105" s="387"/>
      <c r="BPB105" s="387"/>
      <c r="BPC105" s="387"/>
      <c r="BPD105" s="387"/>
      <c r="BPE105" s="387"/>
      <c r="BPF105" s="387"/>
      <c r="BPG105" s="387"/>
      <c r="BPH105" s="387"/>
      <c r="BPI105" s="387"/>
      <c r="BPJ105" s="387"/>
      <c r="BPK105" s="387"/>
      <c r="BPL105" s="387"/>
      <c r="BPM105" s="387"/>
      <c r="BPN105" s="387"/>
      <c r="BPO105" s="387"/>
      <c r="BPP105" s="387"/>
      <c r="BPQ105" s="387"/>
      <c r="BPR105" s="387"/>
      <c r="BPS105" s="387"/>
      <c r="BPT105" s="387"/>
      <c r="BPU105" s="387"/>
      <c r="BPV105" s="387"/>
      <c r="BPW105" s="387"/>
      <c r="BPX105" s="387"/>
      <c r="BPY105" s="387"/>
      <c r="BPZ105" s="387"/>
      <c r="BQA105" s="387"/>
      <c r="BQB105" s="387"/>
      <c r="BQC105" s="387"/>
      <c r="BQD105" s="387"/>
      <c r="BQE105" s="387"/>
      <c r="BQF105" s="387"/>
      <c r="BQG105" s="387"/>
      <c r="BQH105" s="387"/>
      <c r="BQI105" s="387"/>
      <c r="BQJ105" s="387"/>
      <c r="BQK105" s="387"/>
      <c r="BQL105" s="387"/>
      <c r="BQM105" s="387"/>
      <c r="BQN105" s="387"/>
      <c r="BQO105" s="387"/>
      <c r="BQP105" s="387"/>
      <c r="BQQ105" s="387"/>
      <c r="BQR105" s="387"/>
      <c r="BQS105" s="387"/>
      <c r="BQT105" s="387"/>
      <c r="BQU105" s="387"/>
      <c r="BQV105" s="387"/>
      <c r="BQW105" s="387"/>
      <c r="BQX105" s="387"/>
      <c r="BQY105" s="387"/>
      <c r="BQZ105" s="387"/>
      <c r="BRA105" s="387"/>
      <c r="BRB105" s="387"/>
      <c r="BRC105" s="387"/>
      <c r="BRD105" s="387"/>
      <c r="BRE105" s="387"/>
      <c r="BRF105" s="387"/>
      <c r="BRG105" s="387"/>
      <c r="BRH105" s="387"/>
      <c r="BRI105" s="387"/>
      <c r="BRJ105" s="387"/>
      <c r="BRK105" s="387"/>
      <c r="BRL105" s="387"/>
      <c r="BRM105" s="387"/>
      <c r="BRN105" s="387"/>
      <c r="BRO105" s="387"/>
      <c r="BRP105" s="387"/>
      <c r="BRQ105" s="387"/>
      <c r="BRR105" s="387"/>
      <c r="BRS105" s="387"/>
      <c r="BRT105" s="387"/>
      <c r="BRU105" s="387"/>
      <c r="BRV105" s="387"/>
      <c r="BRW105" s="387"/>
      <c r="BRX105" s="387"/>
      <c r="BRY105" s="387"/>
      <c r="BRZ105" s="387"/>
      <c r="BSA105" s="387"/>
      <c r="BSB105" s="387"/>
      <c r="BSC105" s="387"/>
      <c r="BSD105" s="387"/>
      <c r="BSE105" s="387"/>
      <c r="BSF105" s="387"/>
      <c r="BSG105" s="387"/>
      <c r="BSH105" s="387"/>
      <c r="BSI105" s="387"/>
      <c r="BSJ105" s="387"/>
      <c r="BSK105" s="387"/>
      <c r="BSL105" s="387"/>
      <c r="BSM105" s="387"/>
      <c r="BSN105" s="387"/>
      <c r="BSO105" s="387"/>
      <c r="BSP105" s="387"/>
      <c r="BSQ105" s="387"/>
      <c r="BSR105" s="387"/>
      <c r="BSS105" s="387"/>
      <c r="BST105" s="387"/>
      <c r="BSU105" s="387"/>
      <c r="BSV105" s="387"/>
      <c r="BSW105" s="387"/>
      <c r="BSX105" s="387"/>
      <c r="BSY105" s="387"/>
      <c r="BSZ105" s="387"/>
      <c r="BTA105" s="387"/>
      <c r="BTB105" s="387"/>
      <c r="BTC105" s="387"/>
      <c r="BTD105" s="387"/>
      <c r="BTE105" s="387"/>
      <c r="BTF105" s="387"/>
      <c r="BTG105" s="387"/>
      <c r="BTH105" s="387"/>
      <c r="BTI105" s="387"/>
      <c r="BTJ105" s="387"/>
      <c r="BTK105" s="387"/>
      <c r="BTL105" s="387"/>
      <c r="BTM105" s="387"/>
      <c r="BTN105" s="387"/>
      <c r="BTO105" s="387"/>
      <c r="BTP105" s="387"/>
      <c r="BTQ105" s="387"/>
      <c r="BTR105" s="387"/>
      <c r="BTS105" s="387"/>
      <c r="BTT105" s="387"/>
      <c r="BTU105" s="387"/>
      <c r="BTV105" s="387"/>
      <c r="BTW105" s="387"/>
      <c r="BTX105" s="387"/>
      <c r="BTY105" s="387"/>
      <c r="BTZ105" s="387"/>
      <c r="BUA105" s="387"/>
      <c r="BUB105" s="387"/>
      <c r="BUC105" s="387"/>
      <c r="BUD105" s="387"/>
      <c r="BUE105" s="387"/>
      <c r="BUF105" s="387"/>
      <c r="BUG105" s="387"/>
      <c r="BUH105" s="387"/>
      <c r="BUI105" s="387"/>
      <c r="BUJ105" s="387"/>
      <c r="BUK105" s="387"/>
      <c r="BUL105" s="387"/>
      <c r="BUM105" s="387"/>
      <c r="BUN105" s="387"/>
      <c r="BUO105" s="387"/>
      <c r="BUP105" s="387"/>
      <c r="BUQ105" s="387"/>
      <c r="BUR105" s="387"/>
      <c r="BUS105" s="387"/>
      <c r="BUT105" s="387"/>
      <c r="BUU105" s="387"/>
      <c r="BUV105" s="387"/>
      <c r="BUW105" s="387"/>
      <c r="BUX105" s="387"/>
      <c r="BUY105" s="387"/>
      <c r="BUZ105" s="387"/>
      <c r="BVA105" s="387"/>
      <c r="BVB105" s="387"/>
      <c r="BVC105" s="387"/>
      <c r="BVD105" s="387"/>
      <c r="BVE105" s="387"/>
      <c r="BVF105" s="387"/>
      <c r="BVG105" s="387"/>
      <c r="BVH105" s="387"/>
      <c r="BVI105" s="387"/>
      <c r="BVJ105" s="387"/>
      <c r="BVK105" s="387"/>
      <c r="BVL105" s="387"/>
      <c r="BVM105" s="387"/>
      <c r="BVN105" s="387"/>
      <c r="BVO105" s="387"/>
      <c r="BVP105" s="387"/>
      <c r="BVQ105" s="387"/>
      <c r="BVR105" s="387"/>
      <c r="BVS105" s="387"/>
      <c r="BVT105" s="387"/>
      <c r="BVU105" s="387"/>
      <c r="BVV105" s="387"/>
      <c r="BVW105" s="387"/>
      <c r="BVX105" s="387"/>
      <c r="BVY105" s="387"/>
      <c r="BVZ105" s="387"/>
      <c r="BWA105" s="387"/>
      <c r="BWB105" s="387"/>
      <c r="BWC105" s="387"/>
      <c r="BWD105" s="387"/>
      <c r="BWE105" s="387"/>
      <c r="BWF105" s="387"/>
      <c r="BWG105" s="387"/>
      <c r="BWH105" s="387"/>
      <c r="BWI105" s="387"/>
      <c r="BWJ105" s="387"/>
      <c r="BWK105" s="387"/>
      <c r="BWL105" s="387"/>
      <c r="BWM105" s="387"/>
      <c r="BWN105" s="387"/>
      <c r="BWO105" s="387"/>
      <c r="BWP105" s="387"/>
      <c r="BWQ105" s="387"/>
      <c r="BWR105" s="387"/>
      <c r="BWS105" s="387"/>
      <c r="BWT105" s="387"/>
      <c r="BWU105" s="387"/>
      <c r="BWV105" s="387"/>
      <c r="BWW105" s="387"/>
      <c r="BWX105" s="387"/>
      <c r="BWY105" s="387"/>
      <c r="BWZ105" s="387"/>
      <c r="BXA105" s="387"/>
      <c r="BXB105" s="387"/>
      <c r="BXC105" s="387"/>
      <c r="BXD105" s="387"/>
      <c r="BXE105" s="387"/>
      <c r="BXF105" s="387"/>
      <c r="BXG105" s="387"/>
      <c r="BXH105" s="387"/>
      <c r="BXI105" s="387"/>
      <c r="BXJ105" s="387"/>
      <c r="BXK105" s="387"/>
      <c r="BXL105" s="387"/>
      <c r="BXM105" s="387"/>
      <c r="BXN105" s="387"/>
      <c r="BXO105" s="387"/>
      <c r="BXP105" s="387"/>
      <c r="BXQ105" s="387"/>
      <c r="BXR105" s="387"/>
      <c r="BXS105" s="387"/>
      <c r="BXT105" s="387"/>
      <c r="BXU105" s="387"/>
      <c r="BXV105" s="387"/>
      <c r="BXW105" s="387"/>
      <c r="BXX105" s="387"/>
      <c r="BXY105" s="387"/>
      <c r="BXZ105" s="387"/>
      <c r="BYA105" s="387"/>
      <c r="BYB105" s="387"/>
      <c r="BYC105" s="387"/>
      <c r="BYD105" s="387"/>
      <c r="BYE105" s="387"/>
      <c r="BYF105" s="387"/>
      <c r="BYG105" s="387"/>
      <c r="BYH105" s="387"/>
      <c r="BYI105" s="387"/>
      <c r="BYJ105" s="387"/>
      <c r="BYK105" s="387"/>
      <c r="BYL105" s="387"/>
      <c r="BYM105" s="387"/>
      <c r="BYN105" s="387"/>
      <c r="BYO105" s="387"/>
      <c r="BYP105" s="387"/>
      <c r="BYQ105" s="387"/>
      <c r="BYR105" s="387"/>
      <c r="BYS105" s="387"/>
      <c r="BYT105" s="387"/>
      <c r="BYU105" s="387"/>
      <c r="BYV105" s="387"/>
      <c r="BYW105" s="387"/>
      <c r="BYX105" s="387"/>
      <c r="BYY105" s="387"/>
      <c r="BYZ105" s="387"/>
      <c r="BZA105" s="387"/>
      <c r="BZB105" s="387"/>
      <c r="BZC105" s="387"/>
      <c r="BZD105" s="387"/>
      <c r="BZE105" s="387"/>
      <c r="BZF105" s="387"/>
      <c r="BZG105" s="387"/>
      <c r="BZH105" s="387"/>
      <c r="BZI105" s="387"/>
      <c r="BZJ105" s="387"/>
      <c r="BZK105" s="387"/>
      <c r="BZL105" s="387"/>
      <c r="BZM105" s="387"/>
      <c r="BZN105" s="387"/>
      <c r="BZO105" s="387"/>
      <c r="BZP105" s="387"/>
      <c r="BZQ105" s="387"/>
      <c r="BZR105" s="387"/>
      <c r="BZS105" s="387"/>
      <c r="BZT105" s="387"/>
      <c r="BZU105" s="387"/>
      <c r="BZV105" s="387"/>
      <c r="BZW105" s="387"/>
      <c r="BZX105" s="387"/>
      <c r="BZY105" s="387"/>
      <c r="BZZ105" s="387"/>
      <c r="CAA105" s="387"/>
      <c r="CAB105" s="387"/>
      <c r="CAC105" s="387"/>
      <c r="CAD105" s="387"/>
      <c r="CAE105" s="387"/>
      <c r="CAF105" s="387"/>
      <c r="CAG105" s="387"/>
      <c r="CAH105" s="387"/>
      <c r="CAI105" s="387"/>
      <c r="CAJ105" s="387"/>
      <c r="CAK105" s="387"/>
      <c r="CAL105" s="387"/>
      <c r="CAM105" s="387"/>
      <c r="CAN105" s="387"/>
      <c r="CAO105" s="387"/>
      <c r="CAP105" s="387"/>
      <c r="CAQ105" s="387"/>
      <c r="CAR105" s="387"/>
      <c r="CAS105" s="387"/>
      <c r="CAT105" s="387"/>
      <c r="CAU105" s="387"/>
      <c r="CAV105" s="387"/>
      <c r="CAW105" s="387"/>
      <c r="CAX105" s="387"/>
      <c r="CAY105" s="387"/>
      <c r="CAZ105" s="387"/>
      <c r="CBA105" s="387"/>
      <c r="CBB105" s="387"/>
      <c r="CBC105" s="387"/>
      <c r="CBD105" s="387"/>
      <c r="CBE105" s="387"/>
      <c r="CBF105" s="387"/>
      <c r="CBG105" s="387"/>
      <c r="CBH105" s="387"/>
      <c r="CBI105" s="387"/>
      <c r="CBJ105" s="387"/>
      <c r="CBK105" s="387"/>
      <c r="CBL105" s="387"/>
      <c r="CBM105" s="387"/>
      <c r="CBN105" s="387"/>
      <c r="CBO105" s="387"/>
      <c r="CBP105" s="387"/>
      <c r="CBQ105" s="387"/>
      <c r="CBR105" s="387"/>
      <c r="CBS105" s="387"/>
      <c r="CBT105" s="387"/>
      <c r="CBU105" s="387"/>
      <c r="CBV105" s="387"/>
      <c r="CBW105" s="387"/>
      <c r="CBX105" s="387"/>
      <c r="CBY105" s="387"/>
      <c r="CBZ105" s="387"/>
      <c r="CCA105" s="387"/>
      <c r="CCB105" s="387"/>
      <c r="CCC105" s="387"/>
      <c r="CCD105" s="387"/>
      <c r="CCE105" s="387"/>
      <c r="CCF105" s="387"/>
      <c r="CCG105" s="387"/>
      <c r="CCH105" s="387"/>
      <c r="CCI105" s="387"/>
      <c r="CCJ105" s="387"/>
      <c r="CCK105" s="387"/>
      <c r="CCL105" s="387"/>
      <c r="CCM105" s="387"/>
      <c r="CCN105" s="387"/>
      <c r="CCO105" s="387"/>
      <c r="CCP105" s="387"/>
      <c r="CCQ105" s="387"/>
      <c r="CCR105" s="387"/>
      <c r="CCS105" s="387"/>
      <c r="CCT105" s="387"/>
      <c r="CCU105" s="387"/>
      <c r="CCV105" s="387"/>
      <c r="CCW105" s="387"/>
      <c r="CCX105" s="387"/>
      <c r="CCY105" s="387"/>
      <c r="CCZ105" s="387"/>
      <c r="CDA105" s="387"/>
      <c r="CDB105" s="387"/>
      <c r="CDC105" s="387"/>
      <c r="CDD105" s="387"/>
      <c r="CDE105" s="387"/>
      <c r="CDF105" s="387"/>
      <c r="CDG105" s="387"/>
      <c r="CDH105" s="387"/>
      <c r="CDI105" s="387"/>
      <c r="CDJ105" s="387"/>
      <c r="CDK105" s="387"/>
      <c r="CDL105" s="387"/>
      <c r="CDM105" s="387"/>
      <c r="CDN105" s="387"/>
      <c r="CDO105" s="387"/>
      <c r="CDP105" s="387"/>
      <c r="CDQ105" s="387"/>
      <c r="CDR105" s="387"/>
      <c r="CDS105" s="387"/>
      <c r="CDT105" s="387"/>
      <c r="CDU105" s="387"/>
      <c r="CDV105" s="387"/>
      <c r="CDW105" s="387"/>
      <c r="CDX105" s="387"/>
      <c r="CDY105" s="387"/>
      <c r="CDZ105" s="387"/>
      <c r="CEA105" s="387"/>
      <c r="CEB105" s="387"/>
      <c r="CEC105" s="387"/>
      <c r="CED105" s="387"/>
      <c r="CEE105" s="387"/>
      <c r="CEF105" s="387"/>
      <c r="CEG105" s="387"/>
      <c r="CEH105" s="387"/>
      <c r="CEI105" s="387"/>
      <c r="CEJ105" s="387"/>
      <c r="CEK105" s="387"/>
      <c r="CEL105" s="387"/>
      <c r="CEM105" s="387"/>
      <c r="CEN105" s="387"/>
      <c r="CEO105" s="387"/>
      <c r="CEP105" s="387"/>
      <c r="CEQ105" s="387"/>
      <c r="CER105" s="387"/>
      <c r="CES105" s="387"/>
      <c r="CET105" s="387"/>
      <c r="CEU105" s="387"/>
      <c r="CEV105" s="387"/>
      <c r="CEW105" s="387"/>
      <c r="CEX105" s="387"/>
      <c r="CEY105" s="387"/>
      <c r="CEZ105" s="387"/>
      <c r="CFA105" s="387"/>
      <c r="CFB105" s="387"/>
      <c r="CFC105" s="387"/>
      <c r="CFD105" s="387"/>
      <c r="CFE105" s="387"/>
      <c r="CFF105" s="387"/>
      <c r="CFG105" s="387"/>
      <c r="CFH105" s="387"/>
      <c r="CFI105" s="387"/>
      <c r="CFJ105" s="387"/>
      <c r="CFK105" s="387"/>
      <c r="CFL105" s="387"/>
      <c r="CFM105" s="387"/>
      <c r="CFN105" s="387"/>
      <c r="CFO105" s="387"/>
      <c r="CFP105" s="387"/>
      <c r="CFQ105" s="387"/>
      <c r="CFR105" s="387"/>
      <c r="CFS105" s="387"/>
      <c r="CFT105" s="387"/>
      <c r="CFU105" s="387"/>
      <c r="CFV105" s="387"/>
      <c r="CFW105" s="387"/>
      <c r="CFX105" s="387"/>
      <c r="CFY105" s="387"/>
      <c r="CFZ105" s="387"/>
      <c r="CGA105" s="387"/>
      <c r="CGB105" s="387"/>
      <c r="CGC105" s="387"/>
      <c r="CGD105" s="387"/>
      <c r="CGE105" s="387"/>
      <c r="CGF105" s="387"/>
      <c r="CGG105" s="387"/>
      <c r="CGH105" s="387"/>
      <c r="CGI105" s="387"/>
      <c r="CGJ105" s="387"/>
      <c r="CGK105" s="387"/>
      <c r="CGL105" s="387"/>
      <c r="CGM105" s="387"/>
      <c r="CGN105" s="387"/>
      <c r="CGO105" s="387"/>
      <c r="CGP105" s="387"/>
      <c r="CGQ105" s="387"/>
      <c r="CGR105" s="387"/>
      <c r="CGS105" s="387"/>
      <c r="CGT105" s="387"/>
      <c r="CGU105" s="387"/>
      <c r="CGV105" s="387"/>
      <c r="CGW105" s="387"/>
      <c r="CGX105" s="387"/>
      <c r="CGY105" s="387"/>
      <c r="CGZ105" s="387"/>
      <c r="CHA105" s="387"/>
      <c r="CHB105" s="387"/>
      <c r="CHC105" s="387"/>
      <c r="CHD105" s="387"/>
      <c r="CHE105" s="387"/>
      <c r="CHF105" s="387"/>
      <c r="CHG105" s="387"/>
      <c r="CHH105" s="387"/>
      <c r="CHI105" s="387"/>
      <c r="CHJ105" s="387"/>
      <c r="CHK105" s="387"/>
      <c r="CHL105" s="387"/>
      <c r="CHM105" s="387"/>
      <c r="CHN105" s="387"/>
      <c r="CHO105" s="387"/>
      <c r="CHP105" s="387"/>
      <c r="CHQ105" s="387"/>
      <c r="CHR105" s="387"/>
      <c r="CHS105" s="387"/>
      <c r="CHT105" s="387"/>
      <c r="CHU105" s="387"/>
      <c r="CHV105" s="387"/>
      <c r="CHW105" s="387"/>
      <c r="CHX105" s="387"/>
      <c r="CHY105" s="387"/>
      <c r="CHZ105" s="387"/>
      <c r="CIA105" s="387"/>
      <c r="CIB105" s="387"/>
      <c r="CIC105" s="387"/>
      <c r="CID105" s="387"/>
      <c r="CIE105" s="387"/>
      <c r="CIF105" s="387"/>
      <c r="CIG105" s="387"/>
      <c r="CIH105" s="387"/>
      <c r="CII105" s="387"/>
      <c r="CIJ105" s="387"/>
      <c r="CIK105" s="387"/>
      <c r="CIL105" s="387"/>
      <c r="CIM105" s="387"/>
      <c r="CIN105" s="387"/>
      <c r="CIO105" s="387"/>
      <c r="CIP105" s="387"/>
      <c r="CIQ105" s="387"/>
      <c r="CIR105" s="387"/>
      <c r="CIS105" s="387"/>
      <c r="CIT105" s="387"/>
      <c r="CIU105" s="387"/>
      <c r="CIV105" s="387"/>
      <c r="CIW105" s="387"/>
      <c r="CIX105" s="387"/>
      <c r="CIY105" s="387"/>
      <c r="CIZ105" s="387"/>
      <c r="CJA105" s="387"/>
      <c r="CJB105" s="387"/>
      <c r="CJC105" s="387"/>
      <c r="CJD105" s="387"/>
      <c r="CJE105" s="387"/>
      <c r="CJF105" s="387"/>
      <c r="CJG105" s="387"/>
      <c r="CJH105" s="387"/>
      <c r="CJI105" s="387"/>
      <c r="CJJ105" s="387"/>
      <c r="CJK105" s="387"/>
      <c r="CJL105" s="387"/>
      <c r="CJM105" s="387"/>
      <c r="CJN105" s="387"/>
      <c r="CJO105" s="387"/>
      <c r="CJP105" s="387"/>
      <c r="CJQ105" s="387"/>
      <c r="CJR105" s="387"/>
      <c r="CJS105" s="387"/>
      <c r="CJT105" s="387"/>
      <c r="CJU105" s="387"/>
      <c r="CJV105" s="387"/>
      <c r="CJW105" s="387"/>
      <c r="CJX105" s="387"/>
      <c r="CJY105" s="387"/>
      <c r="CJZ105" s="387"/>
      <c r="CKA105" s="387"/>
      <c r="CKB105" s="387"/>
      <c r="CKC105" s="387"/>
      <c r="CKD105" s="387"/>
      <c r="CKE105" s="387"/>
      <c r="CKF105" s="387"/>
      <c r="CKG105" s="387"/>
      <c r="CKH105" s="387"/>
      <c r="CKI105" s="387"/>
      <c r="CKJ105" s="387"/>
      <c r="CKK105" s="387"/>
      <c r="CKL105" s="387"/>
      <c r="CKM105" s="387"/>
      <c r="CKN105" s="387"/>
      <c r="CKO105" s="387"/>
      <c r="CKP105" s="387"/>
      <c r="CKQ105" s="387"/>
      <c r="CKR105" s="387"/>
      <c r="CKS105" s="387"/>
      <c r="CKT105" s="387"/>
      <c r="CKU105" s="387"/>
      <c r="CKV105" s="387"/>
      <c r="CKW105" s="387"/>
      <c r="CKX105" s="387"/>
      <c r="CKY105" s="387"/>
      <c r="CKZ105" s="387"/>
      <c r="CLA105" s="387"/>
      <c r="CLB105" s="387"/>
      <c r="CLC105" s="387"/>
      <c r="CLD105" s="387"/>
      <c r="CLE105" s="387"/>
      <c r="CLF105" s="387"/>
      <c r="CLG105" s="387"/>
      <c r="CLH105" s="387"/>
      <c r="CLI105" s="387"/>
      <c r="CLJ105" s="387"/>
      <c r="CLK105" s="387"/>
      <c r="CLL105" s="387"/>
      <c r="CLM105" s="387"/>
      <c r="CLN105" s="387"/>
      <c r="CLO105" s="387"/>
      <c r="CLP105" s="387"/>
      <c r="CLQ105" s="387"/>
      <c r="CLR105" s="387"/>
      <c r="CLS105" s="387"/>
      <c r="CLT105" s="387"/>
      <c r="CLU105" s="387"/>
      <c r="CLV105" s="387"/>
      <c r="CLW105" s="387"/>
      <c r="CLX105" s="387"/>
      <c r="CLY105" s="387"/>
      <c r="CLZ105" s="387"/>
      <c r="CMA105" s="387"/>
      <c r="CMB105" s="387"/>
      <c r="CMC105" s="387"/>
      <c r="CMD105" s="387"/>
      <c r="CME105" s="387"/>
      <c r="CMF105" s="387"/>
      <c r="CMG105" s="387"/>
      <c r="CMH105" s="387"/>
      <c r="CMI105" s="387"/>
      <c r="CMJ105" s="387"/>
      <c r="CMK105" s="387"/>
      <c r="CML105" s="387"/>
      <c r="CMM105" s="387"/>
      <c r="CMN105" s="387"/>
      <c r="CMO105" s="387"/>
      <c r="CMP105" s="387"/>
      <c r="CMQ105" s="387"/>
      <c r="CMR105" s="387"/>
      <c r="CMS105" s="387"/>
      <c r="CMT105" s="387"/>
      <c r="CMU105" s="387"/>
      <c r="CMV105" s="387"/>
      <c r="CMW105" s="387"/>
      <c r="CMX105" s="387"/>
      <c r="CMY105" s="387"/>
      <c r="CMZ105" s="387"/>
      <c r="CNA105" s="387"/>
      <c r="CNB105" s="387"/>
      <c r="CNC105" s="387"/>
      <c r="CND105" s="387"/>
      <c r="CNE105" s="387"/>
      <c r="CNF105" s="387"/>
      <c r="CNG105" s="387"/>
      <c r="CNH105" s="387"/>
      <c r="CNI105" s="387"/>
      <c r="CNJ105" s="387"/>
      <c r="CNK105" s="387"/>
      <c r="CNL105" s="387"/>
      <c r="CNM105" s="387"/>
      <c r="CNN105" s="387"/>
      <c r="CNO105" s="387"/>
      <c r="CNP105" s="387"/>
      <c r="CNQ105" s="387"/>
      <c r="CNR105" s="387"/>
      <c r="CNS105" s="387"/>
      <c r="CNT105" s="387"/>
      <c r="CNU105" s="387"/>
      <c r="CNV105" s="387"/>
      <c r="CNW105" s="387"/>
      <c r="CNX105" s="387"/>
      <c r="CNY105" s="387"/>
      <c r="CNZ105" s="387"/>
      <c r="COA105" s="387"/>
      <c r="COB105" s="387"/>
      <c r="COC105" s="387"/>
      <c r="COD105" s="387"/>
      <c r="COE105" s="387"/>
      <c r="COF105" s="387"/>
      <c r="COG105" s="387"/>
      <c r="COH105" s="387"/>
      <c r="COI105" s="387"/>
      <c r="COJ105" s="387"/>
      <c r="COK105" s="387"/>
      <c r="COL105" s="387"/>
      <c r="COM105" s="387"/>
      <c r="CON105" s="387"/>
      <c r="COO105" s="387"/>
      <c r="COP105" s="387"/>
      <c r="COQ105" s="387"/>
      <c r="COR105" s="387"/>
      <c r="COS105" s="387"/>
      <c r="COT105" s="387"/>
      <c r="COU105" s="387"/>
      <c r="COV105" s="387"/>
      <c r="COW105" s="387"/>
      <c r="COX105" s="387"/>
      <c r="COY105" s="387"/>
      <c r="COZ105" s="387"/>
      <c r="CPA105" s="387"/>
      <c r="CPB105" s="387"/>
      <c r="CPC105" s="387"/>
      <c r="CPD105" s="387"/>
      <c r="CPE105" s="387"/>
      <c r="CPF105" s="387"/>
      <c r="CPG105" s="387"/>
      <c r="CPH105" s="387"/>
      <c r="CPI105" s="387"/>
      <c r="CPJ105" s="387"/>
      <c r="CPK105" s="387"/>
      <c r="CPL105" s="387"/>
      <c r="CPM105" s="387"/>
      <c r="CPN105" s="387"/>
      <c r="CPO105" s="387"/>
      <c r="CPP105" s="387"/>
      <c r="CPQ105" s="387"/>
      <c r="CPR105" s="387"/>
      <c r="CPS105" s="387"/>
      <c r="CPT105" s="387"/>
      <c r="CPU105" s="387"/>
      <c r="CPV105" s="387"/>
      <c r="CPW105" s="387"/>
      <c r="CPX105" s="387"/>
      <c r="CPY105" s="387"/>
      <c r="CPZ105" s="387"/>
      <c r="CQA105" s="387"/>
      <c r="CQB105" s="387"/>
      <c r="CQC105" s="387"/>
      <c r="CQD105" s="387"/>
      <c r="CQE105" s="387"/>
      <c r="CQF105" s="387"/>
      <c r="CQG105" s="387"/>
      <c r="CQH105" s="387"/>
      <c r="CQI105" s="387"/>
      <c r="CQJ105" s="387"/>
      <c r="CQK105" s="387"/>
      <c r="CQL105" s="387"/>
      <c r="CQM105" s="387"/>
      <c r="CQN105" s="387"/>
      <c r="CQO105" s="387"/>
      <c r="CQP105" s="387"/>
      <c r="CQQ105" s="387"/>
      <c r="CQR105" s="387"/>
      <c r="CQS105" s="387"/>
      <c r="CQT105" s="387"/>
      <c r="CQU105" s="387"/>
      <c r="CQV105" s="387"/>
      <c r="CQW105" s="387"/>
      <c r="CQX105" s="387"/>
      <c r="CQY105" s="387"/>
      <c r="CQZ105" s="387"/>
      <c r="CRA105" s="387"/>
      <c r="CRB105" s="387"/>
      <c r="CRC105" s="387"/>
      <c r="CRD105" s="387"/>
      <c r="CRE105" s="387"/>
      <c r="CRF105" s="387"/>
      <c r="CRG105" s="387"/>
      <c r="CRH105" s="387"/>
      <c r="CRI105" s="387"/>
      <c r="CRJ105" s="387"/>
      <c r="CRK105" s="387"/>
      <c r="CRL105" s="387"/>
      <c r="CRM105" s="387"/>
      <c r="CRN105" s="387"/>
      <c r="CRO105" s="387"/>
      <c r="CRP105" s="387"/>
      <c r="CRQ105" s="387"/>
      <c r="CRR105" s="387"/>
      <c r="CRS105" s="387"/>
      <c r="CRT105" s="387"/>
      <c r="CRU105" s="387"/>
      <c r="CRV105" s="387"/>
      <c r="CRW105" s="387"/>
      <c r="CRX105" s="387"/>
      <c r="CRY105" s="387"/>
      <c r="CRZ105" s="387"/>
      <c r="CSA105" s="387"/>
      <c r="CSB105" s="387"/>
      <c r="CSC105" s="387"/>
      <c r="CSD105" s="387"/>
      <c r="CSE105" s="387"/>
      <c r="CSF105" s="387"/>
      <c r="CSG105" s="387"/>
      <c r="CSH105" s="387"/>
      <c r="CSI105" s="387"/>
      <c r="CSJ105" s="387"/>
      <c r="CSK105" s="387"/>
      <c r="CSL105" s="387"/>
      <c r="CSM105" s="387"/>
      <c r="CSN105" s="387"/>
      <c r="CSO105" s="387"/>
      <c r="CSP105" s="387"/>
      <c r="CSQ105" s="387"/>
      <c r="CSR105" s="387"/>
      <c r="CSS105" s="387"/>
      <c r="CST105" s="387"/>
      <c r="CSU105" s="387"/>
      <c r="CSV105" s="387"/>
      <c r="CSW105" s="387"/>
      <c r="CSX105" s="387"/>
      <c r="CSY105" s="387"/>
      <c r="CSZ105" s="387"/>
      <c r="CTA105" s="387"/>
      <c r="CTB105" s="387"/>
      <c r="CTC105" s="387"/>
      <c r="CTD105" s="387"/>
      <c r="CTE105" s="387"/>
      <c r="CTF105" s="387"/>
      <c r="CTG105" s="387"/>
      <c r="CTH105" s="387"/>
      <c r="CTI105" s="387"/>
      <c r="CTJ105" s="387"/>
      <c r="CTK105" s="387"/>
      <c r="CTL105" s="387"/>
      <c r="CTM105" s="387"/>
      <c r="CTN105" s="387"/>
      <c r="CTO105" s="387"/>
      <c r="CTP105" s="387"/>
      <c r="CTQ105" s="387"/>
      <c r="CTR105" s="387"/>
      <c r="CTS105" s="387"/>
      <c r="CTT105" s="387"/>
      <c r="CTU105" s="387"/>
      <c r="CTV105" s="387"/>
      <c r="CTW105" s="387"/>
      <c r="CTX105" s="387"/>
      <c r="CTY105" s="387"/>
      <c r="CTZ105" s="387"/>
      <c r="CUA105" s="387"/>
      <c r="CUB105" s="387"/>
      <c r="CUC105" s="387"/>
      <c r="CUD105" s="387"/>
      <c r="CUE105" s="387"/>
      <c r="CUF105" s="387"/>
      <c r="CUG105" s="387"/>
      <c r="CUH105" s="387"/>
      <c r="CUI105" s="387"/>
      <c r="CUJ105" s="387"/>
      <c r="CUK105" s="387"/>
      <c r="CUL105" s="387"/>
      <c r="CUM105" s="387"/>
      <c r="CUN105" s="387"/>
      <c r="CUO105" s="387"/>
      <c r="CUP105" s="387"/>
      <c r="CUQ105" s="387"/>
      <c r="CUR105" s="387"/>
      <c r="CUS105" s="387"/>
      <c r="CUT105" s="387"/>
      <c r="CUU105" s="387"/>
      <c r="CUV105" s="387"/>
      <c r="CUW105" s="387"/>
      <c r="CUX105" s="387"/>
      <c r="CUY105" s="387"/>
      <c r="CUZ105" s="387"/>
      <c r="CVA105" s="387"/>
      <c r="CVB105" s="387"/>
      <c r="CVC105" s="387"/>
      <c r="CVD105" s="387"/>
      <c r="CVE105" s="387"/>
      <c r="CVF105" s="387"/>
      <c r="CVG105" s="387"/>
      <c r="CVH105" s="387"/>
      <c r="CVI105" s="387"/>
      <c r="CVJ105" s="387"/>
      <c r="CVK105" s="387"/>
      <c r="CVL105" s="387"/>
      <c r="CVM105" s="387"/>
      <c r="CVN105" s="387"/>
      <c r="CVO105" s="387"/>
      <c r="CVP105" s="387"/>
      <c r="CVQ105" s="387"/>
      <c r="CVR105" s="387"/>
      <c r="CVS105" s="387"/>
      <c r="CVT105" s="387"/>
      <c r="CVU105" s="387"/>
      <c r="CVV105" s="387"/>
      <c r="CVW105" s="387"/>
      <c r="CVX105" s="387"/>
      <c r="CVY105" s="387"/>
      <c r="CVZ105" s="387"/>
      <c r="CWA105" s="387"/>
      <c r="CWB105" s="387"/>
      <c r="CWC105" s="387"/>
      <c r="CWD105" s="387"/>
      <c r="CWE105" s="387"/>
      <c r="CWF105" s="387"/>
      <c r="CWG105" s="387"/>
      <c r="CWH105" s="387"/>
      <c r="CWI105" s="387"/>
      <c r="CWJ105" s="387"/>
      <c r="CWK105" s="387"/>
      <c r="CWL105" s="387"/>
      <c r="CWM105" s="387"/>
      <c r="CWN105" s="387"/>
      <c r="CWO105" s="387"/>
      <c r="CWP105" s="387"/>
      <c r="CWQ105" s="387"/>
      <c r="CWR105" s="387"/>
      <c r="CWS105" s="387"/>
      <c r="CWT105" s="387"/>
      <c r="CWU105" s="387"/>
      <c r="CWV105" s="387"/>
      <c r="CWW105" s="387"/>
      <c r="CWX105" s="387"/>
      <c r="CWY105" s="387"/>
      <c r="CWZ105" s="387"/>
      <c r="CXA105" s="387"/>
      <c r="CXB105" s="387"/>
      <c r="CXC105" s="387"/>
      <c r="CXD105" s="387"/>
      <c r="CXE105" s="387"/>
      <c r="CXF105" s="387"/>
      <c r="CXG105" s="387"/>
      <c r="CXH105" s="387"/>
      <c r="CXI105" s="387"/>
      <c r="CXJ105" s="387"/>
      <c r="CXK105" s="387"/>
      <c r="CXL105" s="387"/>
      <c r="CXM105" s="387"/>
      <c r="CXN105" s="387"/>
      <c r="CXO105" s="387"/>
      <c r="CXP105" s="387"/>
      <c r="CXQ105" s="387"/>
      <c r="CXR105" s="387"/>
      <c r="CXS105" s="387"/>
      <c r="CXT105" s="387"/>
      <c r="CXU105" s="387"/>
      <c r="CXV105" s="387"/>
      <c r="CXW105" s="387"/>
      <c r="CXX105" s="387"/>
      <c r="CXY105" s="387"/>
      <c r="CXZ105" s="387"/>
      <c r="CYA105" s="387"/>
      <c r="CYB105" s="387"/>
      <c r="CYC105" s="387"/>
      <c r="CYD105" s="387"/>
      <c r="CYE105" s="387"/>
      <c r="CYF105" s="387"/>
      <c r="CYG105" s="387"/>
      <c r="CYH105" s="387"/>
      <c r="CYI105" s="387"/>
      <c r="CYJ105" s="387"/>
      <c r="CYK105" s="387"/>
      <c r="CYL105" s="387"/>
      <c r="CYM105" s="387"/>
      <c r="CYN105" s="387"/>
      <c r="CYO105" s="387"/>
      <c r="CYP105" s="387"/>
      <c r="CYQ105" s="387"/>
      <c r="CYR105" s="387"/>
      <c r="CYS105" s="387"/>
      <c r="CYT105" s="387"/>
      <c r="CYU105" s="387"/>
      <c r="CYV105" s="387"/>
      <c r="CYW105" s="387"/>
      <c r="CYX105" s="387"/>
      <c r="CYY105" s="387"/>
      <c r="CYZ105" s="387"/>
      <c r="CZA105" s="387"/>
      <c r="CZB105" s="387"/>
      <c r="CZC105" s="387"/>
      <c r="CZD105" s="387"/>
      <c r="CZE105" s="387"/>
      <c r="CZF105" s="387"/>
      <c r="CZG105" s="387"/>
      <c r="CZH105" s="387"/>
      <c r="CZI105" s="387"/>
      <c r="CZJ105" s="387"/>
      <c r="CZK105" s="387"/>
      <c r="CZL105" s="387"/>
      <c r="CZM105" s="387"/>
      <c r="CZN105" s="387"/>
      <c r="CZO105" s="387"/>
      <c r="CZP105" s="387"/>
      <c r="CZQ105" s="387"/>
      <c r="CZR105" s="387"/>
      <c r="CZS105" s="387"/>
      <c r="CZT105" s="387"/>
      <c r="CZU105" s="387"/>
      <c r="CZV105" s="387"/>
      <c r="CZW105" s="387"/>
      <c r="CZX105" s="387"/>
      <c r="CZY105" s="387"/>
      <c r="CZZ105" s="387"/>
      <c r="DAA105" s="387"/>
      <c r="DAB105" s="387"/>
      <c r="DAC105" s="387"/>
      <c r="DAD105" s="387"/>
      <c r="DAE105" s="387"/>
      <c r="DAF105" s="387"/>
      <c r="DAG105" s="387"/>
      <c r="DAH105" s="387"/>
      <c r="DAI105" s="387"/>
      <c r="DAJ105" s="387"/>
      <c r="DAK105" s="387"/>
      <c r="DAL105" s="387"/>
      <c r="DAM105" s="387"/>
      <c r="DAN105" s="387"/>
      <c r="DAO105" s="387"/>
      <c r="DAP105" s="387"/>
      <c r="DAQ105" s="387"/>
      <c r="DAR105" s="387"/>
      <c r="DAS105" s="387"/>
      <c r="DAT105" s="387"/>
      <c r="DAU105" s="387"/>
      <c r="DAV105" s="387"/>
      <c r="DAW105" s="387"/>
      <c r="DAX105" s="387"/>
      <c r="DAY105" s="387"/>
      <c r="DAZ105" s="387"/>
      <c r="DBA105" s="387"/>
      <c r="DBB105" s="387"/>
      <c r="DBC105" s="387"/>
      <c r="DBD105" s="387"/>
      <c r="DBE105" s="387"/>
      <c r="DBF105" s="387"/>
      <c r="DBG105" s="387"/>
      <c r="DBH105" s="387"/>
      <c r="DBI105" s="387"/>
      <c r="DBJ105" s="387"/>
      <c r="DBK105" s="387"/>
      <c r="DBL105" s="387"/>
      <c r="DBM105" s="387"/>
      <c r="DBN105" s="387"/>
      <c r="DBO105" s="387"/>
      <c r="DBP105" s="387"/>
      <c r="DBQ105" s="387"/>
      <c r="DBR105" s="387"/>
      <c r="DBS105" s="387"/>
      <c r="DBT105" s="387"/>
      <c r="DBU105" s="387"/>
      <c r="DBV105" s="387"/>
      <c r="DBW105" s="387"/>
      <c r="DBX105" s="387"/>
      <c r="DBY105" s="387"/>
      <c r="DBZ105" s="387"/>
      <c r="DCA105" s="387"/>
      <c r="DCB105" s="387"/>
      <c r="DCC105" s="387"/>
      <c r="DCD105" s="387"/>
      <c r="DCE105" s="387"/>
      <c r="DCF105" s="387"/>
      <c r="DCG105" s="387"/>
      <c r="DCH105" s="387"/>
      <c r="DCI105" s="387"/>
      <c r="DCJ105" s="387"/>
      <c r="DCK105" s="387"/>
      <c r="DCL105" s="387"/>
      <c r="DCM105" s="387"/>
      <c r="DCN105" s="387"/>
      <c r="DCO105" s="387"/>
      <c r="DCP105" s="387"/>
      <c r="DCQ105" s="387"/>
      <c r="DCR105" s="387"/>
      <c r="DCS105" s="387"/>
      <c r="DCT105" s="387"/>
      <c r="DCU105" s="387"/>
      <c r="DCV105" s="387"/>
      <c r="DCW105" s="387"/>
      <c r="DCX105" s="387"/>
      <c r="DCY105" s="387"/>
      <c r="DCZ105" s="387"/>
      <c r="DDA105" s="387"/>
      <c r="DDB105" s="387"/>
      <c r="DDC105" s="387"/>
      <c r="DDD105" s="387"/>
      <c r="DDE105" s="387"/>
      <c r="DDF105" s="387"/>
      <c r="DDG105" s="387"/>
      <c r="DDH105" s="387"/>
      <c r="DDI105" s="387"/>
      <c r="DDJ105" s="387"/>
      <c r="DDK105" s="387"/>
      <c r="DDL105" s="387"/>
      <c r="DDM105" s="387"/>
      <c r="DDN105" s="387"/>
      <c r="DDO105" s="387"/>
      <c r="DDP105" s="387"/>
      <c r="DDQ105" s="387"/>
      <c r="DDR105" s="387"/>
      <c r="DDS105" s="387"/>
      <c r="DDT105" s="387"/>
      <c r="DDU105" s="387"/>
      <c r="DDV105" s="387"/>
      <c r="DDW105" s="387"/>
      <c r="DDX105" s="387"/>
      <c r="DDY105" s="387"/>
      <c r="DDZ105" s="387"/>
      <c r="DEA105" s="387"/>
      <c r="DEB105" s="387"/>
      <c r="DEC105" s="387"/>
      <c r="DED105" s="387"/>
      <c r="DEE105" s="387"/>
      <c r="DEF105" s="387"/>
      <c r="DEG105" s="387"/>
      <c r="DEH105" s="387"/>
      <c r="DEI105" s="387"/>
      <c r="DEJ105" s="387"/>
      <c r="DEK105" s="387"/>
      <c r="DEL105" s="387"/>
      <c r="DEM105" s="387"/>
      <c r="DEN105" s="387"/>
      <c r="DEO105" s="387"/>
      <c r="DEP105" s="387"/>
      <c r="DEQ105" s="387"/>
      <c r="DER105" s="387"/>
      <c r="DES105" s="387"/>
      <c r="DET105" s="387"/>
      <c r="DEU105" s="387"/>
      <c r="DEV105" s="387"/>
      <c r="DEW105" s="387"/>
      <c r="DEX105" s="387"/>
      <c r="DEY105" s="387"/>
      <c r="DEZ105" s="387"/>
      <c r="DFA105" s="387"/>
      <c r="DFB105" s="387"/>
      <c r="DFC105" s="387"/>
      <c r="DFD105" s="387"/>
      <c r="DFE105" s="387"/>
      <c r="DFF105" s="387"/>
      <c r="DFG105" s="387"/>
      <c r="DFH105" s="387"/>
      <c r="DFI105" s="387"/>
      <c r="DFJ105" s="387"/>
      <c r="DFK105" s="387"/>
      <c r="DFL105" s="387"/>
      <c r="DFM105" s="387"/>
      <c r="DFN105" s="387"/>
      <c r="DFO105" s="387"/>
      <c r="DFP105" s="387"/>
      <c r="DFQ105" s="387"/>
      <c r="DFR105" s="387"/>
      <c r="DFS105" s="387"/>
      <c r="DFT105" s="387"/>
      <c r="DFU105" s="387"/>
      <c r="DFV105" s="387"/>
      <c r="DFW105" s="387"/>
      <c r="DFX105" s="387"/>
      <c r="DFY105" s="387"/>
      <c r="DFZ105" s="387"/>
      <c r="DGA105" s="387"/>
      <c r="DGB105" s="387"/>
      <c r="DGC105" s="387"/>
      <c r="DGD105" s="387"/>
      <c r="DGE105" s="387"/>
      <c r="DGF105" s="387"/>
      <c r="DGG105" s="387"/>
      <c r="DGH105" s="387"/>
      <c r="DGI105" s="387"/>
      <c r="DGJ105" s="387"/>
      <c r="DGK105" s="387"/>
      <c r="DGL105" s="387"/>
      <c r="DGM105" s="387"/>
      <c r="DGN105" s="387"/>
      <c r="DGO105" s="387"/>
      <c r="DGP105" s="387"/>
      <c r="DGQ105" s="387"/>
      <c r="DGR105" s="387"/>
      <c r="DGS105" s="387"/>
      <c r="DGT105" s="387"/>
      <c r="DGU105" s="387"/>
      <c r="DGV105" s="387"/>
      <c r="DGW105" s="387"/>
      <c r="DGX105" s="387"/>
      <c r="DGY105" s="387"/>
      <c r="DGZ105" s="387"/>
      <c r="DHA105" s="387"/>
      <c r="DHB105" s="387"/>
      <c r="DHC105" s="387"/>
      <c r="DHD105" s="387"/>
      <c r="DHE105" s="387"/>
      <c r="DHF105" s="387"/>
      <c r="DHG105" s="387"/>
      <c r="DHH105" s="387"/>
      <c r="DHI105" s="387"/>
      <c r="DHJ105" s="387"/>
      <c r="DHK105" s="387"/>
      <c r="DHL105" s="387"/>
      <c r="DHM105" s="387"/>
      <c r="DHN105" s="387"/>
      <c r="DHO105" s="387"/>
      <c r="DHP105" s="387"/>
      <c r="DHQ105" s="387"/>
      <c r="DHR105" s="387"/>
    </row>
    <row r="106" spans="1:2930" s="386" customFormat="1" ht="14.5" hidden="1" x14ac:dyDescent="0.35">
      <c r="A106" s="386">
        <v>101</v>
      </c>
      <c r="B106" s="498" t="str">
        <f ca="1">IF(NOW()-'2020-05'!B$15&gt;30,"Red",IF(NOW()-'2020-05'!B$15&gt;15,"Yellow","Green"))</f>
        <v>Red</v>
      </c>
      <c r="C106" s="499" t="str">
        <f>CONCATENATE('2020-05'!$B$1, " - ",'2020-05'!$B$2)</f>
        <v>2020-05 - Modifications to FAC-001-3 and FAC-002-2</v>
      </c>
      <c r="D106" s="499"/>
      <c r="E106" s="500" t="str">
        <f>'2020-05'!$B$5</f>
        <v>FAC-001-3, FAC-002-3</v>
      </c>
      <c r="F106" s="501">
        <f>'2020-05'!$F$35</f>
        <v>158</v>
      </c>
      <c r="G106" s="386" t="s">
        <v>34</v>
      </c>
    </row>
    <row r="107" spans="1:2930" s="497" customFormat="1" ht="14.5" hidden="1" x14ac:dyDescent="0.35">
      <c r="A107" s="386">
        <v>102</v>
      </c>
      <c r="B107" s="308" t="str">
        <f ca="1">IF(NOW()-'2020-05'!B$15&gt;30,"Red",IF(NOW()-'2020-05'!B$15&gt;15,"Yellow","Green"))</f>
        <v>Red</v>
      </c>
      <c r="C107" s="388" t="str">
        <f>CONCATENATE('2020-05'!$B$1, " - ",'2020-05'!$B$2)</f>
        <v>2020-05 - Modifications to FAC-001-3 and FAC-002-2</v>
      </c>
      <c r="D107" s="388"/>
      <c r="E107" s="389" t="str">
        <f>'2020-05'!$B$5</f>
        <v>FAC-001-3, FAC-002-3</v>
      </c>
      <c r="F107" s="390">
        <f>'2020-05'!$F$35</f>
        <v>158</v>
      </c>
      <c r="G107" s="387" t="str">
        <f>'2020-05'!$B$3</f>
        <v>Archived</v>
      </c>
      <c r="H107" s="387"/>
      <c r="I107" s="387"/>
      <c r="J107" s="387"/>
      <c r="K107" s="387"/>
      <c r="L107" s="387"/>
      <c r="M107" s="387"/>
      <c r="N107" s="387"/>
      <c r="O107" s="387"/>
      <c r="P107" s="387"/>
      <c r="Q107" s="387"/>
      <c r="R107" s="387"/>
      <c r="S107" s="387"/>
      <c r="T107" s="387"/>
      <c r="U107" s="387"/>
      <c r="V107" s="387"/>
      <c r="W107" s="387"/>
      <c r="X107" s="387"/>
      <c r="Y107" s="387"/>
      <c r="Z107" s="387"/>
      <c r="AA107" s="387"/>
      <c r="AB107" s="387"/>
      <c r="AC107" s="387"/>
      <c r="AD107" s="387"/>
      <c r="AE107" s="387"/>
      <c r="AF107" s="387"/>
      <c r="AG107" s="387"/>
      <c r="AH107" s="387"/>
      <c r="AI107" s="387"/>
      <c r="AJ107" s="387"/>
      <c r="AK107" s="387"/>
      <c r="AL107" s="387"/>
      <c r="AM107" s="387"/>
      <c r="AN107" s="387"/>
      <c r="AO107" s="387"/>
      <c r="AP107" s="387"/>
      <c r="AQ107" s="387"/>
      <c r="AR107" s="387"/>
      <c r="AS107" s="387"/>
      <c r="AT107" s="387"/>
      <c r="AU107" s="387"/>
      <c r="AV107" s="387"/>
      <c r="AW107" s="387"/>
      <c r="AX107" s="387"/>
      <c r="AY107" s="387"/>
      <c r="AZ107" s="387"/>
      <c r="BA107" s="387"/>
      <c r="BB107" s="387"/>
      <c r="BC107" s="387"/>
      <c r="BD107" s="387"/>
      <c r="BE107" s="387"/>
      <c r="BF107" s="387"/>
      <c r="BG107" s="387"/>
      <c r="BH107" s="387"/>
      <c r="BI107" s="387"/>
      <c r="BJ107" s="387"/>
      <c r="BK107" s="387"/>
      <c r="BL107" s="387"/>
      <c r="BM107" s="387"/>
      <c r="BN107" s="387"/>
      <c r="BO107" s="387"/>
      <c r="BP107" s="387"/>
      <c r="BQ107" s="387"/>
      <c r="BR107" s="387"/>
      <c r="BS107" s="387"/>
      <c r="BT107" s="387"/>
      <c r="BU107" s="387"/>
      <c r="BV107" s="387"/>
      <c r="BW107" s="387"/>
      <c r="BX107" s="387"/>
      <c r="BY107" s="387"/>
      <c r="BZ107" s="387"/>
      <c r="CA107" s="387"/>
      <c r="CB107" s="387"/>
      <c r="CC107" s="387"/>
      <c r="CD107" s="387"/>
      <c r="CE107" s="387"/>
      <c r="CF107" s="387"/>
      <c r="CG107" s="387"/>
      <c r="CH107" s="387"/>
      <c r="CI107" s="387"/>
      <c r="CJ107" s="387"/>
      <c r="CK107" s="387"/>
      <c r="CL107" s="387"/>
      <c r="CM107" s="387"/>
      <c r="CN107" s="387"/>
      <c r="CO107" s="387"/>
      <c r="CP107" s="387"/>
      <c r="CQ107" s="387"/>
      <c r="CR107" s="387"/>
      <c r="CS107" s="387"/>
      <c r="CT107" s="387"/>
      <c r="CU107" s="387"/>
      <c r="CV107" s="387"/>
      <c r="CW107" s="387"/>
      <c r="CX107" s="387"/>
      <c r="CY107" s="387"/>
      <c r="CZ107" s="387"/>
      <c r="DA107" s="387"/>
      <c r="DB107" s="387"/>
      <c r="DC107" s="387"/>
      <c r="DD107" s="387"/>
      <c r="DE107" s="387"/>
      <c r="DF107" s="387"/>
      <c r="DG107" s="387"/>
      <c r="DH107" s="387"/>
      <c r="DI107" s="387"/>
      <c r="DJ107" s="387"/>
      <c r="DK107" s="387"/>
      <c r="DL107" s="387"/>
      <c r="DM107" s="387"/>
      <c r="DN107" s="387"/>
      <c r="DO107" s="387"/>
      <c r="DP107" s="387"/>
      <c r="DQ107" s="387"/>
      <c r="DR107" s="387"/>
      <c r="DS107" s="387"/>
      <c r="DT107" s="387"/>
      <c r="DU107" s="387"/>
      <c r="DV107" s="387"/>
      <c r="DW107" s="387"/>
      <c r="DX107" s="387"/>
      <c r="DY107" s="387"/>
      <c r="DZ107" s="387"/>
      <c r="EA107" s="387"/>
      <c r="EB107" s="387"/>
      <c r="EC107" s="387"/>
      <c r="ED107" s="387"/>
      <c r="EE107" s="387"/>
      <c r="EF107" s="387"/>
      <c r="EG107" s="387"/>
      <c r="EH107" s="387"/>
      <c r="EI107" s="387"/>
      <c r="EJ107" s="387"/>
      <c r="EK107" s="387"/>
      <c r="EL107" s="387"/>
      <c r="EM107" s="387"/>
      <c r="EN107" s="387"/>
      <c r="EO107" s="387"/>
      <c r="EP107" s="387"/>
      <c r="EQ107" s="387"/>
      <c r="ER107" s="387"/>
      <c r="ES107" s="387"/>
      <c r="ET107" s="387"/>
      <c r="EU107" s="387"/>
      <c r="EV107" s="387"/>
      <c r="EW107" s="387"/>
      <c r="EX107" s="387"/>
      <c r="EY107" s="387"/>
      <c r="EZ107" s="387"/>
      <c r="FA107" s="387"/>
      <c r="FB107" s="387"/>
      <c r="FC107" s="387"/>
      <c r="FD107" s="387"/>
      <c r="FE107" s="387"/>
      <c r="FF107" s="387"/>
      <c r="FG107" s="387"/>
      <c r="FH107" s="387"/>
      <c r="FI107" s="387"/>
      <c r="FJ107" s="387"/>
      <c r="FK107" s="387"/>
      <c r="FL107" s="387"/>
      <c r="FM107" s="387"/>
      <c r="FN107" s="387"/>
      <c r="FO107" s="387"/>
      <c r="FP107" s="387"/>
      <c r="FQ107" s="387"/>
      <c r="FR107" s="387"/>
      <c r="FS107" s="387"/>
      <c r="FT107" s="387"/>
      <c r="FU107" s="387"/>
      <c r="FV107" s="387"/>
      <c r="FW107" s="387"/>
      <c r="FX107" s="387"/>
      <c r="FY107" s="387"/>
      <c r="FZ107" s="387"/>
      <c r="GA107" s="387"/>
      <c r="GB107" s="387"/>
      <c r="GC107" s="387"/>
      <c r="GD107" s="387"/>
      <c r="GE107" s="387"/>
      <c r="GF107" s="387"/>
      <c r="GG107" s="387"/>
      <c r="GH107" s="387"/>
      <c r="GI107" s="387"/>
      <c r="GJ107" s="387"/>
      <c r="GK107" s="387"/>
      <c r="GL107" s="387"/>
      <c r="GM107" s="387"/>
      <c r="GN107" s="387"/>
      <c r="GO107" s="387"/>
      <c r="GP107" s="387"/>
      <c r="GQ107" s="387"/>
      <c r="GR107" s="387"/>
      <c r="GS107" s="387"/>
      <c r="GT107" s="387"/>
      <c r="GU107" s="387"/>
      <c r="GV107" s="387"/>
      <c r="GW107" s="387"/>
      <c r="GX107" s="387"/>
      <c r="GY107" s="387"/>
      <c r="GZ107" s="387"/>
      <c r="HA107" s="387"/>
      <c r="HB107" s="387"/>
      <c r="HC107" s="387"/>
      <c r="HD107" s="387"/>
      <c r="HE107" s="387"/>
      <c r="HF107" s="387"/>
      <c r="HG107" s="387"/>
      <c r="HH107" s="387"/>
      <c r="HI107" s="387"/>
      <c r="HJ107" s="387"/>
      <c r="HK107" s="387"/>
      <c r="HL107" s="387"/>
      <c r="HM107" s="387"/>
      <c r="HN107" s="387"/>
      <c r="HO107" s="387"/>
      <c r="HP107" s="387"/>
      <c r="HQ107" s="387"/>
      <c r="HR107" s="387"/>
      <c r="HS107" s="387"/>
      <c r="HT107" s="387"/>
      <c r="HU107" s="387"/>
      <c r="HV107" s="387"/>
      <c r="HW107" s="387"/>
      <c r="HX107" s="387"/>
      <c r="HY107" s="387"/>
      <c r="HZ107" s="387"/>
      <c r="IA107" s="387"/>
      <c r="IB107" s="387"/>
      <c r="IC107" s="387"/>
      <c r="ID107" s="387"/>
      <c r="IE107" s="387"/>
      <c r="IF107" s="387"/>
      <c r="IG107" s="387"/>
      <c r="IH107" s="387"/>
      <c r="II107" s="387"/>
      <c r="IJ107" s="387"/>
      <c r="IK107" s="387"/>
      <c r="IL107" s="387"/>
      <c r="IM107" s="387"/>
      <c r="IN107" s="387"/>
      <c r="IO107" s="387"/>
      <c r="IP107" s="387"/>
      <c r="IQ107" s="387"/>
      <c r="IR107" s="387"/>
      <c r="IS107" s="387"/>
      <c r="IT107" s="387"/>
      <c r="IU107" s="387"/>
      <c r="IV107" s="387"/>
      <c r="IW107" s="387"/>
      <c r="IX107" s="387"/>
      <c r="IY107" s="387"/>
      <c r="IZ107" s="387"/>
      <c r="JA107" s="387"/>
      <c r="JB107" s="387"/>
      <c r="JC107" s="387"/>
      <c r="JD107" s="387"/>
      <c r="JE107" s="387"/>
      <c r="JF107" s="387"/>
      <c r="JG107" s="387"/>
      <c r="JH107" s="387"/>
      <c r="JI107" s="387"/>
      <c r="JJ107" s="387"/>
      <c r="JK107" s="387"/>
      <c r="JL107" s="387"/>
      <c r="JM107" s="387"/>
      <c r="JN107" s="387"/>
      <c r="JO107" s="387"/>
      <c r="JP107" s="387"/>
      <c r="JQ107" s="387"/>
      <c r="JR107" s="387"/>
      <c r="JS107" s="387"/>
      <c r="JT107" s="387"/>
      <c r="JU107" s="387"/>
      <c r="JV107" s="387"/>
      <c r="JW107" s="387"/>
      <c r="JX107" s="387"/>
      <c r="JY107" s="387"/>
      <c r="JZ107" s="387"/>
      <c r="KA107" s="387"/>
      <c r="KB107" s="387"/>
      <c r="KC107" s="387"/>
      <c r="KD107" s="387"/>
      <c r="KE107" s="387"/>
      <c r="KF107" s="387"/>
      <c r="KG107" s="387"/>
      <c r="KH107" s="387"/>
      <c r="KI107" s="387"/>
      <c r="KJ107" s="387"/>
      <c r="KK107" s="387"/>
      <c r="KL107" s="387"/>
      <c r="KM107" s="387"/>
      <c r="KN107" s="387"/>
      <c r="KO107" s="387"/>
      <c r="KP107" s="387"/>
      <c r="KQ107" s="387"/>
      <c r="KR107" s="387"/>
      <c r="KS107" s="387"/>
      <c r="KT107" s="387"/>
      <c r="KU107" s="387"/>
      <c r="KV107" s="387"/>
      <c r="KW107" s="387"/>
      <c r="KX107" s="387"/>
      <c r="KY107" s="387"/>
      <c r="KZ107" s="387"/>
      <c r="LA107" s="387"/>
      <c r="LB107" s="387"/>
      <c r="LC107" s="387"/>
      <c r="LD107" s="387"/>
      <c r="LE107" s="387"/>
      <c r="LF107" s="387"/>
      <c r="LG107" s="387"/>
      <c r="LH107" s="387"/>
      <c r="LI107" s="387"/>
      <c r="LJ107" s="387"/>
      <c r="LK107" s="387"/>
      <c r="LL107" s="387"/>
      <c r="LM107" s="387"/>
      <c r="LN107" s="387"/>
      <c r="LO107" s="387"/>
      <c r="LP107" s="387"/>
      <c r="LQ107" s="387"/>
      <c r="LR107" s="387"/>
      <c r="LS107" s="387"/>
      <c r="LT107" s="387"/>
      <c r="LU107" s="387"/>
      <c r="LV107" s="387"/>
      <c r="LW107" s="387"/>
      <c r="LX107" s="387"/>
      <c r="LY107" s="387"/>
      <c r="LZ107" s="387"/>
      <c r="MA107" s="387"/>
      <c r="MB107" s="387"/>
      <c r="MC107" s="387"/>
      <c r="MD107" s="387"/>
      <c r="ME107" s="387"/>
      <c r="MF107" s="387"/>
      <c r="MG107" s="387"/>
      <c r="MH107" s="387"/>
      <c r="MI107" s="387"/>
      <c r="MJ107" s="387"/>
      <c r="MK107" s="387"/>
      <c r="ML107" s="387"/>
      <c r="MM107" s="387"/>
      <c r="MN107" s="387"/>
      <c r="MO107" s="387"/>
      <c r="MP107" s="387"/>
      <c r="MQ107" s="387"/>
      <c r="MR107" s="387"/>
      <c r="MS107" s="387"/>
      <c r="MT107" s="387"/>
      <c r="MU107" s="387"/>
      <c r="MV107" s="387"/>
      <c r="MW107" s="387"/>
      <c r="MX107" s="387"/>
      <c r="MY107" s="387"/>
      <c r="MZ107" s="387"/>
      <c r="NA107" s="387"/>
      <c r="NB107" s="387"/>
      <c r="NC107" s="387"/>
      <c r="ND107" s="387"/>
      <c r="NE107" s="387"/>
      <c r="NF107" s="387"/>
      <c r="NG107" s="387"/>
      <c r="NH107" s="387"/>
      <c r="NI107" s="387"/>
      <c r="NJ107" s="387"/>
      <c r="NK107" s="387"/>
      <c r="NL107" s="387"/>
      <c r="NM107" s="387"/>
      <c r="NN107" s="387"/>
      <c r="NO107" s="387"/>
      <c r="NP107" s="387"/>
      <c r="NQ107" s="387"/>
      <c r="NR107" s="387"/>
      <c r="NS107" s="387"/>
      <c r="NT107" s="387"/>
      <c r="NU107" s="387"/>
      <c r="NV107" s="387"/>
      <c r="NW107" s="387"/>
      <c r="NX107" s="387"/>
      <c r="NY107" s="387"/>
      <c r="NZ107" s="387"/>
      <c r="OA107" s="387"/>
      <c r="OB107" s="387"/>
      <c r="OC107" s="387"/>
      <c r="OD107" s="387"/>
      <c r="OE107" s="387"/>
      <c r="OF107" s="387"/>
      <c r="OG107" s="387"/>
      <c r="OH107" s="387"/>
      <c r="OI107" s="387"/>
      <c r="OJ107" s="387"/>
      <c r="OK107" s="387"/>
      <c r="OL107" s="387"/>
      <c r="OM107" s="387"/>
      <c r="ON107" s="387"/>
      <c r="OO107" s="387"/>
      <c r="OP107" s="387"/>
      <c r="OQ107" s="387"/>
      <c r="OR107" s="387"/>
      <c r="OS107" s="387"/>
      <c r="OT107" s="387"/>
      <c r="OU107" s="387"/>
      <c r="OV107" s="387"/>
      <c r="OW107" s="387"/>
      <c r="OX107" s="387"/>
      <c r="OY107" s="387"/>
      <c r="OZ107" s="387"/>
      <c r="PA107" s="387"/>
      <c r="PB107" s="387"/>
      <c r="PC107" s="387"/>
      <c r="PD107" s="387"/>
      <c r="PE107" s="387"/>
      <c r="PF107" s="387"/>
      <c r="PG107" s="387"/>
      <c r="PH107" s="387"/>
      <c r="PI107" s="387"/>
      <c r="PJ107" s="387"/>
      <c r="PK107" s="387"/>
      <c r="PL107" s="387"/>
      <c r="PM107" s="387"/>
      <c r="PN107" s="387"/>
      <c r="PO107" s="387"/>
      <c r="PP107" s="387"/>
      <c r="PQ107" s="387"/>
      <c r="PR107" s="387"/>
      <c r="PS107" s="387"/>
      <c r="PT107" s="387"/>
      <c r="PU107" s="387"/>
      <c r="PV107" s="387"/>
      <c r="PW107" s="387"/>
      <c r="PX107" s="387"/>
      <c r="PY107" s="387"/>
      <c r="PZ107" s="387"/>
      <c r="QA107" s="387"/>
      <c r="QB107" s="387"/>
      <c r="QC107" s="387"/>
      <c r="QD107" s="387"/>
      <c r="QE107" s="387"/>
      <c r="QF107" s="387"/>
      <c r="QG107" s="387"/>
      <c r="QH107" s="387"/>
      <c r="QI107" s="387"/>
      <c r="QJ107" s="387"/>
      <c r="QK107" s="387"/>
      <c r="QL107" s="387"/>
      <c r="QM107" s="387"/>
      <c r="QN107" s="387"/>
      <c r="QO107" s="387"/>
      <c r="QP107" s="387"/>
      <c r="QQ107" s="387"/>
      <c r="QR107" s="387"/>
      <c r="QS107" s="387"/>
      <c r="QT107" s="387"/>
      <c r="QU107" s="387"/>
      <c r="QV107" s="387"/>
      <c r="QW107" s="387"/>
      <c r="QX107" s="387"/>
      <c r="QY107" s="387"/>
      <c r="QZ107" s="387"/>
      <c r="RA107" s="387"/>
      <c r="RB107" s="387"/>
      <c r="RC107" s="387"/>
      <c r="RD107" s="387"/>
      <c r="RE107" s="387"/>
      <c r="RF107" s="387"/>
      <c r="RG107" s="387"/>
      <c r="RH107" s="387"/>
      <c r="RI107" s="387"/>
      <c r="RJ107" s="387"/>
      <c r="RK107" s="387"/>
      <c r="RL107" s="387"/>
      <c r="RM107" s="387"/>
      <c r="RN107" s="387"/>
      <c r="RO107" s="387"/>
      <c r="RP107" s="387"/>
      <c r="RQ107" s="387"/>
      <c r="RR107" s="387"/>
      <c r="RS107" s="387"/>
      <c r="RT107" s="387"/>
      <c r="RU107" s="387"/>
      <c r="RV107" s="387"/>
      <c r="RW107" s="387"/>
      <c r="RX107" s="387"/>
      <c r="RY107" s="387"/>
      <c r="RZ107" s="387"/>
      <c r="SA107" s="387"/>
      <c r="SB107" s="387"/>
      <c r="SC107" s="387"/>
      <c r="SD107" s="387"/>
      <c r="SE107" s="387"/>
      <c r="SF107" s="387"/>
      <c r="SG107" s="387"/>
      <c r="SH107" s="387"/>
      <c r="SI107" s="387"/>
      <c r="SJ107" s="387"/>
      <c r="SK107" s="387"/>
      <c r="SL107" s="387"/>
      <c r="SM107" s="387"/>
      <c r="SN107" s="387"/>
      <c r="SO107" s="387"/>
      <c r="SP107" s="387"/>
      <c r="SQ107" s="387"/>
      <c r="SR107" s="387"/>
      <c r="SS107" s="387"/>
      <c r="ST107" s="387"/>
      <c r="SU107" s="387"/>
      <c r="SV107" s="387"/>
      <c r="SW107" s="387"/>
      <c r="SX107" s="387"/>
      <c r="SY107" s="387"/>
      <c r="SZ107" s="387"/>
      <c r="TA107" s="387"/>
      <c r="TB107" s="387"/>
      <c r="TC107" s="387"/>
      <c r="TD107" s="387"/>
      <c r="TE107" s="387"/>
      <c r="TF107" s="387"/>
      <c r="TG107" s="387"/>
      <c r="TH107" s="387"/>
      <c r="TI107" s="387"/>
      <c r="TJ107" s="387"/>
      <c r="TK107" s="387"/>
      <c r="TL107" s="387"/>
      <c r="TM107" s="387"/>
      <c r="TN107" s="387"/>
      <c r="TO107" s="387"/>
      <c r="TP107" s="387"/>
      <c r="TQ107" s="387"/>
      <c r="TR107" s="387"/>
      <c r="TS107" s="387"/>
      <c r="TT107" s="387"/>
      <c r="TU107" s="387"/>
      <c r="TV107" s="387"/>
      <c r="TW107" s="387"/>
      <c r="TX107" s="387"/>
      <c r="TY107" s="387"/>
      <c r="TZ107" s="387"/>
      <c r="UA107" s="387"/>
      <c r="UB107" s="387"/>
      <c r="UC107" s="387"/>
      <c r="UD107" s="387"/>
      <c r="UE107" s="387"/>
      <c r="UF107" s="387"/>
      <c r="UG107" s="387"/>
      <c r="UH107" s="387"/>
      <c r="UI107" s="387"/>
      <c r="UJ107" s="387"/>
      <c r="UK107" s="387"/>
      <c r="UL107" s="387"/>
      <c r="UM107" s="387"/>
      <c r="UN107" s="387"/>
      <c r="UO107" s="387"/>
      <c r="UP107" s="387"/>
      <c r="UQ107" s="387"/>
      <c r="UR107" s="387"/>
      <c r="US107" s="387"/>
      <c r="UT107" s="387"/>
      <c r="UU107" s="387"/>
      <c r="UV107" s="387"/>
      <c r="UW107" s="387"/>
      <c r="UX107" s="387"/>
      <c r="UY107" s="387"/>
      <c r="UZ107" s="387"/>
      <c r="VA107" s="387"/>
      <c r="VB107" s="387"/>
      <c r="VC107" s="387"/>
      <c r="VD107" s="387"/>
      <c r="VE107" s="387"/>
      <c r="VF107" s="387"/>
      <c r="VG107" s="387"/>
      <c r="VH107" s="387"/>
      <c r="VI107" s="387"/>
      <c r="VJ107" s="387"/>
      <c r="VK107" s="387"/>
      <c r="VL107" s="387"/>
      <c r="VM107" s="387"/>
      <c r="VN107" s="387"/>
      <c r="VO107" s="387"/>
      <c r="VP107" s="387"/>
      <c r="VQ107" s="387"/>
      <c r="VR107" s="387"/>
      <c r="VS107" s="387"/>
      <c r="VT107" s="387"/>
      <c r="VU107" s="387"/>
      <c r="VV107" s="387"/>
      <c r="VW107" s="387"/>
      <c r="VX107" s="387"/>
      <c r="VY107" s="387"/>
      <c r="VZ107" s="387"/>
      <c r="WA107" s="387"/>
      <c r="WB107" s="387"/>
      <c r="WC107" s="387"/>
      <c r="WD107" s="387"/>
      <c r="WE107" s="387"/>
      <c r="WF107" s="387"/>
      <c r="WG107" s="387"/>
      <c r="WH107" s="387"/>
      <c r="WI107" s="387"/>
      <c r="WJ107" s="387"/>
      <c r="WK107" s="387"/>
      <c r="WL107" s="387"/>
      <c r="WM107" s="387"/>
      <c r="WN107" s="387"/>
      <c r="WO107" s="387"/>
      <c r="WP107" s="387"/>
      <c r="WQ107" s="387"/>
      <c r="WR107" s="387"/>
      <c r="WS107" s="387"/>
      <c r="WT107" s="387"/>
      <c r="WU107" s="387"/>
      <c r="WV107" s="387"/>
      <c r="WW107" s="387"/>
      <c r="WX107" s="387"/>
      <c r="WY107" s="387"/>
      <c r="WZ107" s="387"/>
      <c r="XA107" s="387"/>
      <c r="XB107" s="387"/>
      <c r="XC107" s="387"/>
      <c r="XD107" s="387"/>
      <c r="XE107" s="387"/>
      <c r="XF107" s="387"/>
      <c r="XG107" s="387"/>
      <c r="XH107" s="387"/>
      <c r="XI107" s="387"/>
      <c r="XJ107" s="387"/>
      <c r="XK107" s="387"/>
      <c r="XL107" s="387"/>
      <c r="XM107" s="387"/>
      <c r="XN107" s="387"/>
      <c r="XO107" s="387"/>
      <c r="XP107" s="387"/>
      <c r="XQ107" s="387"/>
      <c r="XR107" s="387"/>
      <c r="XS107" s="387"/>
      <c r="XT107" s="387"/>
      <c r="XU107" s="387"/>
      <c r="XV107" s="387"/>
      <c r="XW107" s="387"/>
      <c r="XX107" s="387"/>
      <c r="XY107" s="387"/>
      <c r="XZ107" s="387"/>
      <c r="YA107" s="387"/>
      <c r="YB107" s="387"/>
      <c r="YC107" s="387"/>
      <c r="YD107" s="387"/>
      <c r="YE107" s="387"/>
      <c r="YF107" s="387"/>
      <c r="YG107" s="387"/>
      <c r="YH107" s="387"/>
      <c r="YI107" s="387"/>
      <c r="YJ107" s="387"/>
      <c r="YK107" s="387"/>
      <c r="YL107" s="387"/>
      <c r="YM107" s="387"/>
      <c r="YN107" s="387"/>
      <c r="YO107" s="387"/>
      <c r="YP107" s="387"/>
      <c r="YQ107" s="387"/>
      <c r="YR107" s="387"/>
      <c r="YS107" s="387"/>
      <c r="YT107" s="387"/>
      <c r="YU107" s="387"/>
      <c r="YV107" s="387"/>
      <c r="YW107" s="387"/>
      <c r="YX107" s="387"/>
      <c r="YY107" s="387"/>
      <c r="YZ107" s="387"/>
      <c r="ZA107" s="387"/>
      <c r="ZB107" s="387"/>
      <c r="ZC107" s="387"/>
      <c r="ZD107" s="387"/>
      <c r="ZE107" s="387"/>
      <c r="ZF107" s="387"/>
      <c r="ZG107" s="387"/>
      <c r="ZH107" s="387"/>
      <c r="ZI107" s="387"/>
      <c r="ZJ107" s="387"/>
      <c r="ZK107" s="387"/>
      <c r="ZL107" s="387"/>
      <c r="ZM107" s="387"/>
      <c r="ZN107" s="387"/>
      <c r="ZO107" s="387"/>
      <c r="ZP107" s="387"/>
      <c r="ZQ107" s="387"/>
      <c r="ZR107" s="387"/>
      <c r="ZS107" s="387"/>
      <c r="ZT107" s="387"/>
      <c r="ZU107" s="387"/>
      <c r="ZV107" s="387"/>
      <c r="ZW107" s="387"/>
      <c r="ZX107" s="387"/>
      <c r="ZY107" s="387"/>
      <c r="ZZ107" s="387"/>
      <c r="AAA107" s="387"/>
      <c r="AAB107" s="387"/>
      <c r="AAC107" s="387"/>
      <c r="AAD107" s="387"/>
      <c r="AAE107" s="387"/>
      <c r="AAF107" s="387"/>
      <c r="AAG107" s="387"/>
      <c r="AAH107" s="387"/>
      <c r="AAI107" s="387"/>
      <c r="AAJ107" s="387"/>
      <c r="AAK107" s="387"/>
      <c r="AAL107" s="387"/>
      <c r="AAM107" s="387"/>
      <c r="AAN107" s="387"/>
      <c r="AAO107" s="387"/>
      <c r="AAP107" s="387"/>
      <c r="AAQ107" s="387"/>
      <c r="AAR107" s="387"/>
      <c r="AAS107" s="387"/>
      <c r="AAT107" s="387"/>
      <c r="AAU107" s="387"/>
      <c r="AAV107" s="387"/>
      <c r="AAW107" s="387"/>
      <c r="AAX107" s="387"/>
      <c r="AAY107" s="387"/>
      <c r="AAZ107" s="387"/>
      <c r="ABA107" s="387"/>
      <c r="ABB107" s="387"/>
      <c r="ABC107" s="387"/>
      <c r="ABD107" s="387"/>
      <c r="ABE107" s="387"/>
      <c r="ABF107" s="387"/>
      <c r="ABG107" s="387"/>
      <c r="ABH107" s="387"/>
      <c r="ABI107" s="387"/>
      <c r="ABJ107" s="387"/>
      <c r="ABK107" s="387"/>
      <c r="ABL107" s="387"/>
      <c r="ABM107" s="387"/>
      <c r="ABN107" s="387"/>
      <c r="ABO107" s="387"/>
      <c r="ABP107" s="387"/>
      <c r="ABQ107" s="387"/>
      <c r="ABR107" s="387"/>
      <c r="ABS107" s="387"/>
      <c r="ABT107" s="387"/>
      <c r="ABU107" s="387"/>
      <c r="ABV107" s="387"/>
      <c r="ABW107" s="387"/>
      <c r="ABX107" s="387"/>
      <c r="ABY107" s="387"/>
      <c r="ABZ107" s="387"/>
      <c r="ACA107" s="387"/>
      <c r="ACB107" s="387"/>
      <c r="ACC107" s="387"/>
      <c r="ACD107" s="387"/>
      <c r="ACE107" s="387"/>
      <c r="ACF107" s="387"/>
      <c r="ACG107" s="387"/>
      <c r="ACH107" s="387"/>
      <c r="ACI107" s="387"/>
      <c r="ACJ107" s="387"/>
      <c r="ACK107" s="387"/>
      <c r="ACL107" s="387"/>
      <c r="ACM107" s="387"/>
      <c r="ACN107" s="387"/>
      <c r="ACO107" s="387"/>
      <c r="ACP107" s="387"/>
      <c r="ACQ107" s="387"/>
      <c r="ACR107" s="387"/>
      <c r="ACS107" s="387"/>
      <c r="ACT107" s="387"/>
      <c r="ACU107" s="387"/>
      <c r="ACV107" s="387"/>
      <c r="ACW107" s="387"/>
      <c r="ACX107" s="387"/>
      <c r="ACY107" s="387"/>
      <c r="ACZ107" s="387"/>
      <c r="ADA107" s="387"/>
      <c r="ADB107" s="387"/>
      <c r="ADC107" s="387"/>
      <c r="ADD107" s="387"/>
      <c r="ADE107" s="387"/>
      <c r="ADF107" s="387"/>
      <c r="ADG107" s="387"/>
      <c r="ADH107" s="387"/>
      <c r="ADI107" s="387"/>
      <c r="ADJ107" s="387"/>
      <c r="ADK107" s="387"/>
      <c r="ADL107" s="387"/>
      <c r="ADM107" s="387"/>
      <c r="ADN107" s="387"/>
      <c r="ADO107" s="387"/>
      <c r="ADP107" s="387"/>
      <c r="ADQ107" s="387"/>
      <c r="ADR107" s="387"/>
      <c r="ADS107" s="387"/>
      <c r="ADT107" s="387"/>
      <c r="ADU107" s="387"/>
      <c r="ADV107" s="387"/>
      <c r="ADW107" s="387"/>
      <c r="ADX107" s="387"/>
      <c r="ADY107" s="387"/>
      <c r="ADZ107" s="387"/>
      <c r="AEA107" s="387"/>
      <c r="AEB107" s="387"/>
      <c r="AEC107" s="387"/>
      <c r="AED107" s="387"/>
      <c r="AEE107" s="387"/>
      <c r="AEF107" s="387"/>
      <c r="AEG107" s="387"/>
      <c r="AEH107" s="387"/>
      <c r="AEI107" s="387"/>
      <c r="AEJ107" s="387"/>
      <c r="AEK107" s="387"/>
      <c r="AEL107" s="387"/>
      <c r="AEM107" s="387"/>
      <c r="AEN107" s="387"/>
      <c r="AEO107" s="387"/>
      <c r="AEP107" s="387"/>
      <c r="AEQ107" s="387"/>
      <c r="AER107" s="387"/>
      <c r="AES107" s="387"/>
      <c r="AET107" s="387"/>
      <c r="AEU107" s="387"/>
      <c r="AEV107" s="387"/>
      <c r="AEW107" s="387"/>
      <c r="AEX107" s="387"/>
      <c r="AEY107" s="387"/>
      <c r="AEZ107" s="387"/>
      <c r="AFA107" s="387"/>
      <c r="AFB107" s="387"/>
      <c r="AFC107" s="387"/>
      <c r="AFD107" s="387"/>
      <c r="AFE107" s="387"/>
      <c r="AFF107" s="387"/>
      <c r="AFG107" s="387"/>
      <c r="AFH107" s="387"/>
      <c r="AFI107" s="387"/>
      <c r="AFJ107" s="387"/>
      <c r="AFK107" s="387"/>
      <c r="AFL107" s="387"/>
      <c r="AFM107" s="387"/>
      <c r="AFN107" s="387"/>
      <c r="AFO107" s="387"/>
      <c r="AFP107" s="387"/>
      <c r="AFQ107" s="387"/>
      <c r="AFR107" s="387"/>
      <c r="AFS107" s="387"/>
      <c r="AFT107" s="387"/>
      <c r="AFU107" s="387"/>
      <c r="AFV107" s="387"/>
      <c r="AFW107" s="387"/>
      <c r="AFX107" s="387"/>
      <c r="AFY107" s="387"/>
      <c r="AFZ107" s="387"/>
      <c r="AGA107" s="387"/>
      <c r="AGB107" s="387"/>
      <c r="AGC107" s="387"/>
      <c r="AGD107" s="387"/>
      <c r="AGE107" s="387"/>
      <c r="AGF107" s="387"/>
      <c r="AGG107" s="387"/>
      <c r="AGH107" s="387"/>
      <c r="AGI107" s="387"/>
      <c r="AGJ107" s="387"/>
      <c r="AGK107" s="387"/>
      <c r="AGL107" s="387"/>
      <c r="AGM107" s="387"/>
      <c r="AGN107" s="387"/>
      <c r="AGO107" s="387"/>
      <c r="AGP107" s="387"/>
      <c r="AGQ107" s="387"/>
      <c r="AGR107" s="387"/>
      <c r="AGS107" s="387"/>
      <c r="AGT107" s="387"/>
      <c r="AGU107" s="387"/>
      <c r="AGV107" s="387"/>
      <c r="AGW107" s="387"/>
      <c r="AGX107" s="387"/>
      <c r="AGY107" s="387"/>
      <c r="AGZ107" s="387"/>
      <c r="AHA107" s="387"/>
      <c r="AHB107" s="387"/>
      <c r="AHC107" s="387"/>
      <c r="AHD107" s="387"/>
      <c r="AHE107" s="387"/>
      <c r="AHF107" s="387"/>
      <c r="AHG107" s="387"/>
      <c r="AHH107" s="387"/>
      <c r="AHI107" s="387"/>
      <c r="AHJ107" s="387"/>
      <c r="AHK107" s="387"/>
      <c r="AHL107" s="387"/>
      <c r="AHM107" s="387"/>
      <c r="AHN107" s="387"/>
      <c r="AHO107" s="387"/>
      <c r="AHP107" s="387"/>
      <c r="AHQ107" s="387"/>
      <c r="AHR107" s="387"/>
      <c r="AHS107" s="387"/>
      <c r="AHT107" s="387"/>
      <c r="AHU107" s="387"/>
      <c r="AHV107" s="387"/>
      <c r="AHW107" s="387"/>
      <c r="AHX107" s="387"/>
      <c r="AHY107" s="387"/>
      <c r="AHZ107" s="387"/>
      <c r="AIA107" s="387"/>
      <c r="AIB107" s="387"/>
      <c r="AIC107" s="387"/>
      <c r="AID107" s="387"/>
      <c r="AIE107" s="387"/>
      <c r="AIF107" s="387"/>
      <c r="AIG107" s="387"/>
      <c r="AIH107" s="387"/>
      <c r="AII107" s="387"/>
      <c r="AIJ107" s="387"/>
      <c r="AIK107" s="387"/>
      <c r="AIL107" s="387"/>
      <c r="AIM107" s="387"/>
      <c r="AIN107" s="387"/>
      <c r="AIO107" s="387"/>
      <c r="AIP107" s="387"/>
      <c r="AIQ107" s="387"/>
      <c r="AIR107" s="387"/>
      <c r="AIS107" s="387"/>
      <c r="AIT107" s="387"/>
      <c r="AIU107" s="387"/>
      <c r="AIV107" s="387"/>
      <c r="AIW107" s="387"/>
      <c r="AIX107" s="387"/>
      <c r="AIY107" s="387"/>
      <c r="AIZ107" s="387"/>
      <c r="AJA107" s="387"/>
      <c r="AJB107" s="387"/>
      <c r="AJC107" s="387"/>
      <c r="AJD107" s="387"/>
      <c r="AJE107" s="387"/>
      <c r="AJF107" s="387"/>
      <c r="AJG107" s="387"/>
      <c r="AJH107" s="387"/>
      <c r="AJI107" s="387"/>
      <c r="AJJ107" s="387"/>
      <c r="AJK107" s="387"/>
      <c r="AJL107" s="387"/>
      <c r="AJM107" s="387"/>
      <c r="AJN107" s="387"/>
      <c r="AJO107" s="387"/>
      <c r="AJP107" s="387"/>
      <c r="AJQ107" s="387"/>
      <c r="AJR107" s="387"/>
      <c r="AJS107" s="387"/>
      <c r="AJT107" s="387"/>
      <c r="AJU107" s="387"/>
      <c r="AJV107" s="387"/>
      <c r="AJW107" s="387"/>
      <c r="AJX107" s="387"/>
      <c r="AJY107" s="387"/>
      <c r="AJZ107" s="387"/>
      <c r="AKA107" s="387"/>
      <c r="AKB107" s="387"/>
      <c r="AKC107" s="387"/>
      <c r="AKD107" s="387"/>
      <c r="AKE107" s="387"/>
      <c r="AKF107" s="387"/>
      <c r="AKG107" s="387"/>
      <c r="AKH107" s="387"/>
      <c r="AKI107" s="387"/>
      <c r="AKJ107" s="387"/>
      <c r="AKK107" s="387"/>
      <c r="AKL107" s="387"/>
      <c r="AKM107" s="387"/>
      <c r="AKN107" s="387"/>
      <c r="AKO107" s="387"/>
      <c r="AKP107" s="387"/>
      <c r="AKQ107" s="387"/>
      <c r="AKR107" s="387"/>
      <c r="AKS107" s="387"/>
      <c r="AKT107" s="387"/>
      <c r="AKU107" s="387"/>
      <c r="AKV107" s="387"/>
      <c r="AKW107" s="387"/>
      <c r="AKX107" s="387"/>
      <c r="AKY107" s="387"/>
      <c r="AKZ107" s="387"/>
      <c r="ALA107" s="387"/>
      <c r="ALB107" s="387"/>
      <c r="ALC107" s="387"/>
      <c r="ALD107" s="387"/>
      <c r="ALE107" s="387"/>
      <c r="ALF107" s="387"/>
      <c r="ALG107" s="387"/>
      <c r="ALH107" s="387"/>
      <c r="ALI107" s="387"/>
      <c r="ALJ107" s="387"/>
      <c r="ALK107" s="387"/>
      <c r="ALL107" s="387"/>
      <c r="ALM107" s="387"/>
      <c r="ALN107" s="387"/>
      <c r="ALO107" s="387"/>
      <c r="ALP107" s="387"/>
      <c r="ALQ107" s="387"/>
      <c r="ALR107" s="387"/>
      <c r="ALS107" s="387"/>
      <c r="ALT107" s="387"/>
      <c r="ALU107" s="387"/>
      <c r="ALV107" s="387"/>
      <c r="ALW107" s="387"/>
      <c r="ALX107" s="387"/>
      <c r="ALY107" s="387"/>
      <c r="ALZ107" s="387"/>
      <c r="AMA107" s="387"/>
      <c r="AMB107" s="387"/>
      <c r="AMC107" s="387"/>
      <c r="AMD107" s="387"/>
      <c r="AME107" s="387"/>
      <c r="AMF107" s="387"/>
      <c r="AMG107" s="387"/>
      <c r="AMH107" s="387"/>
      <c r="AMI107" s="387"/>
      <c r="AMJ107" s="387"/>
      <c r="AMK107" s="387"/>
      <c r="AML107" s="387"/>
      <c r="AMM107" s="387"/>
      <c r="AMN107" s="387"/>
      <c r="AMO107" s="387"/>
      <c r="AMP107" s="387"/>
      <c r="AMQ107" s="387"/>
      <c r="AMR107" s="387"/>
      <c r="AMS107" s="387"/>
      <c r="AMT107" s="387"/>
      <c r="AMU107" s="387"/>
      <c r="AMV107" s="387"/>
      <c r="AMW107" s="387"/>
      <c r="AMX107" s="387"/>
      <c r="AMY107" s="387"/>
      <c r="AMZ107" s="387"/>
      <c r="ANA107" s="387"/>
      <c r="ANB107" s="387"/>
      <c r="ANC107" s="387"/>
      <c r="AND107" s="387"/>
      <c r="ANE107" s="387"/>
      <c r="ANF107" s="387"/>
      <c r="ANG107" s="387"/>
      <c r="ANH107" s="387"/>
      <c r="ANI107" s="387"/>
      <c r="ANJ107" s="387"/>
      <c r="ANK107" s="387"/>
      <c r="ANL107" s="387"/>
      <c r="ANM107" s="387"/>
      <c r="ANN107" s="387"/>
      <c r="ANO107" s="387"/>
      <c r="ANP107" s="387"/>
      <c r="ANQ107" s="387"/>
      <c r="ANR107" s="387"/>
      <c r="ANS107" s="387"/>
      <c r="ANT107" s="387"/>
      <c r="ANU107" s="387"/>
      <c r="ANV107" s="387"/>
      <c r="ANW107" s="387"/>
      <c r="ANX107" s="387"/>
      <c r="ANY107" s="387"/>
      <c r="ANZ107" s="387"/>
      <c r="AOA107" s="387"/>
      <c r="AOB107" s="387"/>
      <c r="AOC107" s="387"/>
      <c r="AOD107" s="387"/>
      <c r="AOE107" s="387"/>
      <c r="AOF107" s="387"/>
      <c r="AOG107" s="387"/>
      <c r="AOH107" s="387"/>
      <c r="AOI107" s="387"/>
      <c r="AOJ107" s="387"/>
      <c r="AOK107" s="387"/>
      <c r="AOL107" s="387"/>
      <c r="AOM107" s="387"/>
      <c r="AON107" s="387"/>
      <c r="AOO107" s="387"/>
      <c r="AOP107" s="387"/>
      <c r="AOQ107" s="387"/>
      <c r="AOR107" s="387"/>
      <c r="AOS107" s="387"/>
      <c r="AOT107" s="387"/>
      <c r="AOU107" s="387"/>
      <c r="AOV107" s="387"/>
      <c r="AOW107" s="387"/>
      <c r="AOX107" s="387"/>
      <c r="AOY107" s="387"/>
      <c r="AOZ107" s="387"/>
      <c r="APA107" s="387"/>
      <c r="APB107" s="387"/>
      <c r="APC107" s="387"/>
      <c r="APD107" s="387"/>
      <c r="APE107" s="387"/>
      <c r="APF107" s="387"/>
      <c r="APG107" s="387"/>
      <c r="APH107" s="387"/>
      <c r="API107" s="387"/>
      <c r="APJ107" s="387"/>
      <c r="APK107" s="387"/>
      <c r="APL107" s="387"/>
      <c r="APM107" s="387"/>
      <c r="APN107" s="387"/>
      <c r="APO107" s="387"/>
      <c r="APP107" s="387"/>
      <c r="APQ107" s="387"/>
      <c r="APR107" s="387"/>
      <c r="APS107" s="387"/>
      <c r="APT107" s="387"/>
      <c r="APU107" s="387"/>
      <c r="APV107" s="387"/>
      <c r="APW107" s="387"/>
      <c r="APX107" s="387"/>
      <c r="APY107" s="387"/>
      <c r="APZ107" s="387"/>
      <c r="AQA107" s="387"/>
      <c r="AQB107" s="387"/>
      <c r="AQC107" s="387"/>
      <c r="AQD107" s="387"/>
      <c r="AQE107" s="387"/>
      <c r="AQF107" s="387"/>
      <c r="AQG107" s="387"/>
      <c r="AQH107" s="387"/>
      <c r="AQI107" s="387"/>
      <c r="AQJ107" s="387"/>
      <c r="AQK107" s="387"/>
      <c r="AQL107" s="387"/>
      <c r="AQM107" s="387"/>
      <c r="AQN107" s="387"/>
      <c r="AQO107" s="387"/>
      <c r="AQP107" s="387"/>
      <c r="AQQ107" s="387"/>
      <c r="AQR107" s="387"/>
      <c r="AQS107" s="387"/>
      <c r="AQT107" s="387"/>
      <c r="AQU107" s="387"/>
      <c r="AQV107" s="387"/>
      <c r="AQW107" s="387"/>
      <c r="AQX107" s="387"/>
      <c r="AQY107" s="387"/>
      <c r="AQZ107" s="387"/>
      <c r="ARA107" s="387"/>
      <c r="ARB107" s="387"/>
      <c r="ARC107" s="387"/>
      <c r="ARD107" s="387"/>
      <c r="ARE107" s="387"/>
      <c r="ARF107" s="387"/>
      <c r="ARG107" s="387"/>
      <c r="ARH107" s="387"/>
      <c r="ARI107" s="387"/>
      <c r="ARJ107" s="387"/>
      <c r="ARK107" s="387"/>
      <c r="ARL107" s="387"/>
      <c r="ARM107" s="387"/>
      <c r="ARN107" s="387"/>
      <c r="ARO107" s="387"/>
      <c r="ARP107" s="387"/>
      <c r="ARQ107" s="387"/>
      <c r="ARR107" s="387"/>
      <c r="ARS107" s="387"/>
      <c r="ART107" s="387"/>
      <c r="ARU107" s="387"/>
      <c r="ARV107" s="387"/>
      <c r="ARW107" s="387"/>
      <c r="ARX107" s="387"/>
      <c r="ARY107" s="387"/>
      <c r="ARZ107" s="387"/>
      <c r="ASA107" s="387"/>
      <c r="ASB107" s="387"/>
      <c r="ASC107" s="387"/>
      <c r="ASD107" s="387"/>
      <c r="ASE107" s="387"/>
      <c r="ASF107" s="387"/>
      <c r="ASG107" s="387"/>
      <c r="ASH107" s="387"/>
      <c r="ASI107" s="387"/>
      <c r="ASJ107" s="387"/>
      <c r="ASK107" s="387"/>
      <c r="ASL107" s="387"/>
      <c r="ASM107" s="387"/>
      <c r="ASN107" s="387"/>
      <c r="ASO107" s="387"/>
      <c r="ASP107" s="387"/>
      <c r="ASQ107" s="387"/>
      <c r="ASR107" s="387"/>
      <c r="ASS107" s="387"/>
      <c r="AST107" s="387"/>
      <c r="ASU107" s="387"/>
      <c r="ASV107" s="387"/>
      <c r="ASW107" s="387"/>
      <c r="ASX107" s="387"/>
      <c r="ASY107" s="387"/>
      <c r="ASZ107" s="387"/>
      <c r="ATA107" s="387"/>
      <c r="ATB107" s="387"/>
      <c r="ATC107" s="387"/>
      <c r="ATD107" s="387"/>
      <c r="ATE107" s="387"/>
      <c r="ATF107" s="387"/>
      <c r="ATG107" s="387"/>
      <c r="ATH107" s="387"/>
      <c r="ATI107" s="387"/>
      <c r="ATJ107" s="387"/>
      <c r="ATK107" s="387"/>
      <c r="ATL107" s="387"/>
      <c r="ATM107" s="387"/>
      <c r="ATN107" s="387"/>
      <c r="ATO107" s="387"/>
      <c r="ATP107" s="387"/>
      <c r="ATQ107" s="387"/>
      <c r="ATR107" s="387"/>
      <c r="ATS107" s="387"/>
      <c r="ATT107" s="387"/>
      <c r="ATU107" s="387"/>
      <c r="ATV107" s="387"/>
      <c r="ATW107" s="387"/>
      <c r="ATX107" s="387"/>
      <c r="ATY107" s="387"/>
      <c r="ATZ107" s="387"/>
      <c r="AUA107" s="387"/>
      <c r="AUB107" s="387"/>
      <c r="AUC107" s="387"/>
      <c r="AUD107" s="387"/>
      <c r="AUE107" s="387"/>
      <c r="AUF107" s="387"/>
      <c r="AUG107" s="387"/>
      <c r="AUH107" s="387"/>
      <c r="AUI107" s="387"/>
      <c r="AUJ107" s="387"/>
      <c r="AUK107" s="387"/>
      <c r="AUL107" s="387"/>
      <c r="AUM107" s="387"/>
      <c r="AUN107" s="387"/>
      <c r="AUO107" s="387"/>
      <c r="AUP107" s="387"/>
      <c r="AUQ107" s="387"/>
      <c r="AUR107" s="387"/>
      <c r="AUS107" s="387"/>
      <c r="AUT107" s="387"/>
      <c r="AUU107" s="387"/>
      <c r="AUV107" s="387"/>
      <c r="AUW107" s="387"/>
      <c r="AUX107" s="387"/>
      <c r="AUY107" s="387"/>
      <c r="AUZ107" s="387"/>
      <c r="AVA107" s="387"/>
      <c r="AVB107" s="387"/>
      <c r="AVC107" s="387"/>
      <c r="AVD107" s="387"/>
      <c r="AVE107" s="387"/>
      <c r="AVF107" s="387"/>
      <c r="AVG107" s="387"/>
      <c r="AVH107" s="387"/>
      <c r="AVI107" s="387"/>
      <c r="AVJ107" s="387"/>
      <c r="AVK107" s="387"/>
      <c r="AVL107" s="387"/>
      <c r="AVM107" s="387"/>
      <c r="AVN107" s="387"/>
      <c r="AVO107" s="387"/>
      <c r="AVP107" s="387"/>
      <c r="AVQ107" s="387"/>
      <c r="AVR107" s="387"/>
      <c r="AVS107" s="387"/>
      <c r="AVT107" s="387"/>
      <c r="AVU107" s="387"/>
      <c r="AVV107" s="387"/>
      <c r="AVW107" s="387"/>
      <c r="AVX107" s="387"/>
      <c r="AVY107" s="387"/>
      <c r="AVZ107" s="387"/>
      <c r="AWA107" s="387"/>
      <c r="AWB107" s="387"/>
      <c r="AWC107" s="387"/>
      <c r="AWD107" s="387"/>
      <c r="AWE107" s="387"/>
      <c r="AWF107" s="387"/>
      <c r="AWG107" s="387"/>
      <c r="AWH107" s="387"/>
      <c r="AWI107" s="387"/>
      <c r="AWJ107" s="387"/>
      <c r="AWK107" s="387"/>
      <c r="AWL107" s="387"/>
      <c r="AWM107" s="387"/>
      <c r="AWN107" s="387"/>
      <c r="AWO107" s="387"/>
      <c r="AWP107" s="387"/>
      <c r="AWQ107" s="387"/>
      <c r="AWR107" s="387"/>
      <c r="AWS107" s="387"/>
      <c r="AWT107" s="387"/>
      <c r="AWU107" s="387"/>
      <c r="AWV107" s="387"/>
      <c r="AWW107" s="387"/>
      <c r="AWX107" s="387"/>
      <c r="AWY107" s="387"/>
      <c r="AWZ107" s="387"/>
      <c r="AXA107" s="387"/>
      <c r="AXB107" s="387"/>
      <c r="AXC107" s="387"/>
      <c r="AXD107" s="387"/>
      <c r="AXE107" s="387"/>
      <c r="AXF107" s="387"/>
      <c r="AXG107" s="387"/>
      <c r="AXH107" s="387"/>
      <c r="AXI107" s="387"/>
      <c r="AXJ107" s="387"/>
      <c r="AXK107" s="387"/>
      <c r="AXL107" s="387"/>
      <c r="AXM107" s="387"/>
      <c r="AXN107" s="387"/>
      <c r="AXO107" s="387"/>
      <c r="AXP107" s="387"/>
      <c r="AXQ107" s="387"/>
      <c r="AXR107" s="387"/>
      <c r="AXS107" s="387"/>
      <c r="AXT107" s="387"/>
      <c r="AXU107" s="387"/>
      <c r="AXV107" s="387"/>
      <c r="AXW107" s="387"/>
      <c r="AXX107" s="387"/>
      <c r="AXY107" s="387"/>
      <c r="AXZ107" s="387"/>
      <c r="AYA107" s="387"/>
      <c r="AYB107" s="387"/>
      <c r="AYC107" s="387"/>
      <c r="AYD107" s="387"/>
      <c r="AYE107" s="387"/>
      <c r="AYF107" s="387"/>
      <c r="AYG107" s="387"/>
      <c r="AYH107" s="387"/>
      <c r="AYI107" s="387"/>
      <c r="AYJ107" s="387"/>
      <c r="AYK107" s="387"/>
      <c r="AYL107" s="387"/>
      <c r="AYM107" s="387"/>
      <c r="AYN107" s="387"/>
      <c r="AYO107" s="387"/>
      <c r="AYP107" s="387"/>
      <c r="AYQ107" s="387"/>
      <c r="AYR107" s="387"/>
      <c r="AYS107" s="387"/>
      <c r="AYT107" s="387"/>
      <c r="AYU107" s="387"/>
      <c r="AYV107" s="387"/>
      <c r="AYW107" s="387"/>
      <c r="AYX107" s="387"/>
      <c r="AYY107" s="387"/>
      <c r="AYZ107" s="387"/>
      <c r="AZA107" s="387"/>
      <c r="AZB107" s="387"/>
      <c r="AZC107" s="387"/>
      <c r="AZD107" s="387"/>
      <c r="AZE107" s="387"/>
      <c r="AZF107" s="387"/>
      <c r="AZG107" s="387"/>
      <c r="AZH107" s="387"/>
      <c r="AZI107" s="387"/>
      <c r="AZJ107" s="387"/>
      <c r="AZK107" s="387"/>
      <c r="AZL107" s="387"/>
      <c r="AZM107" s="387"/>
      <c r="AZN107" s="387"/>
      <c r="AZO107" s="387"/>
      <c r="AZP107" s="387"/>
      <c r="AZQ107" s="387"/>
      <c r="AZR107" s="387"/>
      <c r="AZS107" s="387"/>
      <c r="AZT107" s="387"/>
      <c r="AZU107" s="387"/>
      <c r="AZV107" s="387"/>
      <c r="AZW107" s="387"/>
      <c r="AZX107" s="387"/>
      <c r="AZY107" s="387"/>
      <c r="AZZ107" s="387"/>
      <c r="BAA107" s="387"/>
      <c r="BAB107" s="387"/>
      <c r="BAC107" s="387"/>
      <c r="BAD107" s="387"/>
      <c r="BAE107" s="387"/>
      <c r="BAF107" s="387"/>
      <c r="BAG107" s="387"/>
      <c r="BAH107" s="387"/>
      <c r="BAI107" s="387"/>
      <c r="BAJ107" s="387"/>
      <c r="BAK107" s="387"/>
      <c r="BAL107" s="387"/>
      <c r="BAM107" s="387"/>
      <c r="BAN107" s="387"/>
      <c r="BAO107" s="387"/>
      <c r="BAP107" s="387"/>
      <c r="BAQ107" s="387"/>
      <c r="BAR107" s="387"/>
      <c r="BAS107" s="387"/>
      <c r="BAT107" s="387"/>
      <c r="BAU107" s="387"/>
      <c r="BAV107" s="387"/>
      <c r="BAW107" s="387"/>
      <c r="BAX107" s="387"/>
      <c r="BAY107" s="387"/>
      <c r="BAZ107" s="387"/>
      <c r="BBA107" s="387"/>
      <c r="BBB107" s="387"/>
      <c r="BBC107" s="387"/>
      <c r="BBD107" s="387"/>
      <c r="BBE107" s="387"/>
      <c r="BBF107" s="387"/>
      <c r="BBG107" s="387"/>
      <c r="BBH107" s="387"/>
      <c r="BBI107" s="387"/>
      <c r="BBJ107" s="387"/>
      <c r="BBK107" s="387"/>
      <c r="BBL107" s="387"/>
      <c r="BBM107" s="387"/>
      <c r="BBN107" s="387"/>
      <c r="BBO107" s="387"/>
      <c r="BBP107" s="387"/>
      <c r="BBQ107" s="387"/>
      <c r="BBR107" s="387"/>
      <c r="BBS107" s="387"/>
      <c r="BBT107" s="387"/>
      <c r="BBU107" s="387"/>
      <c r="BBV107" s="387"/>
      <c r="BBW107" s="387"/>
      <c r="BBX107" s="387"/>
      <c r="BBY107" s="387"/>
      <c r="BBZ107" s="387"/>
      <c r="BCA107" s="387"/>
      <c r="BCB107" s="387"/>
      <c r="BCC107" s="387"/>
      <c r="BCD107" s="387"/>
      <c r="BCE107" s="387"/>
      <c r="BCF107" s="387"/>
      <c r="BCG107" s="387"/>
      <c r="BCH107" s="387"/>
      <c r="BCI107" s="387"/>
      <c r="BCJ107" s="387"/>
      <c r="BCK107" s="387"/>
      <c r="BCL107" s="387"/>
      <c r="BCM107" s="387"/>
      <c r="BCN107" s="387"/>
      <c r="BCO107" s="387"/>
      <c r="BCP107" s="387"/>
      <c r="BCQ107" s="387"/>
      <c r="BCR107" s="387"/>
      <c r="BCS107" s="387"/>
      <c r="BCT107" s="387"/>
      <c r="BCU107" s="387"/>
      <c r="BCV107" s="387"/>
      <c r="BCW107" s="387"/>
      <c r="BCX107" s="387"/>
      <c r="BCY107" s="387"/>
      <c r="BCZ107" s="387"/>
      <c r="BDA107" s="387"/>
      <c r="BDB107" s="387"/>
      <c r="BDC107" s="387"/>
      <c r="BDD107" s="387"/>
      <c r="BDE107" s="387"/>
      <c r="BDF107" s="387"/>
      <c r="BDG107" s="387"/>
      <c r="BDH107" s="387"/>
      <c r="BDI107" s="387"/>
      <c r="BDJ107" s="387"/>
      <c r="BDK107" s="387"/>
      <c r="BDL107" s="387"/>
      <c r="BDM107" s="387"/>
      <c r="BDN107" s="387"/>
      <c r="BDO107" s="387"/>
      <c r="BDP107" s="387"/>
      <c r="BDQ107" s="387"/>
      <c r="BDR107" s="387"/>
      <c r="BDS107" s="387"/>
      <c r="BDT107" s="387"/>
      <c r="BDU107" s="387"/>
      <c r="BDV107" s="387"/>
      <c r="BDW107" s="387"/>
      <c r="BDX107" s="387"/>
      <c r="BDY107" s="387"/>
      <c r="BDZ107" s="387"/>
      <c r="BEA107" s="387"/>
      <c r="BEB107" s="387"/>
      <c r="BEC107" s="387"/>
      <c r="BED107" s="387"/>
      <c r="BEE107" s="387"/>
      <c r="BEF107" s="387"/>
      <c r="BEG107" s="387"/>
      <c r="BEH107" s="387"/>
      <c r="BEI107" s="387"/>
      <c r="BEJ107" s="387"/>
      <c r="BEK107" s="387"/>
      <c r="BEL107" s="387"/>
      <c r="BEM107" s="387"/>
      <c r="BEN107" s="387"/>
      <c r="BEO107" s="387"/>
      <c r="BEP107" s="387"/>
      <c r="BEQ107" s="387"/>
      <c r="BER107" s="387"/>
      <c r="BES107" s="387"/>
      <c r="BET107" s="387"/>
      <c r="BEU107" s="387"/>
      <c r="BEV107" s="387"/>
      <c r="BEW107" s="387"/>
      <c r="BEX107" s="387"/>
      <c r="BEY107" s="387"/>
      <c r="BEZ107" s="387"/>
      <c r="BFA107" s="387"/>
      <c r="BFB107" s="387"/>
      <c r="BFC107" s="387"/>
      <c r="BFD107" s="387"/>
      <c r="BFE107" s="387"/>
      <c r="BFF107" s="387"/>
      <c r="BFG107" s="387"/>
      <c r="BFH107" s="387"/>
      <c r="BFI107" s="387"/>
      <c r="BFJ107" s="387"/>
      <c r="BFK107" s="387"/>
      <c r="BFL107" s="387"/>
      <c r="BFM107" s="387"/>
      <c r="BFN107" s="387"/>
      <c r="BFO107" s="387"/>
      <c r="BFP107" s="387"/>
      <c r="BFQ107" s="387"/>
      <c r="BFR107" s="387"/>
      <c r="BFS107" s="387"/>
      <c r="BFT107" s="387"/>
      <c r="BFU107" s="387"/>
      <c r="BFV107" s="387"/>
      <c r="BFW107" s="387"/>
      <c r="BFX107" s="387"/>
      <c r="BFY107" s="387"/>
      <c r="BFZ107" s="387"/>
      <c r="BGA107" s="387"/>
      <c r="BGB107" s="387"/>
      <c r="BGC107" s="387"/>
      <c r="BGD107" s="387"/>
      <c r="BGE107" s="387"/>
      <c r="BGF107" s="387"/>
      <c r="BGG107" s="387"/>
      <c r="BGH107" s="387"/>
      <c r="BGI107" s="387"/>
      <c r="BGJ107" s="387"/>
      <c r="BGK107" s="387"/>
      <c r="BGL107" s="387"/>
      <c r="BGM107" s="387"/>
      <c r="BGN107" s="387"/>
      <c r="BGO107" s="387"/>
      <c r="BGP107" s="387"/>
      <c r="BGQ107" s="387"/>
      <c r="BGR107" s="387"/>
      <c r="BGS107" s="387"/>
      <c r="BGT107" s="387"/>
      <c r="BGU107" s="387"/>
      <c r="BGV107" s="387"/>
      <c r="BGW107" s="387"/>
      <c r="BGX107" s="387"/>
      <c r="BGY107" s="387"/>
      <c r="BGZ107" s="387"/>
      <c r="BHA107" s="387"/>
      <c r="BHB107" s="387"/>
      <c r="BHC107" s="387"/>
      <c r="BHD107" s="387"/>
      <c r="BHE107" s="387"/>
      <c r="BHF107" s="387"/>
      <c r="BHG107" s="387"/>
      <c r="BHH107" s="387"/>
      <c r="BHI107" s="387"/>
      <c r="BHJ107" s="387"/>
      <c r="BHK107" s="387"/>
      <c r="BHL107" s="387"/>
      <c r="BHM107" s="387"/>
      <c r="BHN107" s="387"/>
      <c r="BHO107" s="387"/>
      <c r="BHP107" s="387"/>
      <c r="BHQ107" s="387"/>
      <c r="BHR107" s="387"/>
      <c r="BHS107" s="387"/>
      <c r="BHT107" s="387"/>
      <c r="BHU107" s="387"/>
      <c r="BHV107" s="387"/>
      <c r="BHW107" s="387"/>
      <c r="BHX107" s="387"/>
      <c r="BHY107" s="387"/>
      <c r="BHZ107" s="387"/>
      <c r="BIA107" s="387"/>
      <c r="BIB107" s="387"/>
      <c r="BIC107" s="387"/>
      <c r="BID107" s="387"/>
      <c r="BIE107" s="387"/>
      <c r="BIF107" s="387"/>
      <c r="BIG107" s="387"/>
      <c r="BIH107" s="387"/>
      <c r="BII107" s="387"/>
      <c r="BIJ107" s="387"/>
      <c r="BIK107" s="387"/>
      <c r="BIL107" s="387"/>
      <c r="BIM107" s="387"/>
      <c r="BIN107" s="387"/>
      <c r="BIO107" s="387"/>
      <c r="BIP107" s="387"/>
      <c r="BIQ107" s="387"/>
      <c r="BIR107" s="387"/>
      <c r="BIS107" s="387"/>
      <c r="BIT107" s="387"/>
      <c r="BIU107" s="387"/>
      <c r="BIV107" s="387"/>
      <c r="BIW107" s="387"/>
      <c r="BIX107" s="387"/>
      <c r="BIY107" s="387"/>
      <c r="BIZ107" s="387"/>
      <c r="BJA107" s="387"/>
      <c r="BJB107" s="387"/>
      <c r="BJC107" s="387"/>
      <c r="BJD107" s="387"/>
      <c r="BJE107" s="387"/>
      <c r="BJF107" s="387"/>
      <c r="BJG107" s="387"/>
      <c r="BJH107" s="387"/>
      <c r="BJI107" s="387"/>
      <c r="BJJ107" s="387"/>
      <c r="BJK107" s="387"/>
      <c r="BJL107" s="387"/>
      <c r="BJM107" s="387"/>
      <c r="BJN107" s="387"/>
      <c r="BJO107" s="387"/>
      <c r="BJP107" s="387"/>
      <c r="BJQ107" s="387"/>
      <c r="BJR107" s="387"/>
      <c r="BJS107" s="387"/>
      <c r="BJT107" s="387"/>
      <c r="BJU107" s="387"/>
      <c r="BJV107" s="387"/>
      <c r="BJW107" s="387"/>
      <c r="BJX107" s="387"/>
      <c r="BJY107" s="387"/>
      <c r="BJZ107" s="387"/>
      <c r="BKA107" s="387"/>
      <c r="BKB107" s="387"/>
      <c r="BKC107" s="387"/>
      <c r="BKD107" s="387"/>
      <c r="BKE107" s="387"/>
      <c r="BKF107" s="387"/>
      <c r="BKG107" s="387"/>
      <c r="BKH107" s="387"/>
      <c r="BKI107" s="387"/>
      <c r="BKJ107" s="387"/>
      <c r="BKK107" s="387"/>
      <c r="BKL107" s="387"/>
      <c r="BKM107" s="387"/>
      <c r="BKN107" s="387"/>
      <c r="BKO107" s="387"/>
      <c r="BKP107" s="387"/>
      <c r="BKQ107" s="387"/>
      <c r="BKR107" s="387"/>
      <c r="BKS107" s="387"/>
      <c r="BKT107" s="387"/>
      <c r="BKU107" s="387"/>
      <c r="BKV107" s="387"/>
      <c r="BKW107" s="387"/>
      <c r="BKX107" s="387"/>
      <c r="BKY107" s="387"/>
      <c r="BKZ107" s="387"/>
      <c r="BLA107" s="387"/>
      <c r="BLB107" s="387"/>
      <c r="BLC107" s="387"/>
      <c r="BLD107" s="387"/>
      <c r="BLE107" s="387"/>
      <c r="BLF107" s="387"/>
      <c r="BLG107" s="387"/>
      <c r="BLH107" s="387"/>
      <c r="BLI107" s="387"/>
      <c r="BLJ107" s="387"/>
      <c r="BLK107" s="387"/>
      <c r="BLL107" s="387"/>
      <c r="BLM107" s="387"/>
      <c r="BLN107" s="387"/>
      <c r="BLO107" s="387"/>
      <c r="BLP107" s="387"/>
      <c r="BLQ107" s="387"/>
      <c r="BLR107" s="387"/>
      <c r="BLS107" s="387"/>
      <c r="BLT107" s="387"/>
      <c r="BLU107" s="387"/>
      <c r="BLV107" s="387"/>
      <c r="BLW107" s="387"/>
      <c r="BLX107" s="387"/>
      <c r="BLY107" s="387"/>
      <c r="BLZ107" s="387"/>
      <c r="BMA107" s="387"/>
      <c r="BMB107" s="387"/>
      <c r="BMC107" s="387"/>
      <c r="BMD107" s="387"/>
      <c r="BME107" s="387"/>
      <c r="BMF107" s="387"/>
      <c r="BMG107" s="387"/>
      <c r="BMH107" s="387"/>
      <c r="BMI107" s="387"/>
      <c r="BMJ107" s="387"/>
      <c r="BMK107" s="387"/>
      <c r="BML107" s="387"/>
      <c r="BMM107" s="387"/>
      <c r="BMN107" s="387"/>
      <c r="BMO107" s="387"/>
      <c r="BMP107" s="387"/>
      <c r="BMQ107" s="387"/>
      <c r="BMR107" s="387"/>
      <c r="BMS107" s="387"/>
      <c r="BMT107" s="387"/>
      <c r="BMU107" s="387"/>
      <c r="BMV107" s="387"/>
      <c r="BMW107" s="387"/>
      <c r="BMX107" s="387"/>
      <c r="BMY107" s="387"/>
      <c r="BMZ107" s="387"/>
      <c r="BNA107" s="387"/>
      <c r="BNB107" s="387"/>
      <c r="BNC107" s="387"/>
      <c r="BND107" s="387"/>
      <c r="BNE107" s="387"/>
      <c r="BNF107" s="387"/>
      <c r="BNG107" s="387"/>
      <c r="BNH107" s="387"/>
      <c r="BNI107" s="387"/>
      <c r="BNJ107" s="387"/>
      <c r="BNK107" s="387"/>
      <c r="BNL107" s="387"/>
      <c r="BNM107" s="387"/>
      <c r="BNN107" s="387"/>
      <c r="BNO107" s="387"/>
      <c r="BNP107" s="387"/>
      <c r="BNQ107" s="387"/>
      <c r="BNR107" s="387"/>
      <c r="BNS107" s="387"/>
      <c r="BNT107" s="387"/>
      <c r="BNU107" s="387"/>
      <c r="BNV107" s="387"/>
      <c r="BNW107" s="387"/>
      <c r="BNX107" s="387"/>
      <c r="BNY107" s="387"/>
      <c r="BNZ107" s="387"/>
      <c r="BOA107" s="387"/>
      <c r="BOB107" s="387"/>
      <c r="BOC107" s="387"/>
      <c r="BOD107" s="387"/>
      <c r="BOE107" s="387"/>
      <c r="BOF107" s="387"/>
      <c r="BOG107" s="387"/>
      <c r="BOH107" s="387"/>
      <c r="BOI107" s="387"/>
      <c r="BOJ107" s="387"/>
      <c r="BOK107" s="387"/>
      <c r="BOL107" s="387"/>
      <c r="BOM107" s="387"/>
      <c r="BON107" s="387"/>
      <c r="BOO107" s="387"/>
      <c r="BOP107" s="387"/>
      <c r="BOQ107" s="387"/>
      <c r="BOR107" s="387"/>
      <c r="BOS107" s="387"/>
      <c r="BOT107" s="387"/>
      <c r="BOU107" s="387"/>
      <c r="BOV107" s="387"/>
      <c r="BOW107" s="387"/>
      <c r="BOX107" s="387"/>
      <c r="BOY107" s="387"/>
      <c r="BOZ107" s="387"/>
      <c r="BPA107" s="387"/>
      <c r="BPB107" s="387"/>
      <c r="BPC107" s="387"/>
      <c r="BPD107" s="387"/>
      <c r="BPE107" s="387"/>
      <c r="BPF107" s="387"/>
      <c r="BPG107" s="387"/>
      <c r="BPH107" s="387"/>
      <c r="BPI107" s="387"/>
      <c r="BPJ107" s="387"/>
      <c r="BPK107" s="387"/>
      <c r="BPL107" s="387"/>
      <c r="BPM107" s="387"/>
      <c r="BPN107" s="387"/>
      <c r="BPO107" s="387"/>
      <c r="BPP107" s="387"/>
      <c r="BPQ107" s="387"/>
      <c r="BPR107" s="387"/>
      <c r="BPS107" s="387"/>
      <c r="BPT107" s="387"/>
      <c r="BPU107" s="387"/>
      <c r="BPV107" s="387"/>
      <c r="BPW107" s="387"/>
      <c r="BPX107" s="387"/>
      <c r="BPY107" s="387"/>
      <c r="BPZ107" s="387"/>
      <c r="BQA107" s="387"/>
      <c r="BQB107" s="387"/>
      <c r="BQC107" s="387"/>
      <c r="BQD107" s="387"/>
      <c r="BQE107" s="387"/>
      <c r="BQF107" s="387"/>
      <c r="BQG107" s="387"/>
      <c r="BQH107" s="387"/>
      <c r="BQI107" s="387"/>
      <c r="BQJ107" s="387"/>
      <c r="BQK107" s="387"/>
      <c r="BQL107" s="387"/>
      <c r="BQM107" s="387"/>
      <c r="BQN107" s="387"/>
      <c r="BQO107" s="387"/>
      <c r="BQP107" s="387"/>
      <c r="BQQ107" s="387"/>
      <c r="BQR107" s="387"/>
      <c r="BQS107" s="387"/>
      <c r="BQT107" s="387"/>
      <c r="BQU107" s="387"/>
      <c r="BQV107" s="387"/>
      <c r="BQW107" s="387"/>
      <c r="BQX107" s="387"/>
      <c r="BQY107" s="387"/>
      <c r="BQZ107" s="387"/>
      <c r="BRA107" s="387"/>
      <c r="BRB107" s="387"/>
      <c r="BRC107" s="387"/>
      <c r="BRD107" s="387"/>
      <c r="BRE107" s="387"/>
      <c r="BRF107" s="387"/>
      <c r="BRG107" s="387"/>
      <c r="BRH107" s="387"/>
      <c r="BRI107" s="387"/>
      <c r="BRJ107" s="387"/>
      <c r="BRK107" s="387"/>
      <c r="BRL107" s="387"/>
      <c r="BRM107" s="387"/>
      <c r="BRN107" s="387"/>
      <c r="BRO107" s="387"/>
      <c r="BRP107" s="387"/>
      <c r="BRQ107" s="387"/>
      <c r="BRR107" s="387"/>
      <c r="BRS107" s="387"/>
      <c r="BRT107" s="387"/>
      <c r="BRU107" s="387"/>
      <c r="BRV107" s="387"/>
      <c r="BRW107" s="387"/>
      <c r="BRX107" s="387"/>
      <c r="BRY107" s="387"/>
      <c r="BRZ107" s="387"/>
      <c r="BSA107" s="387"/>
      <c r="BSB107" s="387"/>
      <c r="BSC107" s="387"/>
      <c r="BSD107" s="387"/>
      <c r="BSE107" s="387"/>
      <c r="BSF107" s="387"/>
      <c r="BSG107" s="387"/>
      <c r="BSH107" s="387"/>
      <c r="BSI107" s="387"/>
      <c r="BSJ107" s="387"/>
      <c r="BSK107" s="387"/>
      <c r="BSL107" s="387"/>
      <c r="BSM107" s="387"/>
      <c r="BSN107" s="387"/>
      <c r="BSO107" s="387"/>
      <c r="BSP107" s="387"/>
      <c r="BSQ107" s="387"/>
      <c r="BSR107" s="387"/>
      <c r="BSS107" s="387"/>
      <c r="BST107" s="387"/>
      <c r="BSU107" s="387"/>
      <c r="BSV107" s="387"/>
      <c r="BSW107" s="387"/>
      <c r="BSX107" s="387"/>
      <c r="BSY107" s="387"/>
      <c r="BSZ107" s="387"/>
      <c r="BTA107" s="387"/>
      <c r="BTB107" s="387"/>
      <c r="BTC107" s="387"/>
      <c r="BTD107" s="387"/>
      <c r="BTE107" s="387"/>
      <c r="BTF107" s="387"/>
      <c r="BTG107" s="387"/>
      <c r="BTH107" s="387"/>
      <c r="BTI107" s="387"/>
      <c r="BTJ107" s="387"/>
      <c r="BTK107" s="387"/>
      <c r="BTL107" s="387"/>
      <c r="BTM107" s="387"/>
      <c r="BTN107" s="387"/>
      <c r="BTO107" s="387"/>
      <c r="BTP107" s="387"/>
      <c r="BTQ107" s="387"/>
      <c r="BTR107" s="387"/>
      <c r="BTS107" s="387"/>
      <c r="BTT107" s="387"/>
      <c r="BTU107" s="387"/>
      <c r="BTV107" s="387"/>
      <c r="BTW107" s="387"/>
      <c r="BTX107" s="387"/>
      <c r="BTY107" s="387"/>
      <c r="BTZ107" s="387"/>
      <c r="BUA107" s="387"/>
      <c r="BUB107" s="387"/>
      <c r="BUC107" s="387"/>
      <c r="BUD107" s="387"/>
      <c r="BUE107" s="387"/>
      <c r="BUF107" s="387"/>
      <c r="BUG107" s="387"/>
      <c r="BUH107" s="387"/>
      <c r="BUI107" s="387"/>
      <c r="BUJ107" s="387"/>
      <c r="BUK107" s="387"/>
      <c r="BUL107" s="387"/>
      <c r="BUM107" s="387"/>
      <c r="BUN107" s="387"/>
      <c r="BUO107" s="387"/>
      <c r="BUP107" s="387"/>
      <c r="BUQ107" s="387"/>
      <c r="BUR107" s="387"/>
      <c r="BUS107" s="387"/>
      <c r="BUT107" s="387"/>
      <c r="BUU107" s="387"/>
      <c r="BUV107" s="387"/>
      <c r="BUW107" s="387"/>
      <c r="BUX107" s="387"/>
      <c r="BUY107" s="387"/>
      <c r="BUZ107" s="387"/>
      <c r="BVA107" s="387"/>
      <c r="BVB107" s="387"/>
      <c r="BVC107" s="387"/>
      <c r="BVD107" s="387"/>
      <c r="BVE107" s="387"/>
      <c r="BVF107" s="387"/>
      <c r="BVG107" s="387"/>
      <c r="BVH107" s="387"/>
      <c r="BVI107" s="387"/>
      <c r="BVJ107" s="387"/>
      <c r="BVK107" s="387"/>
      <c r="BVL107" s="387"/>
      <c r="BVM107" s="387"/>
      <c r="BVN107" s="387"/>
      <c r="BVO107" s="387"/>
      <c r="BVP107" s="387"/>
      <c r="BVQ107" s="387"/>
      <c r="BVR107" s="387"/>
      <c r="BVS107" s="387"/>
      <c r="BVT107" s="387"/>
      <c r="BVU107" s="387"/>
      <c r="BVV107" s="387"/>
      <c r="BVW107" s="387"/>
      <c r="BVX107" s="387"/>
      <c r="BVY107" s="387"/>
      <c r="BVZ107" s="387"/>
      <c r="BWA107" s="387"/>
      <c r="BWB107" s="387"/>
      <c r="BWC107" s="387"/>
      <c r="BWD107" s="387"/>
      <c r="BWE107" s="387"/>
      <c r="BWF107" s="387"/>
      <c r="BWG107" s="387"/>
      <c r="BWH107" s="387"/>
      <c r="BWI107" s="387"/>
      <c r="BWJ107" s="387"/>
      <c r="BWK107" s="387"/>
      <c r="BWL107" s="387"/>
      <c r="BWM107" s="387"/>
      <c r="BWN107" s="387"/>
      <c r="BWO107" s="387"/>
      <c r="BWP107" s="387"/>
      <c r="BWQ107" s="387"/>
      <c r="BWR107" s="387"/>
      <c r="BWS107" s="387"/>
      <c r="BWT107" s="387"/>
      <c r="BWU107" s="387"/>
      <c r="BWV107" s="387"/>
      <c r="BWW107" s="387"/>
      <c r="BWX107" s="387"/>
      <c r="BWY107" s="387"/>
      <c r="BWZ107" s="387"/>
      <c r="BXA107" s="387"/>
      <c r="BXB107" s="387"/>
      <c r="BXC107" s="387"/>
      <c r="BXD107" s="387"/>
      <c r="BXE107" s="387"/>
      <c r="BXF107" s="387"/>
      <c r="BXG107" s="387"/>
      <c r="BXH107" s="387"/>
      <c r="BXI107" s="387"/>
      <c r="BXJ107" s="387"/>
      <c r="BXK107" s="387"/>
      <c r="BXL107" s="387"/>
      <c r="BXM107" s="387"/>
      <c r="BXN107" s="387"/>
      <c r="BXO107" s="387"/>
      <c r="BXP107" s="387"/>
      <c r="BXQ107" s="387"/>
      <c r="BXR107" s="387"/>
      <c r="BXS107" s="387"/>
      <c r="BXT107" s="387"/>
      <c r="BXU107" s="387"/>
      <c r="BXV107" s="387"/>
      <c r="BXW107" s="387"/>
      <c r="BXX107" s="387"/>
      <c r="BXY107" s="387"/>
      <c r="BXZ107" s="387"/>
      <c r="BYA107" s="387"/>
      <c r="BYB107" s="387"/>
      <c r="BYC107" s="387"/>
      <c r="BYD107" s="387"/>
      <c r="BYE107" s="387"/>
      <c r="BYF107" s="387"/>
      <c r="BYG107" s="387"/>
      <c r="BYH107" s="387"/>
      <c r="BYI107" s="387"/>
      <c r="BYJ107" s="387"/>
      <c r="BYK107" s="387"/>
      <c r="BYL107" s="387"/>
      <c r="BYM107" s="387"/>
      <c r="BYN107" s="387"/>
      <c r="BYO107" s="387"/>
      <c r="BYP107" s="387"/>
      <c r="BYQ107" s="387"/>
      <c r="BYR107" s="387"/>
      <c r="BYS107" s="387"/>
      <c r="BYT107" s="387"/>
      <c r="BYU107" s="387"/>
      <c r="BYV107" s="387"/>
      <c r="BYW107" s="387"/>
      <c r="BYX107" s="387"/>
      <c r="BYY107" s="387"/>
      <c r="BYZ107" s="387"/>
      <c r="BZA107" s="387"/>
      <c r="BZB107" s="387"/>
      <c r="BZC107" s="387"/>
      <c r="BZD107" s="387"/>
      <c r="BZE107" s="387"/>
      <c r="BZF107" s="387"/>
      <c r="BZG107" s="387"/>
      <c r="BZH107" s="387"/>
      <c r="BZI107" s="387"/>
      <c r="BZJ107" s="387"/>
      <c r="BZK107" s="387"/>
      <c r="BZL107" s="387"/>
      <c r="BZM107" s="387"/>
      <c r="BZN107" s="387"/>
      <c r="BZO107" s="387"/>
      <c r="BZP107" s="387"/>
      <c r="BZQ107" s="387"/>
      <c r="BZR107" s="387"/>
      <c r="BZS107" s="387"/>
      <c r="BZT107" s="387"/>
      <c r="BZU107" s="387"/>
      <c r="BZV107" s="387"/>
      <c r="BZW107" s="387"/>
      <c r="BZX107" s="387"/>
      <c r="BZY107" s="387"/>
      <c r="BZZ107" s="387"/>
      <c r="CAA107" s="387"/>
      <c r="CAB107" s="387"/>
      <c r="CAC107" s="387"/>
      <c r="CAD107" s="387"/>
      <c r="CAE107" s="387"/>
      <c r="CAF107" s="387"/>
      <c r="CAG107" s="387"/>
      <c r="CAH107" s="387"/>
      <c r="CAI107" s="387"/>
      <c r="CAJ107" s="387"/>
      <c r="CAK107" s="387"/>
      <c r="CAL107" s="387"/>
      <c r="CAM107" s="387"/>
      <c r="CAN107" s="387"/>
      <c r="CAO107" s="387"/>
      <c r="CAP107" s="387"/>
      <c r="CAQ107" s="387"/>
      <c r="CAR107" s="387"/>
      <c r="CAS107" s="387"/>
      <c r="CAT107" s="387"/>
      <c r="CAU107" s="387"/>
      <c r="CAV107" s="387"/>
      <c r="CAW107" s="387"/>
      <c r="CAX107" s="387"/>
      <c r="CAY107" s="387"/>
      <c r="CAZ107" s="387"/>
      <c r="CBA107" s="387"/>
      <c r="CBB107" s="387"/>
      <c r="CBC107" s="387"/>
      <c r="CBD107" s="387"/>
      <c r="CBE107" s="387"/>
      <c r="CBF107" s="387"/>
      <c r="CBG107" s="387"/>
      <c r="CBH107" s="387"/>
      <c r="CBI107" s="387"/>
      <c r="CBJ107" s="387"/>
      <c r="CBK107" s="387"/>
      <c r="CBL107" s="387"/>
      <c r="CBM107" s="387"/>
      <c r="CBN107" s="387"/>
      <c r="CBO107" s="387"/>
      <c r="CBP107" s="387"/>
      <c r="CBQ107" s="387"/>
      <c r="CBR107" s="387"/>
      <c r="CBS107" s="387"/>
      <c r="CBT107" s="387"/>
      <c r="CBU107" s="387"/>
      <c r="CBV107" s="387"/>
      <c r="CBW107" s="387"/>
      <c r="CBX107" s="387"/>
      <c r="CBY107" s="387"/>
      <c r="CBZ107" s="387"/>
      <c r="CCA107" s="387"/>
      <c r="CCB107" s="387"/>
      <c r="CCC107" s="387"/>
      <c r="CCD107" s="387"/>
      <c r="CCE107" s="387"/>
      <c r="CCF107" s="387"/>
      <c r="CCG107" s="387"/>
      <c r="CCH107" s="387"/>
      <c r="CCI107" s="387"/>
      <c r="CCJ107" s="387"/>
      <c r="CCK107" s="387"/>
      <c r="CCL107" s="387"/>
      <c r="CCM107" s="387"/>
      <c r="CCN107" s="387"/>
      <c r="CCO107" s="387"/>
      <c r="CCP107" s="387"/>
      <c r="CCQ107" s="387"/>
      <c r="CCR107" s="387"/>
      <c r="CCS107" s="387"/>
      <c r="CCT107" s="387"/>
      <c r="CCU107" s="387"/>
      <c r="CCV107" s="387"/>
      <c r="CCW107" s="387"/>
      <c r="CCX107" s="387"/>
      <c r="CCY107" s="387"/>
      <c r="CCZ107" s="387"/>
      <c r="CDA107" s="387"/>
      <c r="CDB107" s="387"/>
      <c r="CDC107" s="387"/>
      <c r="CDD107" s="387"/>
      <c r="CDE107" s="387"/>
      <c r="CDF107" s="387"/>
      <c r="CDG107" s="387"/>
      <c r="CDH107" s="387"/>
      <c r="CDI107" s="387"/>
      <c r="CDJ107" s="387"/>
      <c r="CDK107" s="387"/>
      <c r="CDL107" s="387"/>
      <c r="CDM107" s="387"/>
      <c r="CDN107" s="387"/>
      <c r="CDO107" s="387"/>
      <c r="CDP107" s="387"/>
      <c r="CDQ107" s="387"/>
      <c r="CDR107" s="387"/>
      <c r="CDS107" s="387"/>
      <c r="CDT107" s="387"/>
      <c r="CDU107" s="387"/>
      <c r="CDV107" s="387"/>
      <c r="CDW107" s="387"/>
      <c r="CDX107" s="387"/>
      <c r="CDY107" s="387"/>
      <c r="CDZ107" s="387"/>
      <c r="CEA107" s="387"/>
      <c r="CEB107" s="387"/>
      <c r="CEC107" s="387"/>
      <c r="CED107" s="387"/>
      <c r="CEE107" s="387"/>
      <c r="CEF107" s="387"/>
      <c r="CEG107" s="387"/>
      <c r="CEH107" s="387"/>
      <c r="CEI107" s="387"/>
      <c r="CEJ107" s="387"/>
      <c r="CEK107" s="387"/>
      <c r="CEL107" s="387"/>
      <c r="CEM107" s="387"/>
      <c r="CEN107" s="387"/>
      <c r="CEO107" s="387"/>
      <c r="CEP107" s="387"/>
      <c r="CEQ107" s="387"/>
      <c r="CER107" s="387"/>
      <c r="CES107" s="387"/>
      <c r="CET107" s="387"/>
      <c r="CEU107" s="387"/>
      <c r="CEV107" s="387"/>
      <c r="CEW107" s="387"/>
      <c r="CEX107" s="387"/>
      <c r="CEY107" s="387"/>
      <c r="CEZ107" s="387"/>
      <c r="CFA107" s="387"/>
      <c r="CFB107" s="387"/>
      <c r="CFC107" s="387"/>
      <c r="CFD107" s="387"/>
      <c r="CFE107" s="387"/>
      <c r="CFF107" s="387"/>
      <c r="CFG107" s="387"/>
      <c r="CFH107" s="387"/>
      <c r="CFI107" s="387"/>
      <c r="CFJ107" s="387"/>
      <c r="CFK107" s="387"/>
      <c r="CFL107" s="387"/>
      <c r="CFM107" s="387"/>
      <c r="CFN107" s="387"/>
      <c r="CFO107" s="387"/>
      <c r="CFP107" s="387"/>
      <c r="CFQ107" s="387"/>
      <c r="CFR107" s="387"/>
      <c r="CFS107" s="387"/>
      <c r="CFT107" s="387"/>
      <c r="CFU107" s="387"/>
      <c r="CFV107" s="387"/>
      <c r="CFW107" s="387"/>
      <c r="CFX107" s="387"/>
      <c r="CFY107" s="387"/>
      <c r="CFZ107" s="387"/>
      <c r="CGA107" s="387"/>
      <c r="CGB107" s="387"/>
      <c r="CGC107" s="387"/>
      <c r="CGD107" s="387"/>
      <c r="CGE107" s="387"/>
      <c r="CGF107" s="387"/>
      <c r="CGG107" s="387"/>
      <c r="CGH107" s="387"/>
      <c r="CGI107" s="387"/>
      <c r="CGJ107" s="387"/>
      <c r="CGK107" s="387"/>
      <c r="CGL107" s="387"/>
      <c r="CGM107" s="387"/>
      <c r="CGN107" s="387"/>
      <c r="CGO107" s="387"/>
      <c r="CGP107" s="387"/>
      <c r="CGQ107" s="387"/>
      <c r="CGR107" s="387"/>
      <c r="CGS107" s="387"/>
      <c r="CGT107" s="387"/>
      <c r="CGU107" s="387"/>
      <c r="CGV107" s="387"/>
      <c r="CGW107" s="387"/>
      <c r="CGX107" s="387"/>
      <c r="CGY107" s="387"/>
      <c r="CGZ107" s="387"/>
      <c r="CHA107" s="387"/>
      <c r="CHB107" s="387"/>
      <c r="CHC107" s="387"/>
      <c r="CHD107" s="387"/>
      <c r="CHE107" s="387"/>
      <c r="CHF107" s="387"/>
      <c r="CHG107" s="387"/>
      <c r="CHH107" s="387"/>
      <c r="CHI107" s="387"/>
      <c r="CHJ107" s="387"/>
      <c r="CHK107" s="387"/>
      <c r="CHL107" s="387"/>
      <c r="CHM107" s="387"/>
      <c r="CHN107" s="387"/>
      <c r="CHO107" s="387"/>
      <c r="CHP107" s="387"/>
      <c r="CHQ107" s="387"/>
      <c r="CHR107" s="387"/>
      <c r="CHS107" s="387"/>
      <c r="CHT107" s="387"/>
      <c r="CHU107" s="387"/>
      <c r="CHV107" s="387"/>
      <c r="CHW107" s="387"/>
      <c r="CHX107" s="387"/>
      <c r="CHY107" s="387"/>
      <c r="CHZ107" s="387"/>
      <c r="CIA107" s="387"/>
      <c r="CIB107" s="387"/>
      <c r="CIC107" s="387"/>
      <c r="CID107" s="387"/>
      <c r="CIE107" s="387"/>
      <c r="CIF107" s="387"/>
      <c r="CIG107" s="387"/>
      <c r="CIH107" s="387"/>
      <c r="CII107" s="387"/>
      <c r="CIJ107" s="387"/>
      <c r="CIK107" s="387"/>
      <c r="CIL107" s="387"/>
      <c r="CIM107" s="387"/>
      <c r="CIN107" s="387"/>
      <c r="CIO107" s="387"/>
      <c r="CIP107" s="387"/>
      <c r="CIQ107" s="387"/>
      <c r="CIR107" s="387"/>
      <c r="CIS107" s="387"/>
      <c r="CIT107" s="387"/>
      <c r="CIU107" s="387"/>
      <c r="CIV107" s="387"/>
      <c r="CIW107" s="387"/>
      <c r="CIX107" s="387"/>
      <c r="CIY107" s="387"/>
      <c r="CIZ107" s="387"/>
      <c r="CJA107" s="387"/>
      <c r="CJB107" s="387"/>
      <c r="CJC107" s="387"/>
      <c r="CJD107" s="387"/>
      <c r="CJE107" s="387"/>
      <c r="CJF107" s="387"/>
      <c r="CJG107" s="387"/>
      <c r="CJH107" s="387"/>
      <c r="CJI107" s="387"/>
      <c r="CJJ107" s="387"/>
      <c r="CJK107" s="387"/>
      <c r="CJL107" s="387"/>
      <c r="CJM107" s="387"/>
      <c r="CJN107" s="387"/>
      <c r="CJO107" s="387"/>
      <c r="CJP107" s="387"/>
      <c r="CJQ107" s="387"/>
      <c r="CJR107" s="387"/>
      <c r="CJS107" s="387"/>
      <c r="CJT107" s="387"/>
      <c r="CJU107" s="387"/>
      <c r="CJV107" s="387"/>
      <c r="CJW107" s="387"/>
      <c r="CJX107" s="387"/>
      <c r="CJY107" s="387"/>
      <c r="CJZ107" s="387"/>
      <c r="CKA107" s="387"/>
      <c r="CKB107" s="387"/>
      <c r="CKC107" s="387"/>
      <c r="CKD107" s="387"/>
      <c r="CKE107" s="387"/>
      <c r="CKF107" s="387"/>
      <c r="CKG107" s="387"/>
      <c r="CKH107" s="387"/>
      <c r="CKI107" s="387"/>
      <c r="CKJ107" s="387"/>
      <c r="CKK107" s="387"/>
      <c r="CKL107" s="387"/>
      <c r="CKM107" s="387"/>
      <c r="CKN107" s="387"/>
      <c r="CKO107" s="387"/>
      <c r="CKP107" s="387"/>
      <c r="CKQ107" s="387"/>
      <c r="CKR107" s="387"/>
      <c r="CKS107" s="387"/>
      <c r="CKT107" s="387"/>
      <c r="CKU107" s="387"/>
      <c r="CKV107" s="387"/>
      <c r="CKW107" s="387"/>
      <c r="CKX107" s="387"/>
      <c r="CKY107" s="387"/>
      <c r="CKZ107" s="387"/>
      <c r="CLA107" s="387"/>
      <c r="CLB107" s="387"/>
      <c r="CLC107" s="387"/>
      <c r="CLD107" s="387"/>
      <c r="CLE107" s="387"/>
      <c r="CLF107" s="387"/>
      <c r="CLG107" s="387"/>
      <c r="CLH107" s="387"/>
      <c r="CLI107" s="387"/>
      <c r="CLJ107" s="387"/>
      <c r="CLK107" s="387"/>
      <c r="CLL107" s="387"/>
      <c r="CLM107" s="387"/>
      <c r="CLN107" s="387"/>
      <c r="CLO107" s="387"/>
      <c r="CLP107" s="387"/>
      <c r="CLQ107" s="387"/>
      <c r="CLR107" s="387"/>
      <c r="CLS107" s="387"/>
      <c r="CLT107" s="387"/>
      <c r="CLU107" s="387"/>
      <c r="CLV107" s="387"/>
      <c r="CLW107" s="387"/>
      <c r="CLX107" s="387"/>
      <c r="CLY107" s="387"/>
      <c r="CLZ107" s="387"/>
      <c r="CMA107" s="387"/>
      <c r="CMB107" s="387"/>
      <c r="CMC107" s="387"/>
      <c r="CMD107" s="387"/>
      <c r="CME107" s="387"/>
      <c r="CMF107" s="387"/>
      <c r="CMG107" s="387"/>
      <c r="CMH107" s="387"/>
      <c r="CMI107" s="387"/>
      <c r="CMJ107" s="387"/>
      <c r="CMK107" s="387"/>
      <c r="CML107" s="387"/>
      <c r="CMM107" s="387"/>
      <c r="CMN107" s="387"/>
      <c r="CMO107" s="387"/>
      <c r="CMP107" s="387"/>
      <c r="CMQ107" s="387"/>
      <c r="CMR107" s="387"/>
      <c r="CMS107" s="387"/>
      <c r="CMT107" s="387"/>
      <c r="CMU107" s="387"/>
      <c r="CMV107" s="387"/>
      <c r="CMW107" s="387"/>
      <c r="CMX107" s="387"/>
      <c r="CMY107" s="387"/>
      <c r="CMZ107" s="387"/>
      <c r="CNA107" s="387"/>
      <c r="CNB107" s="387"/>
      <c r="CNC107" s="387"/>
      <c r="CND107" s="387"/>
      <c r="CNE107" s="387"/>
      <c r="CNF107" s="387"/>
      <c r="CNG107" s="387"/>
      <c r="CNH107" s="387"/>
      <c r="CNI107" s="387"/>
      <c r="CNJ107" s="387"/>
      <c r="CNK107" s="387"/>
      <c r="CNL107" s="387"/>
      <c r="CNM107" s="387"/>
      <c r="CNN107" s="387"/>
      <c r="CNO107" s="387"/>
      <c r="CNP107" s="387"/>
      <c r="CNQ107" s="387"/>
      <c r="CNR107" s="387"/>
      <c r="CNS107" s="387"/>
      <c r="CNT107" s="387"/>
      <c r="CNU107" s="387"/>
      <c r="CNV107" s="387"/>
      <c r="CNW107" s="387"/>
      <c r="CNX107" s="387"/>
      <c r="CNY107" s="387"/>
      <c r="CNZ107" s="387"/>
      <c r="COA107" s="387"/>
      <c r="COB107" s="387"/>
      <c r="COC107" s="387"/>
      <c r="COD107" s="387"/>
      <c r="COE107" s="387"/>
      <c r="COF107" s="387"/>
      <c r="COG107" s="387"/>
      <c r="COH107" s="387"/>
      <c r="COI107" s="387"/>
      <c r="COJ107" s="387"/>
      <c r="COK107" s="387"/>
      <c r="COL107" s="387"/>
      <c r="COM107" s="387"/>
      <c r="CON107" s="387"/>
      <c r="COO107" s="387"/>
      <c r="COP107" s="387"/>
      <c r="COQ107" s="387"/>
      <c r="COR107" s="387"/>
      <c r="COS107" s="387"/>
      <c r="COT107" s="387"/>
      <c r="COU107" s="387"/>
      <c r="COV107" s="387"/>
      <c r="COW107" s="387"/>
      <c r="COX107" s="387"/>
      <c r="COY107" s="387"/>
      <c r="COZ107" s="387"/>
      <c r="CPA107" s="387"/>
      <c r="CPB107" s="387"/>
      <c r="CPC107" s="387"/>
      <c r="CPD107" s="387"/>
      <c r="CPE107" s="387"/>
      <c r="CPF107" s="387"/>
      <c r="CPG107" s="387"/>
      <c r="CPH107" s="387"/>
      <c r="CPI107" s="387"/>
      <c r="CPJ107" s="387"/>
      <c r="CPK107" s="387"/>
      <c r="CPL107" s="387"/>
      <c r="CPM107" s="387"/>
      <c r="CPN107" s="387"/>
      <c r="CPO107" s="387"/>
      <c r="CPP107" s="387"/>
      <c r="CPQ107" s="387"/>
      <c r="CPR107" s="387"/>
      <c r="CPS107" s="387"/>
      <c r="CPT107" s="387"/>
      <c r="CPU107" s="387"/>
      <c r="CPV107" s="387"/>
      <c r="CPW107" s="387"/>
      <c r="CPX107" s="387"/>
      <c r="CPY107" s="387"/>
      <c r="CPZ107" s="387"/>
      <c r="CQA107" s="387"/>
      <c r="CQB107" s="387"/>
      <c r="CQC107" s="387"/>
      <c r="CQD107" s="387"/>
      <c r="CQE107" s="387"/>
      <c r="CQF107" s="387"/>
      <c r="CQG107" s="387"/>
      <c r="CQH107" s="387"/>
      <c r="CQI107" s="387"/>
      <c r="CQJ107" s="387"/>
      <c r="CQK107" s="387"/>
      <c r="CQL107" s="387"/>
      <c r="CQM107" s="387"/>
      <c r="CQN107" s="387"/>
      <c r="CQO107" s="387"/>
      <c r="CQP107" s="387"/>
      <c r="CQQ107" s="387"/>
      <c r="CQR107" s="387"/>
      <c r="CQS107" s="387"/>
      <c r="CQT107" s="387"/>
      <c r="CQU107" s="387"/>
      <c r="CQV107" s="387"/>
      <c r="CQW107" s="387"/>
      <c r="CQX107" s="387"/>
      <c r="CQY107" s="387"/>
      <c r="CQZ107" s="387"/>
      <c r="CRA107" s="387"/>
      <c r="CRB107" s="387"/>
      <c r="CRC107" s="387"/>
      <c r="CRD107" s="387"/>
      <c r="CRE107" s="387"/>
      <c r="CRF107" s="387"/>
      <c r="CRG107" s="387"/>
      <c r="CRH107" s="387"/>
      <c r="CRI107" s="387"/>
      <c r="CRJ107" s="387"/>
      <c r="CRK107" s="387"/>
      <c r="CRL107" s="387"/>
      <c r="CRM107" s="387"/>
      <c r="CRN107" s="387"/>
      <c r="CRO107" s="387"/>
      <c r="CRP107" s="387"/>
      <c r="CRQ107" s="387"/>
      <c r="CRR107" s="387"/>
      <c r="CRS107" s="387"/>
      <c r="CRT107" s="387"/>
      <c r="CRU107" s="387"/>
      <c r="CRV107" s="387"/>
      <c r="CRW107" s="387"/>
      <c r="CRX107" s="387"/>
      <c r="CRY107" s="387"/>
      <c r="CRZ107" s="387"/>
      <c r="CSA107" s="387"/>
      <c r="CSB107" s="387"/>
      <c r="CSC107" s="387"/>
      <c r="CSD107" s="387"/>
      <c r="CSE107" s="387"/>
      <c r="CSF107" s="387"/>
      <c r="CSG107" s="387"/>
      <c r="CSH107" s="387"/>
      <c r="CSI107" s="387"/>
      <c r="CSJ107" s="387"/>
      <c r="CSK107" s="387"/>
      <c r="CSL107" s="387"/>
      <c r="CSM107" s="387"/>
      <c r="CSN107" s="387"/>
      <c r="CSO107" s="387"/>
      <c r="CSP107" s="387"/>
      <c r="CSQ107" s="387"/>
      <c r="CSR107" s="387"/>
      <c r="CSS107" s="387"/>
      <c r="CST107" s="387"/>
      <c r="CSU107" s="387"/>
      <c r="CSV107" s="387"/>
      <c r="CSW107" s="387"/>
      <c r="CSX107" s="387"/>
      <c r="CSY107" s="387"/>
      <c r="CSZ107" s="387"/>
      <c r="CTA107" s="387"/>
      <c r="CTB107" s="387"/>
      <c r="CTC107" s="387"/>
      <c r="CTD107" s="387"/>
      <c r="CTE107" s="387"/>
      <c r="CTF107" s="387"/>
      <c r="CTG107" s="387"/>
      <c r="CTH107" s="387"/>
      <c r="CTI107" s="387"/>
      <c r="CTJ107" s="387"/>
      <c r="CTK107" s="387"/>
      <c r="CTL107" s="387"/>
      <c r="CTM107" s="387"/>
      <c r="CTN107" s="387"/>
      <c r="CTO107" s="387"/>
      <c r="CTP107" s="387"/>
      <c r="CTQ107" s="387"/>
      <c r="CTR107" s="387"/>
      <c r="CTS107" s="387"/>
      <c r="CTT107" s="387"/>
      <c r="CTU107" s="387"/>
      <c r="CTV107" s="387"/>
      <c r="CTW107" s="387"/>
      <c r="CTX107" s="387"/>
      <c r="CTY107" s="387"/>
      <c r="CTZ107" s="387"/>
      <c r="CUA107" s="387"/>
      <c r="CUB107" s="387"/>
      <c r="CUC107" s="387"/>
      <c r="CUD107" s="387"/>
      <c r="CUE107" s="387"/>
      <c r="CUF107" s="387"/>
      <c r="CUG107" s="387"/>
      <c r="CUH107" s="387"/>
      <c r="CUI107" s="387"/>
      <c r="CUJ107" s="387"/>
      <c r="CUK107" s="387"/>
      <c r="CUL107" s="387"/>
      <c r="CUM107" s="387"/>
      <c r="CUN107" s="387"/>
      <c r="CUO107" s="387"/>
      <c r="CUP107" s="387"/>
      <c r="CUQ107" s="387"/>
      <c r="CUR107" s="387"/>
      <c r="CUS107" s="387"/>
      <c r="CUT107" s="387"/>
      <c r="CUU107" s="387"/>
      <c r="CUV107" s="387"/>
      <c r="CUW107" s="387"/>
      <c r="CUX107" s="387"/>
      <c r="CUY107" s="387"/>
      <c r="CUZ107" s="387"/>
      <c r="CVA107" s="387"/>
      <c r="CVB107" s="387"/>
      <c r="CVC107" s="387"/>
      <c r="CVD107" s="387"/>
      <c r="CVE107" s="387"/>
      <c r="CVF107" s="387"/>
      <c r="CVG107" s="387"/>
      <c r="CVH107" s="387"/>
      <c r="CVI107" s="387"/>
      <c r="CVJ107" s="387"/>
      <c r="CVK107" s="387"/>
      <c r="CVL107" s="387"/>
      <c r="CVM107" s="387"/>
      <c r="CVN107" s="387"/>
      <c r="CVO107" s="387"/>
      <c r="CVP107" s="387"/>
      <c r="CVQ107" s="387"/>
      <c r="CVR107" s="387"/>
      <c r="CVS107" s="387"/>
      <c r="CVT107" s="387"/>
      <c r="CVU107" s="387"/>
      <c r="CVV107" s="387"/>
      <c r="CVW107" s="387"/>
      <c r="CVX107" s="387"/>
      <c r="CVY107" s="387"/>
      <c r="CVZ107" s="387"/>
      <c r="CWA107" s="387"/>
      <c r="CWB107" s="387"/>
      <c r="CWC107" s="387"/>
      <c r="CWD107" s="387"/>
      <c r="CWE107" s="387"/>
      <c r="CWF107" s="387"/>
      <c r="CWG107" s="387"/>
      <c r="CWH107" s="387"/>
      <c r="CWI107" s="387"/>
      <c r="CWJ107" s="387"/>
      <c r="CWK107" s="387"/>
      <c r="CWL107" s="387"/>
      <c r="CWM107" s="387"/>
      <c r="CWN107" s="387"/>
      <c r="CWO107" s="387"/>
      <c r="CWP107" s="387"/>
      <c r="CWQ107" s="387"/>
      <c r="CWR107" s="387"/>
      <c r="CWS107" s="387"/>
      <c r="CWT107" s="387"/>
      <c r="CWU107" s="387"/>
      <c r="CWV107" s="387"/>
      <c r="CWW107" s="387"/>
      <c r="CWX107" s="387"/>
      <c r="CWY107" s="387"/>
      <c r="CWZ107" s="387"/>
      <c r="CXA107" s="387"/>
      <c r="CXB107" s="387"/>
      <c r="CXC107" s="387"/>
      <c r="CXD107" s="387"/>
      <c r="CXE107" s="387"/>
      <c r="CXF107" s="387"/>
      <c r="CXG107" s="387"/>
      <c r="CXH107" s="387"/>
      <c r="CXI107" s="387"/>
      <c r="CXJ107" s="387"/>
      <c r="CXK107" s="387"/>
      <c r="CXL107" s="387"/>
      <c r="CXM107" s="387"/>
      <c r="CXN107" s="387"/>
      <c r="CXO107" s="387"/>
      <c r="CXP107" s="387"/>
      <c r="CXQ107" s="387"/>
      <c r="CXR107" s="387"/>
      <c r="CXS107" s="387"/>
      <c r="CXT107" s="387"/>
      <c r="CXU107" s="387"/>
      <c r="CXV107" s="387"/>
      <c r="CXW107" s="387"/>
      <c r="CXX107" s="387"/>
      <c r="CXY107" s="387"/>
      <c r="CXZ107" s="387"/>
      <c r="CYA107" s="387"/>
      <c r="CYB107" s="387"/>
      <c r="CYC107" s="387"/>
      <c r="CYD107" s="387"/>
      <c r="CYE107" s="387"/>
      <c r="CYF107" s="387"/>
      <c r="CYG107" s="387"/>
      <c r="CYH107" s="387"/>
      <c r="CYI107" s="387"/>
      <c r="CYJ107" s="387"/>
      <c r="CYK107" s="387"/>
      <c r="CYL107" s="387"/>
      <c r="CYM107" s="387"/>
      <c r="CYN107" s="387"/>
      <c r="CYO107" s="387"/>
      <c r="CYP107" s="387"/>
      <c r="CYQ107" s="387"/>
      <c r="CYR107" s="387"/>
      <c r="CYS107" s="387"/>
      <c r="CYT107" s="387"/>
      <c r="CYU107" s="387"/>
      <c r="CYV107" s="387"/>
      <c r="CYW107" s="387"/>
      <c r="CYX107" s="387"/>
      <c r="CYY107" s="387"/>
      <c r="CYZ107" s="387"/>
      <c r="CZA107" s="387"/>
      <c r="CZB107" s="387"/>
      <c r="CZC107" s="387"/>
      <c r="CZD107" s="387"/>
      <c r="CZE107" s="387"/>
      <c r="CZF107" s="387"/>
      <c r="CZG107" s="387"/>
      <c r="CZH107" s="387"/>
      <c r="CZI107" s="387"/>
      <c r="CZJ107" s="387"/>
      <c r="CZK107" s="387"/>
      <c r="CZL107" s="387"/>
      <c r="CZM107" s="387"/>
      <c r="CZN107" s="387"/>
      <c r="CZO107" s="387"/>
      <c r="CZP107" s="387"/>
      <c r="CZQ107" s="387"/>
      <c r="CZR107" s="387"/>
      <c r="CZS107" s="387"/>
      <c r="CZT107" s="387"/>
      <c r="CZU107" s="387"/>
      <c r="CZV107" s="387"/>
      <c r="CZW107" s="387"/>
      <c r="CZX107" s="387"/>
      <c r="CZY107" s="387"/>
      <c r="CZZ107" s="387"/>
      <c r="DAA107" s="387"/>
      <c r="DAB107" s="387"/>
      <c r="DAC107" s="387"/>
      <c r="DAD107" s="387"/>
      <c r="DAE107" s="387"/>
      <c r="DAF107" s="387"/>
      <c r="DAG107" s="387"/>
      <c r="DAH107" s="387"/>
      <c r="DAI107" s="387"/>
      <c r="DAJ107" s="387"/>
      <c r="DAK107" s="387"/>
      <c r="DAL107" s="387"/>
      <c r="DAM107" s="387"/>
      <c r="DAN107" s="387"/>
      <c r="DAO107" s="387"/>
      <c r="DAP107" s="387"/>
      <c r="DAQ107" s="387"/>
      <c r="DAR107" s="387"/>
      <c r="DAS107" s="387"/>
      <c r="DAT107" s="387"/>
      <c r="DAU107" s="387"/>
      <c r="DAV107" s="387"/>
      <c r="DAW107" s="387"/>
      <c r="DAX107" s="387"/>
      <c r="DAY107" s="387"/>
      <c r="DAZ107" s="387"/>
      <c r="DBA107" s="387"/>
      <c r="DBB107" s="387"/>
      <c r="DBC107" s="387"/>
      <c r="DBD107" s="387"/>
      <c r="DBE107" s="387"/>
      <c r="DBF107" s="387"/>
      <c r="DBG107" s="387"/>
      <c r="DBH107" s="387"/>
      <c r="DBI107" s="387"/>
      <c r="DBJ107" s="387"/>
      <c r="DBK107" s="387"/>
      <c r="DBL107" s="387"/>
      <c r="DBM107" s="387"/>
      <c r="DBN107" s="387"/>
      <c r="DBO107" s="387"/>
      <c r="DBP107" s="387"/>
      <c r="DBQ107" s="387"/>
      <c r="DBR107" s="387"/>
      <c r="DBS107" s="387"/>
      <c r="DBT107" s="387"/>
      <c r="DBU107" s="387"/>
      <c r="DBV107" s="387"/>
      <c r="DBW107" s="387"/>
      <c r="DBX107" s="387"/>
      <c r="DBY107" s="387"/>
      <c r="DBZ107" s="387"/>
      <c r="DCA107" s="387"/>
      <c r="DCB107" s="387"/>
      <c r="DCC107" s="387"/>
      <c r="DCD107" s="387"/>
      <c r="DCE107" s="387"/>
      <c r="DCF107" s="387"/>
      <c r="DCG107" s="387"/>
      <c r="DCH107" s="387"/>
      <c r="DCI107" s="387"/>
      <c r="DCJ107" s="387"/>
      <c r="DCK107" s="387"/>
      <c r="DCL107" s="387"/>
      <c r="DCM107" s="387"/>
      <c r="DCN107" s="387"/>
      <c r="DCO107" s="387"/>
      <c r="DCP107" s="387"/>
      <c r="DCQ107" s="387"/>
      <c r="DCR107" s="387"/>
      <c r="DCS107" s="387"/>
      <c r="DCT107" s="387"/>
      <c r="DCU107" s="387"/>
      <c r="DCV107" s="387"/>
      <c r="DCW107" s="387"/>
      <c r="DCX107" s="387"/>
      <c r="DCY107" s="387"/>
      <c r="DCZ107" s="387"/>
      <c r="DDA107" s="387"/>
      <c r="DDB107" s="387"/>
      <c r="DDC107" s="387"/>
      <c r="DDD107" s="387"/>
      <c r="DDE107" s="387"/>
      <c r="DDF107" s="387"/>
      <c r="DDG107" s="387"/>
      <c r="DDH107" s="387"/>
      <c r="DDI107" s="387"/>
      <c r="DDJ107" s="387"/>
      <c r="DDK107" s="387"/>
      <c r="DDL107" s="387"/>
      <c r="DDM107" s="387"/>
      <c r="DDN107" s="387"/>
      <c r="DDO107" s="387"/>
      <c r="DDP107" s="387"/>
      <c r="DDQ107" s="387"/>
      <c r="DDR107" s="387"/>
      <c r="DDS107" s="387"/>
      <c r="DDT107" s="387"/>
      <c r="DDU107" s="387"/>
      <c r="DDV107" s="387"/>
      <c r="DDW107" s="387"/>
      <c r="DDX107" s="387"/>
      <c r="DDY107" s="387"/>
      <c r="DDZ107" s="387"/>
      <c r="DEA107" s="387"/>
      <c r="DEB107" s="387"/>
      <c r="DEC107" s="387"/>
      <c r="DED107" s="387"/>
      <c r="DEE107" s="387"/>
      <c r="DEF107" s="387"/>
      <c r="DEG107" s="387"/>
      <c r="DEH107" s="387"/>
      <c r="DEI107" s="387"/>
      <c r="DEJ107" s="387"/>
      <c r="DEK107" s="387"/>
      <c r="DEL107" s="387"/>
      <c r="DEM107" s="387"/>
      <c r="DEN107" s="387"/>
      <c r="DEO107" s="387"/>
      <c r="DEP107" s="387"/>
      <c r="DEQ107" s="387"/>
      <c r="DER107" s="387"/>
      <c r="DES107" s="387"/>
      <c r="DET107" s="387"/>
      <c r="DEU107" s="387"/>
      <c r="DEV107" s="387"/>
      <c r="DEW107" s="387"/>
      <c r="DEX107" s="387"/>
      <c r="DEY107" s="387"/>
      <c r="DEZ107" s="387"/>
      <c r="DFA107" s="387"/>
      <c r="DFB107" s="387"/>
      <c r="DFC107" s="387"/>
      <c r="DFD107" s="387"/>
      <c r="DFE107" s="387"/>
      <c r="DFF107" s="387"/>
      <c r="DFG107" s="387"/>
      <c r="DFH107" s="387"/>
      <c r="DFI107" s="387"/>
      <c r="DFJ107" s="387"/>
      <c r="DFK107" s="387"/>
      <c r="DFL107" s="387"/>
      <c r="DFM107" s="387"/>
      <c r="DFN107" s="387"/>
      <c r="DFO107" s="387"/>
      <c r="DFP107" s="387"/>
      <c r="DFQ107" s="387"/>
      <c r="DFR107" s="387"/>
      <c r="DFS107" s="387"/>
      <c r="DFT107" s="387"/>
      <c r="DFU107" s="387"/>
      <c r="DFV107" s="387"/>
      <c r="DFW107" s="387"/>
      <c r="DFX107" s="387"/>
      <c r="DFY107" s="387"/>
      <c r="DFZ107" s="387"/>
      <c r="DGA107" s="387"/>
      <c r="DGB107" s="387"/>
      <c r="DGC107" s="387"/>
      <c r="DGD107" s="387"/>
      <c r="DGE107" s="387"/>
      <c r="DGF107" s="387"/>
      <c r="DGG107" s="387"/>
      <c r="DGH107" s="387"/>
      <c r="DGI107" s="387"/>
      <c r="DGJ107" s="387"/>
      <c r="DGK107" s="387"/>
      <c r="DGL107" s="387"/>
      <c r="DGM107" s="387"/>
      <c r="DGN107" s="387"/>
      <c r="DGO107" s="387"/>
      <c r="DGP107" s="387"/>
      <c r="DGQ107" s="387"/>
      <c r="DGR107" s="387"/>
      <c r="DGS107" s="387"/>
      <c r="DGT107" s="387"/>
      <c r="DGU107" s="387"/>
      <c r="DGV107" s="387"/>
      <c r="DGW107" s="387"/>
      <c r="DGX107" s="387"/>
      <c r="DGY107" s="387"/>
      <c r="DGZ107" s="387"/>
      <c r="DHA107" s="387"/>
      <c r="DHB107" s="387"/>
      <c r="DHC107" s="387"/>
      <c r="DHD107" s="387"/>
      <c r="DHE107" s="387"/>
      <c r="DHF107" s="387"/>
      <c r="DHG107" s="387"/>
      <c r="DHH107" s="387"/>
      <c r="DHI107" s="387"/>
      <c r="DHJ107" s="387"/>
      <c r="DHK107" s="387"/>
      <c r="DHL107" s="387"/>
      <c r="DHM107" s="387"/>
      <c r="DHN107" s="387"/>
      <c r="DHO107" s="387"/>
      <c r="DHP107" s="387"/>
      <c r="DHQ107" s="387"/>
      <c r="DHR107" s="387"/>
    </row>
    <row r="108" spans="1:2930" s="386" customFormat="1" ht="14.5" hidden="1" x14ac:dyDescent="0.35">
      <c r="A108" s="386">
        <v>103</v>
      </c>
      <c r="B108" s="498" t="str">
        <f ca="1">IF(NOW()-'2020-06'!B$15&gt;30,"Red",IF(NOW()-'2020-06'!B$15&gt;15,"Yellow","Green"))</f>
        <v>Green</v>
      </c>
      <c r="C108" s="499" t="str">
        <f>CONCATENATE('2020-06'!$B$1, " - ",'2020-06'!$B$2)</f>
        <v>2020-06 - Verifications of Models and Data for Generators       (Order 901-M3)</v>
      </c>
      <c r="D108" s="499"/>
      <c r="E108" s="500" t="str">
        <f>'2020-06'!$B$5</f>
        <v>MOD-026, MOD-027</v>
      </c>
      <c r="F108" s="501">
        <f>'2020-06'!$G$42</f>
        <v>196</v>
      </c>
      <c r="G108" s="386" t="s">
        <v>34</v>
      </c>
    </row>
    <row r="109" spans="1:2930" s="497" customFormat="1" ht="14.5" x14ac:dyDescent="0.35">
      <c r="A109" s="381">
        <v>104</v>
      </c>
      <c r="B109" s="567" t="str">
        <f ca="1">IF(NOW()-'2020-06'!B$15&gt;30,"Red",IF(NOW()-'2020-06'!B$15&gt;15,"Yellow","Green"))</f>
        <v>Green</v>
      </c>
      <c r="C109" s="548" t="str">
        <f>CONCATENATE('2020-06'!$B$1, " - ",'2020-06'!$B$2)</f>
        <v>2020-06 - Verifications of Models and Data for Generators       (Order 901-M3)</v>
      </c>
      <c r="D109" s="582">
        <f>'2020-06'!$F$7</f>
        <v>3</v>
      </c>
      <c r="E109" s="549" t="str">
        <f>'2020-06'!$B$5</f>
        <v>MOD-026, MOD-027</v>
      </c>
      <c r="F109" s="545">
        <f>'2020-06'!$G$42</f>
        <v>196</v>
      </c>
      <c r="G109" s="387" t="str">
        <f>'2020-06'!$B$3</f>
        <v>DT Development</v>
      </c>
      <c r="H109" s="387"/>
      <c r="I109" s="387"/>
      <c r="J109" s="387"/>
      <c r="K109" s="387"/>
      <c r="L109" s="387"/>
      <c r="M109" s="387"/>
      <c r="N109" s="387"/>
      <c r="O109" s="387"/>
      <c r="P109" s="387"/>
      <c r="Q109" s="387"/>
      <c r="R109" s="387"/>
      <c r="S109" s="387"/>
      <c r="T109" s="387"/>
      <c r="U109" s="387"/>
      <c r="V109" s="387"/>
      <c r="W109" s="387"/>
      <c r="X109" s="387"/>
      <c r="Y109" s="387"/>
      <c r="Z109" s="387"/>
      <c r="AA109" s="387"/>
      <c r="AB109" s="387"/>
      <c r="AC109" s="387"/>
      <c r="AD109" s="387"/>
      <c r="AE109" s="387"/>
      <c r="AF109" s="387"/>
      <c r="AG109" s="387"/>
      <c r="AH109" s="387"/>
      <c r="AI109" s="387"/>
      <c r="AJ109" s="387"/>
      <c r="AK109" s="387"/>
      <c r="AL109" s="387"/>
      <c r="AM109" s="387"/>
      <c r="AN109" s="387"/>
      <c r="AO109" s="387"/>
      <c r="AP109" s="387"/>
      <c r="AQ109" s="387"/>
      <c r="AR109" s="387"/>
      <c r="AS109" s="387"/>
      <c r="AT109" s="387"/>
      <c r="AU109" s="387"/>
      <c r="AV109" s="387"/>
      <c r="AW109" s="387"/>
      <c r="AX109" s="387"/>
      <c r="AY109" s="387"/>
      <c r="AZ109" s="387"/>
      <c r="BA109" s="387"/>
      <c r="BB109" s="387"/>
      <c r="BC109" s="387"/>
      <c r="BD109" s="387"/>
      <c r="BE109" s="387"/>
      <c r="BF109" s="387"/>
      <c r="BG109" s="387"/>
      <c r="BH109" s="387"/>
      <c r="BI109" s="387"/>
      <c r="BJ109" s="387"/>
      <c r="BK109" s="387"/>
      <c r="BL109" s="387"/>
      <c r="BM109" s="387"/>
      <c r="BN109" s="387"/>
      <c r="BO109" s="387"/>
      <c r="BP109" s="387"/>
      <c r="BQ109" s="387"/>
      <c r="BR109" s="387"/>
      <c r="BS109" s="387"/>
      <c r="BT109" s="387"/>
      <c r="BU109" s="387"/>
      <c r="BV109" s="387"/>
      <c r="BW109" s="387"/>
      <c r="BX109" s="387"/>
      <c r="BY109" s="387"/>
      <c r="BZ109" s="387"/>
      <c r="CA109" s="387"/>
      <c r="CB109" s="387"/>
      <c r="CC109" s="387"/>
      <c r="CD109" s="387"/>
      <c r="CE109" s="387"/>
      <c r="CF109" s="387"/>
      <c r="CG109" s="387"/>
      <c r="CH109" s="387"/>
      <c r="CI109" s="387"/>
      <c r="CJ109" s="387"/>
      <c r="CK109" s="387"/>
      <c r="CL109" s="387"/>
      <c r="CM109" s="387"/>
      <c r="CN109" s="387"/>
      <c r="CO109" s="387"/>
      <c r="CP109" s="387"/>
      <c r="CQ109" s="387"/>
      <c r="CR109" s="387"/>
      <c r="CS109" s="387"/>
      <c r="CT109" s="387"/>
      <c r="CU109" s="387"/>
      <c r="CV109" s="387"/>
      <c r="CW109" s="387"/>
      <c r="CX109" s="387"/>
      <c r="CY109" s="387"/>
      <c r="CZ109" s="387"/>
      <c r="DA109" s="387"/>
      <c r="DB109" s="387"/>
      <c r="DC109" s="387"/>
      <c r="DD109" s="387"/>
      <c r="DE109" s="387"/>
      <c r="DF109" s="387"/>
      <c r="DG109" s="387"/>
      <c r="DH109" s="387"/>
      <c r="DI109" s="387"/>
      <c r="DJ109" s="387"/>
      <c r="DK109" s="387"/>
      <c r="DL109" s="387"/>
      <c r="DM109" s="387"/>
      <c r="DN109" s="387"/>
      <c r="DO109" s="387"/>
      <c r="DP109" s="387"/>
      <c r="DQ109" s="387"/>
      <c r="DR109" s="387"/>
      <c r="DS109" s="387"/>
      <c r="DT109" s="387"/>
      <c r="DU109" s="387"/>
      <c r="DV109" s="387"/>
      <c r="DW109" s="387"/>
      <c r="DX109" s="387"/>
      <c r="DY109" s="387"/>
      <c r="DZ109" s="387"/>
      <c r="EA109" s="387"/>
      <c r="EB109" s="387"/>
      <c r="EC109" s="387"/>
      <c r="ED109" s="387"/>
      <c r="EE109" s="387"/>
      <c r="EF109" s="387"/>
      <c r="EG109" s="387"/>
      <c r="EH109" s="387"/>
      <c r="EI109" s="387"/>
      <c r="EJ109" s="387"/>
      <c r="EK109" s="387"/>
      <c r="EL109" s="387"/>
      <c r="EM109" s="387"/>
      <c r="EN109" s="387"/>
      <c r="EO109" s="387"/>
      <c r="EP109" s="387"/>
      <c r="EQ109" s="387"/>
      <c r="ER109" s="387"/>
      <c r="ES109" s="387"/>
      <c r="ET109" s="387"/>
      <c r="EU109" s="387"/>
      <c r="EV109" s="387"/>
      <c r="EW109" s="387"/>
      <c r="EX109" s="387"/>
      <c r="EY109" s="387"/>
      <c r="EZ109" s="387"/>
      <c r="FA109" s="387"/>
      <c r="FB109" s="387"/>
      <c r="FC109" s="387"/>
      <c r="FD109" s="387"/>
      <c r="FE109" s="387"/>
      <c r="FF109" s="387"/>
      <c r="FG109" s="387"/>
      <c r="FH109" s="387"/>
      <c r="FI109" s="387"/>
      <c r="FJ109" s="387"/>
      <c r="FK109" s="387"/>
      <c r="FL109" s="387"/>
      <c r="FM109" s="387"/>
      <c r="FN109" s="387"/>
      <c r="FO109" s="387"/>
      <c r="FP109" s="387"/>
      <c r="FQ109" s="387"/>
      <c r="FR109" s="387"/>
      <c r="FS109" s="387"/>
      <c r="FT109" s="387"/>
      <c r="FU109" s="387"/>
      <c r="FV109" s="387"/>
      <c r="FW109" s="387"/>
      <c r="FX109" s="387"/>
      <c r="FY109" s="387"/>
      <c r="FZ109" s="387"/>
      <c r="GA109" s="387"/>
      <c r="GB109" s="387"/>
      <c r="GC109" s="387"/>
      <c r="GD109" s="387"/>
      <c r="GE109" s="387"/>
      <c r="GF109" s="387"/>
      <c r="GG109" s="387"/>
      <c r="GH109" s="387"/>
      <c r="GI109" s="387"/>
      <c r="GJ109" s="387"/>
      <c r="GK109" s="387"/>
      <c r="GL109" s="387"/>
      <c r="GM109" s="387"/>
      <c r="GN109" s="387"/>
      <c r="GO109" s="387"/>
      <c r="GP109" s="387"/>
      <c r="GQ109" s="387"/>
      <c r="GR109" s="387"/>
      <c r="GS109" s="387"/>
      <c r="GT109" s="387"/>
      <c r="GU109" s="387"/>
      <c r="GV109" s="387"/>
      <c r="GW109" s="387"/>
      <c r="GX109" s="387"/>
      <c r="GY109" s="387"/>
      <c r="GZ109" s="387"/>
      <c r="HA109" s="387"/>
      <c r="HB109" s="387"/>
      <c r="HC109" s="387"/>
      <c r="HD109" s="387"/>
      <c r="HE109" s="387"/>
      <c r="HF109" s="387"/>
      <c r="HG109" s="387"/>
      <c r="HH109" s="387"/>
      <c r="HI109" s="387"/>
      <c r="HJ109" s="387"/>
      <c r="HK109" s="387"/>
      <c r="HL109" s="387"/>
      <c r="HM109" s="387"/>
      <c r="HN109" s="387"/>
      <c r="HO109" s="387"/>
      <c r="HP109" s="387"/>
      <c r="HQ109" s="387"/>
      <c r="HR109" s="387"/>
      <c r="HS109" s="387"/>
      <c r="HT109" s="387"/>
      <c r="HU109" s="387"/>
      <c r="HV109" s="387"/>
      <c r="HW109" s="387"/>
      <c r="HX109" s="387"/>
      <c r="HY109" s="387"/>
      <c r="HZ109" s="387"/>
      <c r="IA109" s="387"/>
      <c r="IB109" s="387"/>
      <c r="IC109" s="387"/>
      <c r="ID109" s="387"/>
      <c r="IE109" s="387"/>
      <c r="IF109" s="387"/>
      <c r="IG109" s="387"/>
      <c r="IH109" s="387"/>
      <c r="II109" s="387"/>
      <c r="IJ109" s="387"/>
      <c r="IK109" s="387"/>
      <c r="IL109" s="387"/>
      <c r="IM109" s="387"/>
      <c r="IN109" s="387"/>
      <c r="IO109" s="387"/>
      <c r="IP109" s="387"/>
      <c r="IQ109" s="387"/>
      <c r="IR109" s="387"/>
      <c r="IS109" s="387"/>
      <c r="IT109" s="387"/>
      <c r="IU109" s="387"/>
      <c r="IV109" s="387"/>
      <c r="IW109" s="387"/>
      <c r="IX109" s="387"/>
      <c r="IY109" s="387"/>
      <c r="IZ109" s="387"/>
      <c r="JA109" s="387"/>
      <c r="JB109" s="387"/>
      <c r="JC109" s="387"/>
      <c r="JD109" s="387"/>
      <c r="JE109" s="387"/>
      <c r="JF109" s="387"/>
      <c r="JG109" s="387"/>
      <c r="JH109" s="387"/>
      <c r="JI109" s="387"/>
      <c r="JJ109" s="387"/>
      <c r="JK109" s="387"/>
      <c r="JL109" s="387"/>
      <c r="JM109" s="387"/>
      <c r="JN109" s="387"/>
      <c r="JO109" s="387"/>
      <c r="JP109" s="387"/>
      <c r="JQ109" s="387"/>
      <c r="JR109" s="387"/>
      <c r="JS109" s="387"/>
      <c r="JT109" s="387"/>
      <c r="JU109" s="387"/>
      <c r="JV109" s="387"/>
      <c r="JW109" s="387"/>
      <c r="JX109" s="387"/>
      <c r="JY109" s="387"/>
      <c r="JZ109" s="387"/>
      <c r="KA109" s="387"/>
      <c r="KB109" s="387"/>
      <c r="KC109" s="387"/>
      <c r="KD109" s="387"/>
      <c r="KE109" s="387"/>
      <c r="KF109" s="387"/>
      <c r="KG109" s="387"/>
      <c r="KH109" s="387"/>
      <c r="KI109" s="387"/>
      <c r="KJ109" s="387"/>
      <c r="KK109" s="387"/>
      <c r="KL109" s="387"/>
      <c r="KM109" s="387"/>
      <c r="KN109" s="387"/>
      <c r="KO109" s="387"/>
      <c r="KP109" s="387"/>
      <c r="KQ109" s="387"/>
      <c r="KR109" s="387"/>
      <c r="KS109" s="387"/>
      <c r="KT109" s="387"/>
      <c r="KU109" s="387"/>
      <c r="KV109" s="387"/>
      <c r="KW109" s="387"/>
      <c r="KX109" s="387"/>
      <c r="KY109" s="387"/>
      <c r="KZ109" s="387"/>
      <c r="LA109" s="387"/>
      <c r="LB109" s="387"/>
      <c r="LC109" s="387"/>
      <c r="LD109" s="387"/>
      <c r="LE109" s="387"/>
      <c r="LF109" s="387"/>
      <c r="LG109" s="387"/>
      <c r="LH109" s="387"/>
      <c r="LI109" s="387"/>
      <c r="LJ109" s="387"/>
      <c r="LK109" s="387"/>
      <c r="LL109" s="387"/>
      <c r="LM109" s="387"/>
      <c r="LN109" s="387"/>
      <c r="LO109" s="387"/>
      <c r="LP109" s="387"/>
      <c r="LQ109" s="387"/>
      <c r="LR109" s="387"/>
      <c r="LS109" s="387"/>
      <c r="LT109" s="387"/>
      <c r="LU109" s="387"/>
      <c r="LV109" s="387"/>
      <c r="LW109" s="387"/>
      <c r="LX109" s="387"/>
      <c r="LY109" s="387"/>
      <c r="LZ109" s="387"/>
      <c r="MA109" s="387"/>
      <c r="MB109" s="387"/>
      <c r="MC109" s="387"/>
      <c r="MD109" s="387"/>
      <c r="ME109" s="387"/>
      <c r="MF109" s="387"/>
      <c r="MG109" s="387"/>
      <c r="MH109" s="387"/>
      <c r="MI109" s="387"/>
      <c r="MJ109" s="387"/>
      <c r="MK109" s="387"/>
      <c r="ML109" s="387"/>
      <c r="MM109" s="387"/>
      <c r="MN109" s="387"/>
      <c r="MO109" s="387"/>
      <c r="MP109" s="387"/>
      <c r="MQ109" s="387"/>
      <c r="MR109" s="387"/>
      <c r="MS109" s="387"/>
      <c r="MT109" s="387"/>
      <c r="MU109" s="387"/>
      <c r="MV109" s="387"/>
      <c r="MW109" s="387"/>
      <c r="MX109" s="387"/>
      <c r="MY109" s="387"/>
      <c r="MZ109" s="387"/>
      <c r="NA109" s="387"/>
      <c r="NB109" s="387"/>
      <c r="NC109" s="387"/>
      <c r="ND109" s="387"/>
      <c r="NE109" s="387"/>
      <c r="NF109" s="387"/>
      <c r="NG109" s="387"/>
      <c r="NH109" s="387"/>
      <c r="NI109" s="387"/>
      <c r="NJ109" s="387"/>
      <c r="NK109" s="387"/>
      <c r="NL109" s="387"/>
      <c r="NM109" s="387"/>
      <c r="NN109" s="387"/>
      <c r="NO109" s="387"/>
      <c r="NP109" s="387"/>
      <c r="NQ109" s="387"/>
      <c r="NR109" s="387"/>
      <c r="NS109" s="387"/>
      <c r="NT109" s="387"/>
      <c r="NU109" s="387"/>
      <c r="NV109" s="387"/>
      <c r="NW109" s="387"/>
      <c r="NX109" s="387"/>
      <c r="NY109" s="387"/>
      <c r="NZ109" s="387"/>
      <c r="OA109" s="387"/>
      <c r="OB109" s="387"/>
      <c r="OC109" s="387"/>
      <c r="OD109" s="387"/>
      <c r="OE109" s="387"/>
      <c r="OF109" s="387"/>
      <c r="OG109" s="387"/>
      <c r="OH109" s="387"/>
      <c r="OI109" s="387"/>
      <c r="OJ109" s="387"/>
      <c r="OK109" s="387"/>
      <c r="OL109" s="387"/>
      <c r="OM109" s="387"/>
      <c r="ON109" s="387"/>
      <c r="OO109" s="387"/>
      <c r="OP109" s="387"/>
      <c r="OQ109" s="387"/>
      <c r="OR109" s="387"/>
      <c r="OS109" s="387"/>
      <c r="OT109" s="387"/>
      <c r="OU109" s="387"/>
      <c r="OV109" s="387"/>
      <c r="OW109" s="387"/>
      <c r="OX109" s="387"/>
      <c r="OY109" s="387"/>
      <c r="OZ109" s="387"/>
      <c r="PA109" s="387"/>
      <c r="PB109" s="387"/>
      <c r="PC109" s="387"/>
      <c r="PD109" s="387"/>
      <c r="PE109" s="387"/>
      <c r="PF109" s="387"/>
      <c r="PG109" s="387"/>
      <c r="PH109" s="387"/>
      <c r="PI109" s="387"/>
      <c r="PJ109" s="387"/>
      <c r="PK109" s="387"/>
      <c r="PL109" s="387"/>
      <c r="PM109" s="387"/>
      <c r="PN109" s="387"/>
      <c r="PO109" s="387"/>
      <c r="PP109" s="387"/>
      <c r="PQ109" s="387"/>
      <c r="PR109" s="387"/>
      <c r="PS109" s="387"/>
      <c r="PT109" s="387"/>
      <c r="PU109" s="387"/>
      <c r="PV109" s="387"/>
      <c r="PW109" s="387"/>
      <c r="PX109" s="387"/>
      <c r="PY109" s="387"/>
      <c r="PZ109" s="387"/>
      <c r="QA109" s="387"/>
      <c r="QB109" s="387"/>
      <c r="QC109" s="387"/>
      <c r="QD109" s="387"/>
      <c r="QE109" s="387"/>
      <c r="QF109" s="387"/>
      <c r="QG109" s="387"/>
      <c r="QH109" s="387"/>
      <c r="QI109" s="387"/>
      <c r="QJ109" s="387"/>
      <c r="QK109" s="387"/>
      <c r="QL109" s="387"/>
      <c r="QM109" s="387"/>
      <c r="QN109" s="387"/>
      <c r="QO109" s="387"/>
      <c r="QP109" s="387"/>
      <c r="QQ109" s="387"/>
      <c r="QR109" s="387"/>
      <c r="QS109" s="387"/>
      <c r="QT109" s="387"/>
      <c r="QU109" s="387"/>
      <c r="QV109" s="387"/>
      <c r="QW109" s="387"/>
      <c r="QX109" s="387"/>
      <c r="QY109" s="387"/>
      <c r="QZ109" s="387"/>
      <c r="RA109" s="387"/>
      <c r="RB109" s="387"/>
      <c r="RC109" s="387"/>
      <c r="RD109" s="387"/>
      <c r="RE109" s="387"/>
      <c r="RF109" s="387"/>
      <c r="RG109" s="387"/>
      <c r="RH109" s="387"/>
      <c r="RI109" s="387"/>
      <c r="RJ109" s="387"/>
      <c r="RK109" s="387"/>
      <c r="RL109" s="387"/>
      <c r="RM109" s="387"/>
      <c r="RN109" s="387"/>
      <c r="RO109" s="387"/>
      <c r="RP109" s="387"/>
      <c r="RQ109" s="387"/>
      <c r="RR109" s="387"/>
      <c r="RS109" s="387"/>
      <c r="RT109" s="387"/>
      <c r="RU109" s="387"/>
      <c r="RV109" s="387"/>
      <c r="RW109" s="387"/>
      <c r="RX109" s="387"/>
      <c r="RY109" s="387"/>
      <c r="RZ109" s="387"/>
      <c r="SA109" s="387"/>
      <c r="SB109" s="387"/>
      <c r="SC109" s="387"/>
      <c r="SD109" s="387"/>
      <c r="SE109" s="387"/>
      <c r="SF109" s="387"/>
      <c r="SG109" s="387"/>
      <c r="SH109" s="387"/>
      <c r="SI109" s="387"/>
      <c r="SJ109" s="387"/>
      <c r="SK109" s="387"/>
      <c r="SL109" s="387"/>
      <c r="SM109" s="387"/>
      <c r="SN109" s="387"/>
      <c r="SO109" s="387"/>
      <c r="SP109" s="387"/>
      <c r="SQ109" s="387"/>
      <c r="SR109" s="387"/>
      <c r="SS109" s="387"/>
      <c r="ST109" s="387"/>
      <c r="SU109" s="387"/>
      <c r="SV109" s="387"/>
      <c r="SW109" s="387"/>
      <c r="SX109" s="387"/>
      <c r="SY109" s="387"/>
      <c r="SZ109" s="387"/>
      <c r="TA109" s="387"/>
      <c r="TB109" s="387"/>
      <c r="TC109" s="387"/>
      <c r="TD109" s="387"/>
      <c r="TE109" s="387"/>
      <c r="TF109" s="387"/>
      <c r="TG109" s="387"/>
      <c r="TH109" s="387"/>
      <c r="TI109" s="387"/>
      <c r="TJ109" s="387"/>
      <c r="TK109" s="387"/>
      <c r="TL109" s="387"/>
      <c r="TM109" s="387"/>
      <c r="TN109" s="387"/>
      <c r="TO109" s="387"/>
      <c r="TP109" s="387"/>
      <c r="TQ109" s="387"/>
      <c r="TR109" s="387"/>
      <c r="TS109" s="387"/>
      <c r="TT109" s="387"/>
      <c r="TU109" s="387"/>
      <c r="TV109" s="387"/>
      <c r="TW109" s="387"/>
      <c r="TX109" s="387"/>
      <c r="TY109" s="387"/>
      <c r="TZ109" s="387"/>
      <c r="UA109" s="387"/>
      <c r="UB109" s="387"/>
      <c r="UC109" s="387"/>
      <c r="UD109" s="387"/>
      <c r="UE109" s="387"/>
      <c r="UF109" s="387"/>
      <c r="UG109" s="387"/>
      <c r="UH109" s="387"/>
      <c r="UI109" s="387"/>
      <c r="UJ109" s="387"/>
      <c r="UK109" s="387"/>
      <c r="UL109" s="387"/>
      <c r="UM109" s="387"/>
      <c r="UN109" s="387"/>
      <c r="UO109" s="387"/>
      <c r="UP109" s="387"/>
      <c r="UQ109" s="387"/>
      <c r="UR109" s="387"/>
      <c r="US109" s="387"/>
      <c r="UT109" s="387"/>
      <c r="UU109" s="387"/>
      <c r="UV109" s="387"/>
      <c r="UW109" s="387"/>
      <c r="UX109" s="387"/>
      <c r="UY109" s="387"/>
      <c r="UZ109" s="387"/>
      <c r="VA109" s="387"/>
      <c r="VB109" s="387"/>
      <c r="VC109" s="387"/>
      <c r="VD109" s="387"/>
      <c r="VE109" s="387"/>
      <c r="VF109" s="387"/>
      <c r="VG109" s="387"/>
      <c r="VH109" s="387"/>
      <c r="VI109" s="387"/>
      <c r="VJ109" s="387"/>
      <c r="VK109" s="387"/>
      <c r="VL109" s="387"/>
      <c r="VM109" s="387"/>
      <c r="VN109" s="387"/>
      <c r="VO109" s="387"/>
      <c r="VP109" s="387"/>
      <c r="VQ109" s="387"/>
      <c r="VR109" s="387"/>
      <c r="VS109" s="387"/>
      <c r="VT109" s="387"/>
      <c r="VU109" s="387"/>
      <c r="VV109" s="387"/>
      <c r="VW109" s="387"/>
      <c r="VX109" s="387"/>
      <c r="VY109" s="387"/>
      <c r="VZ109" s="387"/>
      <c r="WA109" s="387"/>
      <c r="WB109" s="387"/>
      <c r="WC109" s="387"/>
      <c r="WD109" s="387"/>
      <c r="WE109" s="387"/>
      <c r="WF109" s="387"/>
      <c r="WG109" s="387"/>
      <c r="WH109" s="387"/>
      <c r="WI109" s="387"/>
      <c r="WJ109" s="387"/>
      <c r="WK109" s="387"/>
      <c r="WL109" s="387"/>
      <c r="WM109" s="387"/>
      <c r="WN109" s="387"/>
      <c r="WO109" s="387"/>
      <c r="WP109" s="387"/>
      <c r="WQ109" s="387"/>
      <c r="WR109" s="387"/>
      <c r="WS109" s="387"/>
      <c r="WT109" s="387"/>
      <c r="WU109" s="387"/>
      <c r="WV109" s="387"/>
      <c r="WW109" s="387"/>
      <c r="WX109" s="387"/>
      <c r="WY109" s="387"/>
      <c r="WZ109" s="387"/>
      <c r="XA109" s="387"/>
      <c r="XB109" s="387"/>
      <c r="XC109" s="387"/>
      <c r="XD109" s="387"/>
      <c r="XE109" s="387"/>
      <c r="XF109" s="387"/>
      <c r="XG109" s="387"/>
      <c r="XH109" s="387"/>
      <c r="XI109" s="387"/>
      <c r="XJ109" s="387"/>
      <c r="XK109" s="387"/>
      <c r="XL109" s="387"/>
      <c r="XM109" s="387"/>
      <c r="XN109" s="387"/>
      <c r="XO109" s="387"/>
      <c r="XP109" s="387"/>
      <c r="XQ109" s="387"/>
      <c r="XR109" s="387"/>
      <c r="XS109" s="387"/>
      <c r="XT109" s="387"/>
      <c r="XU109" s="387"/>
      <c r="XV109" s="387"/>
      <c r="XW109" s="387"/>
      <c r="XX109" s="387"/>
      <c r="XY109" s="387"/>
      <c r="XZ109" s="387"/>
      <c r="YA109" s="387"/>
      <c r="YB109" s="387"/>
      <c r="YC109" s="387"/>
      <c r="YD109" s="387"/>
      <c r="YE109" s="387"/>
      <c r="YF109" s="387"/>
      <c r="YG109" s="387"/>
      <c r="YH109" s="387"/>
      <c r="YI109" s="387"/>
      <c r="YJ109" s="387"/>
      <c r="YK109" s="387"/>
      <c r="YL109" s="387"/>
      <c r="YM109" s="387"/>
      <c r="YN109" s="387"/>
      <c r="YO109" s="387"/>
      <c r="YP109" s="387"/>
      <c r="YQ109" s="387"/>
      <c r="YR109" s="387"/>
      <c r="YS109" s="387"/>
      <c r="YT109" s="387"/>
      <c r="YU109" s="387"/>
      <c r="YV109" s="387"/>
      <c r="YW109" s="387"/>
      <c r="YX109" s="387"/>
      <c r="YY109" s="387"/>
      <c r="YZ109" s="387"/>
      <c r="ZA109" s="387"/>
      <c r="ZB109" s="387"/>
      <c r="ZC109" s="387"/>
      <c r="ZD109" s="387"/>
      <c r="ZE109" s="387"/>
      <c r="ZF109" s="387"/>
      <c r="ZG109" s="387"/>
      <c r="ZH109" s="387"/>
      <c r="ZI109" s="387"/>
      <c r="ZJ109" s="387"/>
      <c r="ZK109" s="387"/>
      <c r="ZL109" s="387"/>
      <c r="ZM109" s="387"/>
      <c r="ZN109" s="387"/>
      <c r="ZO109" s="387"/>
      <c r="ZP109" s="387"/>
      <c r="ZQ109" s="387"/>
      <c r="ZR109" s="387"/>
      <c r="ZS109" s="387"/>
      <c r="ZT109" s="387"/>
      <c r="ZU109" s="387"/>
      <c r="ZV109" s="387"/>
      <c r="ZW109" s="387"/>
      <c r="ZX109" s="387"/>
      <c r="ZY109" s="387"/>
      <c r="ZZ109" s="387"/>
      <c r="AAA109" s="387"/>
      <c r="AAB109" s="387"/>
      <c r="AAC109" s="387"/>
      <c r="AAD109" s="387"/>
      <c r="AAE109" s="387"/>
      <c r="AAF109" s="387"/>
      <c r="AAG109" s="387"/>
      <c r="AAH109" s="387"/>
      <c r="AAI109" s="387"/>
      <c r="AAJ109" s="387"/>
      <c r="AAK109" s="387"/>
      <c r="AAL109" s="387"/>
      <c r="AAM109" s="387"/>
      <c r="AAN109" s="387"/>
      <c r="AAO109" s="387"/>
      <c r="AAP109" s="387"/>
      <c r="AAQ109" s="387"/>
      <c r="AAR109" s="387"/>
      <c r="AAS109" s="387"/>
      <c r="AAT109" s="387"/>
      <c r="AAU109" s="387"/>
      <c r="AAV109" s="387"/>
      <c r="AAW109" s="387"/>
      <c r="AAX109" s="387"/>
      <c r="AAY109" s="387"/>
      <c r="AAZ109" s="387"/>
      <c r="ABA109" s="387"/>
      <c r="ABB109" s="387"/>
      <c r="ABC109" s="387"/>
      <c r="ABD109" s="387"/>
      <c r="ABE109" s="387"/>
      <c r="ABF109" s="387"/>
      <c r="ABG109" s="387"/>
      <c r="ABH109" s="387"/>
      <c r="ABI109" s="387"/>
      <c r="ABJ109" s="387"/>
      <c r="ABK109" s="387"/>
      <c r="ABL109" s="387"/>
      <c r="ABM109" s="387"/>
      <c r="ABN109" s="387"/>
      <c r="ABO109" s="387"/>
      <c r="ABP109" s="387"/>
      <c r="ABQ109" s="387"/>
      <c r="ABR109" s="387"/>
      <c r="ABS109" s="387"/>
      <c r="ABT109" s="387"/>
      <c r="ABU109" s="387"/>
      <c r="ABV109" s="387"/>
      <c r="ABW109" s="387"/>
      <c r="ABX109" s="387"/>
      <c r="ABY109" s="387"/>
      <c r="ABZ109" s="387"/>
      <c r="ACA109" s="387"/>
      <c r="ACB109" s="387"/>
      <c r="ACC109" s="387"/>
      <c r="ACD109" s="387"/>
      <c r="ACE109" s="387"/>
      <c r="ACF109" s="387"/>
      <c r="ACG109" s="387"/>
      <c r="ACH109" s="387"/>
      <c r="ACI109" s="387"/>
      <c r="ACJ109" s="387"/>
      <c r="ACK109" s="387"/>
      <c r="ACL109" s="387"/>
      <c r="ACM109" s="387"/>
      <c r="ACN109" s="387"/>
      <c r="ACO109" s="387"/>
      <c r="ACP109" s="387"/>
      <c r="ACQ109" s="387"/>
      <c r="ACR109" s="387"/>
      <c r="ACS109" s="387"/>
      <c r="ACT109" s="387"/>
      <c r="ACU109" s="387"/>
      <c r="ACV109" s="387"/>
      <c r="ACW109" s="387"/>
      <c r="ACX109" s="387"/>
      <c r="ACY109" s="387"/>
      <c r="ACZ109" s="387"/>
      <c r="ADA109" s="387"/>
      <c r="ADB109" s="387"/>
      <c r="ADC109" s="387"/>
      <c r="ADD109" s="387"/>
      <c r="ADE109" s="387"/>
      <c r="ADF109" s="387"/>
      <c r="ADG109" s="387"/>
      <c r="ADH109" s="387"/>
      <c r="ADI109" s="387"/>
      <c r="ADJ109" s="387"/>
      <c r="ADK109" s="387"/>
      <c r="ADL109" s="387"/>
      <c r="ADM109" s="387"/>
      <c r="ADN109" s="387"/>
      <c r="ADO109" s="387"/>
      <c r="ADP109" s="387"/>
      <c r="ADQ109" s="387"/>
      <c r="ADR109" s="387"/>
      <c r="ADS109" s="387"/>
      <c r="ADT109" s="387"/>
      <c r="ADU109" s="387"/>
      <c r="ADV109" s="387"/>
      <c r="ADW109" s="387"/>
      <c r="ADX109" s="387"/>
      <c r="ADY109" s="387"/>
      <c r="ADZ109" s="387"/>
      <c r="AEA109" s="387"/>
      <c r="AEB109" s="387"/>
      <c r="AEC109" s="387"/>
      <c r="AED109" s="387"/>
      <c r="AEE109" s="387"/>
      <c r="AEF109" s="387"/>
      <c r="AEG109" s="387"/>
      <c r="AEH109" s="387"/>
      <c r="AEI109" s="387"/>
      <c r="AEJ109" s="387"/>
      <c r="AEK109" s="387"/>
      <c r="AEL109" s="387"/>
      <c r="AEM109" s="387"/>
      <c r="AEN109" s="387"/>
      <c r="AEO109" s="387"/>
      <c r="AEP109" s="387"/>
      <c r="AEQ109" s="387"/>
      <c r="AER109" s="387"/>
      <c r="AES109" s="387"/>
      <c r="AET109" s="387"/>
      <c r="AEU109" s="387"/>
      <c r="AEV109" s="387"/>
      <c r="AEW109" s="387"/>
      <c r="AEX109" s="387"/>
      <c r="AEY109" s="387"/>
      <c r="AEZ109" s="387"/>
      <c r="AFA109" s="387"/>
      <c r="AFB109" s="387"/>
      <c r="AFC109" s="387"/>
      <c r="AFD109" s="387"/>
      <c r="AFE109" s="387"/>
      <c r="AFF109" s="387"/>
      <c r="AFG109" s="387"/>
      <c r="AFH109" s="387"/>
      <c r="AFI109" s="387"/>
      <c r="AFJ109" s="387"/>
      <c r="AFK109" s="387"/>
      <c r="AFL109" s="387"/>
      <c r="AFM109" s="387"/>
      <c r="AFN109" s="387"/>
      <c r="AFO109" s="387"/>
      <c r="AFP109" s="387"/>
      <c r="AFQ109" s="387"/>
      <c r="AFR109" s="387"/>
      <c r="AFS109" s="387"/>
      <c r="AFT109" s="387"/>
      <c r="AFU109" s="387"/>
      <c r="AFV109" s="387"/>
      <c r="AFW109" s="387"/>
      <c r="AFX109" s="387"/>
      <c r="AFY109" s="387"/>
      <c r="AFZ109" s="387"/>
      <c r="AGA109" s="387"/>
      <c r="AGB109" s="387"/>
      <c r="AGC109" s="387"/>
      <c r="AGD109" s="387"/>
      <c r="AGE109" s="387"/>
      <c r="AGF109" s="387"/>
      <c r="AGG109" s="387"/>
      <c r="AGH109" s="387"/>
      <c r="AGI109" s="387"/>
      <c r="AGJ109" s="387"/>
      <c r="AGK109" s="387"/>
      <c r="AGL109" s="387"/>
      <c r="AGM109" s="387"/>
      <c r="AGN109" s="387"/>
      <c r="AGO109" s="387"/>
      <c r="AGP109" s="387"/>
      <c r="AGQ109" s="387"/>
      <c r="AGR109" s="387"/>
      <c r="AGS109" s="387"/>
      <c r="AGT109" s="387"/>
      <c r="AGU109" s="387"/>
      <c r="AGV109" s="387"/>
      <c r="AGW109" s="387"/>
      <c r="AGX109" s="387"/>
      <c r="AGY109" s="387"/>
      <c r="AGZ109" s="387"/>
      <c r="AHA109" s="387"/>
      <c r="AHB109" s="387"/>
      <c r="AHC109" s="387"/>
      <c r="AHD109" s="387"/>
      <c r="AHE109" s="387"/>
      <c r="AHF109" s="387"/>
      <c r="AHG109" s="387"/>
      <c r="AHH109" s="387"/>
      <c r="AHI109" s="387"/>
      <c r="AHJ109" s="387"/>
      <c r="AHK109" s="387"/>
      <c r="AHL109" s="387"/>
      <c r="AHM109" s="387"/>
      <c r="AHN109" s="387"/>
      <c r="AHO109" s="387"/>
      <c r="AHP109" s="387"/>
      <c r="AHQ109" s="387"/>
      <c r="AHR109" s="387"/>
      <c r="AHS109" s="387"/>
      <c r="AHT109" s="387"/>
      <c r="AHU109" s="387"/>
      <c r="AHV109" s="387"/>
      <c r="AHW109" s="387"/>
      <c r="AHX109" s="387"/>
      <c r="AHY109" s="387"/>
      <c r="AHZ109" s="387"/>
      <c r="AIA109" s="387"/>
      <c r="AIB109" s="387"/>
      <c r="AIC109" s="387"/>
      <c r="AID109" s="387"/>
      <c r="AIE109" s="387"/>
      <c r="AIF109" s="387"/>
      <c r="AIG109" s="387"/>
      <c r="AIH109" s="387"/>
      <c r="AII109" s="387"/>
      <c r="AIJ109" s="387"/>
      <c r="AIK109" s="387"/>
      <c r="AIL109" s="387"/>
      <c r="AIM109" s="387"/>
      <c r="AIN109" s="387"/>
      <c r="AIO109" s="387"/>
      <c r="AIP109" s="387"/>
      <c r="AIQ109" s="387"/>
      <c r="AIR109" s="387"/>
      <c r="AIS109" s="387"/>
      <c r="AIT109" s="387"/>
      <c r="AIU109" s="387"/>
      <c r="AIV109" s="387"/>
      <c r="AIW109" s="387"/>
      <c r="AIX109" s="387"/>
      <c r="AIY109" s="387"/>
      <c r="AIZ109" s="387"/>
      <c r="AJA109" s="387"/>
      <c r="AJB109" s="387"/>
      <c r="AJC109" s="387"/>
      <c r="AJD109" s="387"/>
      <c r="AJE109" s="387"/>
      <c r="AJF109" s="387"/>
      <c r="AJG109" s="387"/>
      <c r="AJH109" s="387"/>
      <c r="AJI109" s="387"/>
      <c r="AJJ109" s="387"/>
      <c r="AJK109" s="387"/>
      <c r="AJL109" s="387"/>
      <c r="AJM109" s="387"/>
      <c r="AJN109" s="387"/>
      <c r="AJO109" s="387"/>
      <c r="AJP109" s="387"/>
      <c r="AJQ109" s="387"/>
      <c r="AJR109" s="387"/>
      <c r="AJS109" s="387"/>
      <c r="AJT109" s="387"/>
      <c r="AJU109" s="387"/>
      <c r="AJV109" s="387"/>
      <c r="AJW109" s="387"/>
      <c r="AJX109" s="387"/>
      <c r="AJY109" s="387"/>
      <c r="AJZ109" s="387"/>
      <c r="AKA109" s="387"/>
      <c r="AKB109" s="387"/>
      <c r="AKC109" s="387"/>
      <c r="AKD109" s="387"/>
      <c r="AKE109" s="387"/>
      <c r="AKF109" s="387"/>
      <c r="AKG109" s="387"/>
      <c r="AKH109" s="387"/>
      <c r="AKI109" s="387"/>
      <c r="AKJ109" s="387"/>
      <c r="AKK109" s="387"/>
      <c r="AKL109" s="387"/>
      <c r="AKM109" s="387"/>
      <c r="AKN109" s="387"/>
      <c r="AKO109" s="387"/>
      <c r="AKP109" s="387"/>
      <c r="AKQ109" s="387"/>
      <c r="AKR109" s="387"/>
      <c r="AKS109" s="387"/>
      <c r="AKT109" s="387"/>
      <c r="AKU109" s="387"/>
      <c r="AKV109" s="387"/>
      <c r="AKW109" s="387"/>
      <c r="AKX109" s="387"/>
      <c r="AKY109" s="387"/>
      <c r="AKZ109" s="387"/>
      <c r="ALA109" s="387"/>
      <c r="ALB109" s="387"/>
      <c r="ALC109" s="387"/>
      <c r="ALD109" s="387"/>
      <c r="ALE109" s="387"/>
      <c r="ALF109" s="387"/>
      <c r="ALG109" s="387"/>
      <c r="ALH109" s="387"/>
      <c r="ALI109" s="387"/>
      <c r="ALJ109" s="387"/>
      <c r="ALK109" s="387"/>
      <c r="ALL109" s="387"/>
      <c r="ALM109" s="387"/>
      <c r="ALN109" s="387"/>
      <c r="ALO109" s="387"/>
      <c r="ALP109" s="387"/>
      <c r="ALQ109" s="387"/>
      <c r="ALR109" s="387"/>
      <c r="ALS109" s="387"/>
      <c r="ALT109" s="387"/>
      <c r="ALU109" s="387"/>
      <c r="ALV109" s="387"/>
      <c r="ALW109" s="387"/>
      <c r="ALX109" s="387"/>
      <c r="ALY109" s="387"/>
      <c r="ALZ109" s="387"/>
      <c r="AMA109" s="387"/>
      <c r="AMB109" s="387"/>
      <c r="AMC109" s="387"/>
      <c r="AMD109" s="387"/>
      <c r="AME109" s="387"/>
      <c r="AMF109" s="387"/>
      <c r="AMG109" s="387"/>
      <c r="AMH109" s="387"/>
      <c r="AMI109" s="387"/>
      <c r="AMJ109" s="387"/>
      <c r="AMK109" s="387"/>
      <c r="AML109" s="387"/>
      <c r="AMM109" s="387"/>
      <c r="AMN109" s="387"/>
      <c r="AMO109" s="387"/>
      <c r="AMP109" s="387"/>
      <c r="AMQ109" s="387"/>
      <c r="AMR109" s="387"/>
      <c r="AMS109" s="387"/>
      <c r="AMT109" s="387"/>
      <c r="AMU109" s="387"/>
      <c r="AMV109" s="387"/>
      <c r="AMW109" s="387"/>
      <c r="AMX109" s="387"/>
      <c r="AMY109" s="387"/>
      <c r="AMZ109" s="387"/>
      <c r="ANA109" s="387"/>
      <c r="ANB109" s="387"/>
      <c r="ANC109" s="387"/>
      <c r="AND109" s="387"/>
      <c r="ANE109" s="387"/>
      <c r="ANF109" s="387"/>
      <c r="ANG109" s="387"/>
      <c r="ANH109" s="387"/>
      <c r="ANI109" s="387"/>
      <c r="ANJ109" s="387"/>
      <c r="ANK109" s="387"/>
      <c r="ANL109" s="387"/>
      <c r="ANM109" s="387"/>
      <c r="ANN109" s="387"/>
      <c r="ANO109" s="387"/>
      <c r="ANP109" s="387"/>
      <c r="ANQ109" s="387"/>
      <c r="ANR109" s="387"/>
      <c r="ANS109" s="387"/>
      <c r="ANT109" s="387"/>
      <c r="ANU109" s="387"/>
      <c r="ANV109" s="387"/>
      <c r="ANW109" s="387"/>
      <c r="ANX109" s="387"/>
      <c r="ANY109" s="387"/>
      <c r="ANZ109" s="387"/>
      <c r="AOA109" s="387"/>
      <c r="AOB109" s="387"/>
      <c r="AOC109" s="387"/>
      <c r="AOD109" s="387"/>
      <c r="AOE109" s="387"/>
      <c r="AOF109" s="387"/>
      <c r="AOG109" s="387"/>
      <c r="AOH109" s="387"/>
      <c r="AOI109" s="387"/>
      <c r="AOJ109" s="387"/>
      <c r="AOK109" s="387"/>
      <c r="AOL109" s="387"/>
      <c r="AOM109" s="387"/>
      <c r="AON109" s="387"/>
      <c r="AOO109" s="387"/>
      <c r="AOP109" s="387"/>
      <c r="AOQ109" s="387"/>
      <c r="AOR109" s="387"/>
      <c r="AOS109" s="387"/>
      <c r="AOT109" s="387"/>
      <c r="AOU109" s="387"/>
      <c r="AOV109" s="387"/>
      <c r="AOW109" s="387"/>
      <c r="AOX109" s="387"/>
      <c r="AOY109" s="387"/>
      <c r="AOZ109" s="387"/>
      <c r="APA109" s="387"/>
      <c r="APB109" s="387"/>
      <c r="APC109" s="387"/>
      <c r="APD109" s="387"/>
      <c r="APE109" s="387"/>
      <c r="APF109" s="387"/>
      <c r="APG109" s="387"/>
      <c r="APH109" s="387"/>
      <c r="API109" s="387"/>
      <c r="APJ109" s="387"/>
      <c r="APK109" s="387"/>
      <c r="APL109" s="387"/>
      <c r="APM109" s="387"/>
      <c r="APN109" s="387"/>
      <c r="APO109" s="387"/>
      <c r="APP109" s="387"/>
      <c r="APQ109" s="387"/>
      <c r="APR109" s="387"/>
      <c r="APS109" s="387"/>
      <c r="APT109" s="387"/>
      <c r="APU109" s="387"/>
      <c r="APV109" s="387"/>
      <c r="APW109" s="387"/>
      <c r="APX109" s="387"/>
      <c r="APY109" s="387"/>
      <c r="APZ109" s="387"/>
      <c r="AQA109" s="387"/>
      <c r="AQB109" s="387"/>
      <c r="AQC109" s="387"/>
      <c r="AQD109" s="387"/>
      <c r="AQE109" s="387"/>
      <c r="AQF109" s="387"/>
      <c r="AQG109" s="387"/>
      <c r="AQH109" s="387"/>
      <c r="AQI109" s="387"/>
      <c r="AQJ109" s="387"/>
      <c r="AQK109" s="387"/>
      <c r="AQL109" s="387"/>
      <c r="AQM109" s="387"/>
      <c r="AQN109" s="387"/>
      <c r="AQO109" s="387"/>
      <c r="AQP109" s="387"/>
      <c r="AQQ109" s="387"/>
      <c r="AQR109" s="387"/>
      <c r="AQS109" s="387"/>
      <c r="AQT109" s="387"/>
      <c r="AQU109" s="387"/>
      <c r="AQV109" s="387"/>
      <c r="AQW109" s="387"/>
      <c r="AQX109" s="387"/>
      <c r="AQY109" s="387"/>
      <c r="AQZ109" s="387"/>
      <c r="ARA109" s="387"/>
      <c r="ARB109" s="387"/>
      <c r="ARC109" s="387"/>
      <c r="ARD109" s="387"/>
      <c r="ARE109" s="387"/>
      <c r="ARF109" s="387"/>
      <c r="ARG109" s="387"/>
      <c r="ARH109" s="387"/>
      <c r="ARI109" s="387"/>
      <c r="ARJ109" s="387"/>
      <c r="ARK109" s="387"/>
      <c r="ARL109" s="387"/>
      <c r="ARM109" s="387"/>
      <c r="ARN109" s="387"/>
      <c r="ARO109" s="387"/>
      <c r="ARP109" s="387"/>
      <c r="ARQ109" s="387"/>
      <c r="ARR109" s="387"/>
      <c r="ARS109" s="387"/>
      <c r="ART109" s="387"/>
      <c r="ARU109" s="387"/>
      <c r="ARV109" s="387"/>
      <c r="ARW109" s="387"/>
      <c r="ARX109" s="387"/>
      <c r="ARY109" s="387"/>
      <c r="ARZ109" s="387"/>
      <c r="ASA109" s="387"/>
      <c r="ASB109" s="387"/>
      <c r="ASC109" s="387"/>
      <c r="ASD109" s="387"/>
      <c r="ASE109" s="387"/>
      <c r="ASF109" s="387"/>
      <c r="ASG109" s="387"/>
      <c r="ASH109" s="387"/>
      <c r="ASI109" s="387"/>
      <c r="ASJ109" s="387"/>
      <c r="ASK109" s="387"/>
      <c r="ASL109" s="387"/>
      <c r="ASM109" s="387"/>
      <c r="ASN109" s="387"/>
      <c r="ASO109" s="387"/>
      <c r="ASP109" s="387"/>
      <c r="ASQ109" s="387"/>
      <c r="ASR109" s="387"/>
      <c r="ASS109" s="387"/>
      <c r="AST109" s="387"/>
      <c r="ASU109" s="387"/>
      <c r="ASV109" s="387"/>
      <c r="ASW109" s="387"/>
      <c r="ASX109" s="387"/>
      <c r="ASY109" s="387"/>
      <c r="ASZ109" s="387"/>
      <c r="ATA109" s="387"/>
      <c r="ATB109" s="387"/>
      <c r="ATC109" s="387"/>
      <c r="ATD109" s="387"/>
      <c r="ATE109" s="387"/>
      <c r="ATF109" s="387"/>
      <c r="ATG109" s="387"/>
      <c r="ATH109" s="387"/>
      <c r="ATI109" s="387"/>
      <c r="ATJ109" s="387"/>
      <c r="ATK109" s="387"/>
      <c r="ATL109" s="387"/>
      <c r="ATM109" s="387"/>
      <c r="ATN109" s="387"/>
      <c r="ATO109" s="387"/>
      <c r="ATP109" s="387"/>
      <c r="ATQ109" s="387"/>
      <c r="ATR109" s="387"/>
      <c r="ATS109" s="387"/>
      <c r="ATT109" s="387"/>
      <c r="ATU109" s="387"/>
      <c r="ATV109" s="387"/>
      <c r="ATW109" s="387"/>
      <c r="ATX109" s="387"/>
      <c r="ATY109" s="387"/>
      <c r="ATZ109" s="387"/>
      <c r="AUA109" s="387"/>
      <c r="AUB109" s="387"/>
      <c r="AUC109" s="387"/>
      <c r="AUD109" s="387"/>
      <c r="AUE109" s="387"/>
      <c r="AUF109" s="387"/>
      <c r="AUG109" s="387"/>
      <c r="AUH109" s="387"/>
      <c r="AUI109" s="387"/>
      <c r="AUJ109" s="387"/>
      <c r="AUK109" s="387"/>
      <c r="AUL109" s="387"/>
      <c r="AUM109" s="387"/>
      <c r="AUN109" s="387"/>
      <c r="AUO109" s="387"/>
      <c r="AUP109" s="387"/>
      <c r="AUQ109" s="387"/>
      <c r="AUR109" s="387"/>
      <c r="AUS109" s="387"/>
      <c r="AUT109" s="387"/>
      <c r="AUU109" s="387"/>
      <c r="AUV109" s="387"/>
      <c r="AUW109" s="387"/>
      <c r="AUX109" s="387"/>
      <c r="AUY109" s="387"/>
      <c r="AUZ109" s="387"/>
      <c r="AVA109" s="387"/>
      <c r="AVB109" s="387"/>
      <c r="AVC109" s="387"/>
      <c r="AVD109" s="387"/>
      <c r="AVE109" s="387"/>
      <c r="AVF109" s="387"/>
      <c r="AVG109" s="387"/>
      <c r="AVH109" s="387"/>
      <c r="AVI109" s="387"/>
      <c r="AVJ109" s="387"/>
      <c r="AVK109" s="387"/>
      <c r="AVL109" s="387"/>
      <c r="AVM109" s="387"/>
      <c r="AVN109" s="387"/>
      <c r="AVO109" s="387"/>
      <c r="AVP109" s="387"/>
      <c r="AVQ109" s="387"/>
      <c r="AVR109" s="387"/>
      <c r="AVS109" s="387"/>
      <c r="AVT109" s="387"/>
      <c r="AVU109" s="387"/>
      <c r="AVV109" s="387"/>
      <c r="AVW109" s="387"/>
      <c r="AVX109" s="387"/>
      <c r="AVY109" s="387"/>
      <c r="AVZ109" s="387"/>
      <c r="AWA109" s="387"/>
      <c r="AWB109" s="387"/>
      <c r="AWC109" s="387"/>
      <c r="AWD109" s="387"/>
      <c r="AWE109" s="387"/>
      <c r="AWF109" s="387"/>
      <c r="AWG109" s="387"/>
      <c r="AWH109" s="387"/>
      <c r="AWI109" s="387"/>
      <c r="AWJ109" s="387"/>
      <c r="AWK109" s="387"/>
      <c r="AWL109" s="387"/>
      <c r="AWM109" s="387"/>
      <c r="AWN109" s="387"/>
      <c r="AWO109" s="387"/>
      <c r="AWP109" s="387"/>
      <c r="AWQ109" s="387"/>
      <c r="AWR109" s="387"/>
      <c r="AWS109" s="387"/>
      <c r="AWT109" s="387"/>
      <c r="AWU109" s="387"/>
      <c r="AWV109" s="387"/>
      <c r="AWW109" s="387"/>
      <c r="AWX109" s="387"/>
      <c r="AWY109" s="387"/>
      <c r="AWZ109" s="387"/>
      <c r="AXA109" s="387"/>
      <c r="AXB109" s="387"/>
      <c r="AXC109" s="387"/>
      <c r="AXD109" s="387"/>
      <c r="AXE109" s="387"/>
      <c r="AXF109" s="387"/>
      <c r="AXG109" s="387"/>
      <c r="AXH109" s="387"/>
      <c r="AXI109" s="387"/>
      <c r="AXJ109" s="387"/>
      <c r="AXK109" s="387"/>
      <c r="AXL109" s="387"/>
      <c r="AXM109" s="387"/>
      <c r="AXN109" s="387"/>
      <c r="AXO109" s="387"/>
      <c r="AXP109" s="387"/>
      <c r="AXQ109" s="387"/>
      <c r="AXR109" s="387"/>
      <c r="AXS109" s="387"/>
      <c r="AXT109" s="387"/>
      <c r="AXU109" s="387"/>
      <c r="AXV109" s="387"/>
      <c r="AXW109" s="387"/>
      <c r="AXX109" s="387"/>
      <c r="AXY109" s="387"/>
      <c r="AXZ109" s="387"/>
      <c r="AYA109" s="387"/>
      <c r="AYB109" s="387"/>
      <c r="AYC109" s="387"/>
      <c r="AYD109" s="387"/>
      <c r="AYE109" s="387"/>
      <c r="AYF109" s="387"/>
      <c r="AYG109" s="387"/>
      <c r="AYH109" s="387"/>
      <c r="AYI109" s="387"/>
      <c r="AYJ109" s="387"/>
      <c r="AYK109" s="387"/>
      <c r="AYL109" s="387"/>
      <c r="AYM109" s="387"/>
      <c r="AYN109" s="387"/>
      <c r="AYO109" s="387"/>
      <c r="AYP109" s="387"/>
      <c r="AYQ109" s="387"/>
      <c r="AYR109" s="387"/>
      <c r="AYS109" s="387"/>
      <c r="AYT109" s="387"/>
      <c r="AYU109" s="387"/>
      <c r="AYV109" s="387"/>
      <c r="AYW109" s="387"/>
      <c r="AYX109" s="387"/>
      <c r="AYY109" s="387"/>
      <c r="AYZ109" s="387"/>
      <c r="AZA109" s="387"/>
      <c r="AZB109" s="387"/>
      <c r="AZC109" s="387"/>
      <c r="AZD109" s="387"/>
      <c r="AZE109" s="387"/>
      <c r="AZF109" s="387"/>
      <c r="AZG109" s="387"/>
      <c r="AZH109" s="387"/>
      <c r="AZI109" s="387"/>
      <c r="AZJ109" s="387"/>
      <c r="AZK109" s="387"/>
      <c r="AZL109" s="387"/>
      <c r="AZM109" s="387"/>
      <c r="AZN109" s="387"/>
      <c r="AZO109" s="387"/>
      <c r="AZP109" s="387"/>
      <c r="AZQ109" s="387"/>
      <c r="AZR109" s="387"/>
      <c r="AZS109" s="387"/>
      <c r="AZT109" s="387"/>
      <c r="AZU109" s="387"/>
      <c r="AZV109" s="387"/>
      <c r="AZW109" s="387"/>
      <c r="AZX109" s="387"/>
      <c r="AZY109" s="387"/>
      <c r="AZZ109" s="387"/>
      <c r="BAA109" s="387"/>
      <c r="BAB109" s="387"/>
      <c r="BAC109" s="387"/>
      <c r="BAD109" s="387"/>
      <c r="BAE109" s="387"/>
      <c r="BAF109" s="387"/>
      <c r="BAG109" s="387"/>
      <c r="BAH109" s="387"/>
      <c r="BAI109" s="387"/>
      <c r="BAJ109" s="387"/>
      <c r="BAK109" s="387"/>
      <c r="BAL109" s="387"/>
      <c r="BAM109" s="387"/>
      <c r="BAN109" s="387"/>
      <c r="BAO109" s="387"/>
      <c r="BAP109" s="387"/>
      <c r="BAQ109" s="387"/>
      <c r="BAR109" s="387"/>
      <c r="BAS109" s="387"/>
      <c r="BAT109" s="387"/>
      <c r="BAU109" s="387"/>
      <c r="BAV109" s="387"/>
      <c r="BAW109" s="387"/>
      <c r="BAX109" s="387"/>
      <c r="BAY109" s="387"/>
      <c r="BAZ109" s="387"/>
      <c r="BBA109" s="387"/>
      <c r="BBB109" s="387"/>
      <c r="BBC109" s="387"/>
      <c r="BBD109" s="387"/>
      <c r="BBE109" s="387"/>
      <c r="BBF109" s="387"/>
      <c r="BBG109" s="387"/>
      <c r="BBH109" s="387"/>
      <c r="BBI109" s="387"/>
      <c r="BBJ109" s="387"/>
      <c r="BBK109" s="387"/>
      <c r="BBL109" s="387"/>
      <c r="BBM109" s="387"/>
      <c r="BBN109" s="387"/>
      <c r="BBO109" s="387"/>
      <c r="BBP109" s="387"/>
      <c r="BBQ109" s="387"/>
      <c r="BBR109" s="387"/>
      <c r="BBS109" s="387"/>
      <c r="BBT109" s="387"/>
      <c r="BBU109" s="387"/>
      <c r="BBV109" s="387"/>
      <c r="BBW109" s="387"/>
      <c r="BBX109" s="387"/>
      <c r="BBY109" s="387"/>
      <c r="BBZ109" s="387"/>
      <c r="BCA109" s="387"/>
      <c r="BCB109" s="387"/>
      <c r="BCC109" s="387"/>
      <c r="BCD109" s="387"/>
      <c r="BCE109" s="387"/>
      <c r="BCF109" s="387"/>
      <c r="BCG109" s="387"/>
      <c r="BCH109" s="387"/>
      <c r="BCI109" s="387"/>
      <c r="BCJ109" s="387"/>
      <c r="BCK109" s="387"/>
      <c r="BCL109" s="387"/>
      <c r="BCM109" s="387"/>
      <c r="BCN109" s="387"/>
      <c r="BCO109" s="387"/>
      <c r="BCP109" s="387"/>
      <c r="BCQ109" s="387"/>
      <c r="BCR109" s="387"/>
      <c r="BCS109" s="387"/>
      <c r="BCT109" s="387"/>
      <c r="BCU109" s="387"/>
      <c r="BCV109" s="387"/>
      <c r="BCW109" s="387"/>
      <c r="BCX109" s="387"/>
      <c r="BCY109" s="387"/>
      <c r="BCZ109" s="387"/>
      <c r="BDA109" s="387"/>
      <c r="BDB109" s="387"/>
      <c r="BDC109" s="387"/>
      <c r="BDD109" s="387"/>
      <c r="BDE109" s="387"/>
      <c r="BDF109" s="387"/>
      <c r="BDG109" s="387"/>
      <c r="BDH109" s="387"/>
      <c r="BDI109" s="387"/>
      <c r="BDJ109" s="387"/>
      <c r="BDK109" s="387"/>
      <c r="BDL109" s="387"/>
      <c r="BDM109" s="387"/>
      <c r="BDN109" s="387"/>
      <c r="BDO109" s="387"/>
      <c r="BDP109" s="387"/>
      <c r="BDQ109" s="387"/>
      <c r="BDR109" s="387"/>
      <c r="BDS109" s="387"/>
      <c r="BDT109" s="387"/>
      <c r="BDU109" s="387"/>
      <c r="BDV109" s="387"/>
      <c r="BDW109" s="387"/>
      <c r="BDX109" s="387"/>
      <c r="BDY109" s="387"/>
      <c r="BDZ109" s="387"/>
      <c r="BEA109" s="387"/>
      <c r="BEB109" s="387"/>
      <c r="BEC109" s="387"/>
      <c r="BED109" s="387"/>
      <c r="BEE109" s="387"/>
      <c r="BEF109" s="387"/>
      <c r="BEG109" s="387"/>
      <c r="BEH109" s="387"/>
      <c r="BEI109" s="387"/>
      <c r="BEJ109" s="387"/>
      <c r="BEK109" s="387"/>
      <c r="BEL109" s="387"/>
      <c r="BEM109" s="387"/>
      <c r="BEN109" s="387"/>
      <c r="BEO109" s="387"/>
      <c r="BEP109" s="387"/>
      <c r="BEQ109" s="387"/>
      <c r="BER109" s="387"/>
      <c r="BES109" s="387"/>
      <c r="BET109" s="387"/>
      <c r="BEU109" s="387"/>
      <c r="BEV109" s="387"/>
      <c r="BEW109" s="387"/>
      <c r="BEX109" s="387"/>
      <c r="BEY109" s="387"/>
      <c r="BEZ109" s="387"/>
      <c r="BFA109" s="387"/>
      <c r="BFB109" s="387"/>
      <c r="BFC109" s="387"/>
      <c r="BFD109" s="387"/>
      <c r="BFE109" s="387"/>
      <c r="BFF109" s="387"/>
      <c r="BFG109" s="387"/>
      <c r="BFH109" s="387"/>
      <c r="BFI109" s="387"/>
      <c r="BFJ109" s="387"/>
      <c r="BFK109" s="387"/>
      <c r="BFL109" s="387"/>
      <c r="BFM109" s="387"/>
      <c r="BFN109" s="387"/>
      <c r="BFO109" s="387"/>
      <c r="BFP109" s="387"/>
      <c r="BFQ109" s="387"/>
      <c r="BFR109" s="387"/>
      <c r="BFS109" s="387"/>
      <c r="BFT109" s="387"/>
      <c r="BFU109" s="387"/>
      <c r="BFV109" s="387"/>
      <c r="BFW109" s="387"/>
      <c r="BFX109" s="387"/>
      <c r="BFY109" s="387"/>
      <c r="BFZ109" s="387"/>
      <c r="BGA109" s="387"/>
      <c r="BGB109" s="387"/>
      <c r="BGC109" s="387"/>
      <c r="BGD109" s="387"/>
      <c r="BGE109" s="387"/>
      <c r="BGF109" s="387"/>
      <c r="BGG109" s="387"/>
      <c r="BGH109" s="387"/>
      <c r="BGI109" s="387"/>
      <c r="BGJ109" s="387"/>
      <c r="BGK109" s="387"/>
      <c r="BGL109" s="387"/>
      <c r="BGM109" s="387"/>
      <c r="BGN109" s="387"/>
      <c r="BGO109" s="387"/>
      <c r="BGP109" s="387"/>
      <c r="BGQ109" s="387"/>
      <c r="BGR109" s="387"/>
      <c r="BGS109" s="387"/>
      <c r="BGT109" s="387"/>
      <c r="BGU109" s="387"/>
      <c r="BGV109" s="387"/>
      <c r="BGW109" s="387"/>
      <c r="BGX109" s="387"/>
      <c r="BGY109" s="387"/>
      <c r="BGZ109" s="387"/>
      <c r="BHA109" s="387"/>
      <c r="BHB109" s="387"/>
      <c r="BHC109" s="387"/>
      <c r="BHD109" s="387"/>
      <c r="BHE109" s="387"/>
      <c r="BHF109" s="387"/>
      <c r="BHG109" s="387"/>
      <c r="BHH109" s="387"/>
      <c r="BHI109" s="387"/>
      <c r="BHJ109" s="387"/>
      <c r="BHK109" s="387"/>
      <c r="BHL109" s="387"/>
      <c r="BHM109" s="387"/>
      <c r="BHN109" s="387"/>
      <c r="BHO109" s="387"/>
      <c r="BHP109" s="387"/>
      <c r="BHQ109" s="387"/>
      <c r="BHR109" s="387"/>
      <c r="BHS109" s="387"/>
      <c r="BHT109" s="387"/>
      <c r="BHU109" s="387"/>
      <c r="BHV109" s="387"/>
      <c r="BHW109" s="387"/>
      <c r="BHX109" s="387"/>
      <c r="BHY109" s="387"/>
      <c r="BHZ109" s="387"/>
      <c r="BIA109" s="387"/>
      <c r="BIB109" s="387"/>
      <c r="BIC109" s="387"/>
      <c r="BID109" s="387"/>
      <c r="BIE109" s="387"/>
      <c r="BIF109" s="387"/>
      <c r="BIG109" s="387"/>
      <c r="BIH109" s="387"/>
      <c r="BII109" s="387"/>
      <c r="BIJ109" s="387"/>
      <c r="BIK109" s="387"/>
      <c r="BIL109" s="387"/>
      <c r="BIM109" s="387"/>
      <c r="BIN109" s="387"/>
      <c r="BIO109" s="387"/>
      <c r="BIP109" s="387"/>
      <c r="BIQ109" s="387"/>
      <c r="BIR109" s="387"/>
      <c r="BIS109" s="387"/>
      <c r="BIT109" s="387"/>
      <c r="BIU109" s="387"/>
      <c r="BIV109" s="387"/>
      <c r="BIW109" s="387"/>
      <c r="BIX109" s="387"/>
      <c r="BIY109" s="387"/>
      <c r="BIZ109" s="387"/>
      <c r="BJA109" s="387"/>
      <c r="BJB109" s="387"/>
      <c r="BJC109" s="387"/>
      <c r="BJD109" s="387"/>
      <c r="BJE109" s="387"/>
      <c r="BJF109" s="387"/>
      <c r="BJG109" s="387"/>
      <c r="BJH109" s="387"/>
      <c r="BJI109" s="387"/>
      <c r="BJJ109" s="387"/>
      <c r="BJK109" s="387"/>
      <c r="BJL109" s="387"/>
      <c r="BJM109" s="387"/>
      <c r="BJN109" s="387"/>
      <c r="BJO109" s="387"/>
      <c r="BJP109" s="387"/>
      <c r="BJQ109" s="387"/>
      <c r="BJR109" s="387"/>
      <c r="BJS109" s="387"/>
      <c r="BJT109" s="387"/>
      <c r="BJU109" s="387"/>
      <c r="BJV109" s="387"/>
      <c r="BJW109" s="387"/>
      <c r="BJX109" s="387"/>
      <c r="BJY109" s="387"/>
      <c r="BJZ109" s="387"/>
      <c r="BKA109" s="387"/>
      <c r="BKB109" s="387"/>
      <c r="BKC109" s="387"/>
      <c r="BKD109" s="387"/>
      <c r="BKE109" s="387"/>
      <c r="BKF109" s="387"/>
      <c r="BKG109" s="387"/>
      <c r="BKH109" s="387"/>
      <c r="BKI109" s="387"/>
      <c r="BKJ109" s="387"/>
      <c r="BKK109" s="387"/>
      <c r="BKL109" s="387"/>
      <c r="BKM109" s="387"/>
      <c r="BKN109" s="387"/>
      <c r="BKO109" s="387"/>
      <c r="BKP109" s="387"/>
      <c r="BKQ109" s="387"/>
      <c r="BKR109" s="387"/>
      <c r="BKS109" s="387"/>
      <c r="BKT109" s="387"/>
      <c r="BKU109" s="387"/>
      <c r="BKV109" s="387"/>
      <c r="BKW109" s="387"/>
      <c r="BKX109" s="387"/>
      <c r="BKY109" s="387"/>
      <c r="BKZ109" s="387"/>
      <c r="BLA109" s="387"/>
      <c r="BLB109" s="387"/>
      <c r="BLC109" s="387"/>
      <c r="BLD109" s="387"/>
      <c r="BLE109" s="387"/>
      <c r="BLF109" s="387"/>
      <c r="BLG109" s="387"/>
      <c r="BLH109" s="387"/>
      <c r="BLI109" s="387"/>
      <c r="BLJ109" s="387"/>
      <c r="BLK109" s="387"/>
      <c r="BLL109" s="387"/>
      <c r="BLM109" s="387"/>
      <c r="BLN109" s="387"/>
      <c r="BLO109" s="387"/>
      <c r="BLP109" s="387"/>
      <c r="BLQ109" s="387"/>
      <c r="BLR109" s="387"/>
      <c r="BLS109" s="387"/>
      <c r="BLT109" s="387"/>
      <c r="BLU109" s="387"/>
      <c r="BLV109" s="387"/>
      <c r="BLW109" s="387"/>
      <c r="BLX109" s="387"/>
      <c r="BLY109" s="387"/>
      <c r="BLZ109" s="387"/>
      <c r="BMA109" s="387"/>
      <c r="BMB109" s="387"/>
      <c r="BMC109" s="387"/>
      <c r="BMD109" s="387"/>
      <c r="BME109" s="387"/>
      <c r="BMF109" s="387"/>
      <c r="BMG109" s="387"/>
      <c r="BMH109" s="387"/>
      <c r="BMI109" s="387"/>
      <c r="BMJ109" s="387"/>
      <c r="BMK109" s="387"/>
      <c r="BML109" s="387"/>
      <c r="BMM109" s="387"/>
      <c r="BMN109" s="387"/>
      <c r="BMO109" s="387"/>
      <c r="BMP109" s="387"/>
      <c r="BMQ109" s="387"/>
      <c r="BMR109" s="387"/>
      <c r="BMS109" s="387"/>
      <c r="BMT109" s="387"/>
      <c r="BMU109" s="387"/>
      <c r="BMV109" s="387"/>
      <c r="BMW109" s="387"/>
      <c r="BMX109" s="387"/>
      <c r="BMY109" s="387"/>
      <c r="BMZ109" s="387"/>
      <c r="BNA109" s="387"/>
      <c r="BNB109" s="387"/>
      <c r="BNC109" s="387"/>
      <c r="BND109" s="387"/>
      <c r="BNE109" s="387"/>
      <c r="BNF109" s="387"/>
      <c r="BNG109" s="387"/>
      <c r="BNH109" s="387"/>
      <c r="BNI109" s="387"/>
      <c r="BNJ109" s="387"/>
      <c r="BNK109" s="387"/>
      <c r="BNL109" s="387"/>
      <c r="BNM109" s="387"/>
      <c r="BNN109" s="387"/>
      <c r="BNO109" s="387"/>
      <c r="BNP109" s="387"/>
      <c r="BNQ109" s="387"/>
      <c r="BNR109" s="387"/>
      <c r="BNS109" s="387"/>
      <c r="BNT109" s="387"/>
      <c r="BNU109" s="387"/>
      <c r="BNV109" s="387"/>
      <c r="BNW109" s="387"/>
      <c r="BNX109" s="387"/>
      <c r="BNY109" s="387"/>
      <c r="BNZ109" s="387"/>
      <c r="BOA109" s="387"/>
      <c r="BOB109" s="387"/>
      <c r="BOC109" s="387"/>
      <c r="BOD109" s="387"/>
      <c r="BOE109" s="387"/>
      <c r="BOF109" s="387"/>
      <c r="BOG109" s="387"/>
      <c r="BOH109" s="387"/>
      <c r="BOI109" s="387"/>
      <c r="BOJ109" s="387"/>
      <c r="BOK109" s="387"/>
      <c r="BOL109" s="387"/>
      <c r="BOM109" s="387"/>
      <c r="BON109" s="387"/>
      <c r="BOO109" s="387"/>
      <c r="BOP109" s="387"/>
      <c r="BOQ109" s="387"/>
      <c r="BOR109" s="387"/>
      <c r="BOS109" s="387"/>
      <c r="BOT109" s="387"/>
      <c r="BOU109" s="387"/>
      <c r="BOV109" s="387"/>
      <c r="BOW109" s="387"/>
      <c r="BOX109" s="387"/>
      <c r="BOY109" s="387"/>
      <c r="BOZ109" s="387"/>
      <c r="BPA109" s="387"/>
      <c r="BPB109" s="387"/>
      <c r="BPC109" s="387"/>
      <c r="BPD109" s="387"/>
      <c r="BPE109" s="387"/>
      <c r="BPF109" s="387"/>
      <c r="BPG109" s="387"/>
      <c r="BPH109" s="387"/>
      <c r="BPI109" s="387"/>
      <c r="BPJ109" s="387"/>
      <c r="BPK109" s="387"/>
      <c r="BPL109" s="387"/>
      <c r="BPM109" s="387"/>
      <c r="BPN109" s="387"/>
      <c r="BPO109" s="387"/>
      <c r="BPP109" s="387"/>
      <c r="BPQ109" s="387"/>
      <c r="BPR109" s="387"/>
      <c r="BPS109" s="387"/>
      <c r="BPT109" s="387"/>
      <c r="BPU109" s="387"/>
      <c r="BPV109" s="387"/>
      <c r="BPW109" s="387"/>
      <c r="BPX109" s="387"/>
      <c r="BPY109" s="387"/>
      <c r="BPZ109" s="387"/>
      <c r="BQA109" s="387"/>
      <c r="BQB109" s="387"/>
      <c r="BQC109" s="387"/>
      <c r="BQD109" s="387"/>
      <c r="BQE109" s="387"/>
      <c r="BQF109" s="387"/>
      <c r="BQG109" s="387"/>
      <c r="BQH109" s="387"/>
      <c r="BQI109" s="387"/>
      <c r="BQJ109" s="387"/>
      <c r="BQK109" s="387"/>
      <c r="BQL109" s="387"/>
      <c r="BQM109" s="387"/>
      <c r="BQN109" s="387"/>
      <c r="BQO109" s="387"/>
      <c r="BQP109" s="387"/>
      <c r="BQQ109" s="387"/>
      <c r="BQR109" s="387"/>
      <c r="BQS109" s="387"/>
      <c r="BQT109" s="387"/>
      <c r="BQU109" s="387"/>
      <c r="BQV109" s="387"/>
      <c r="BQW109" s="387"/>
      <c r="BQX109" s="387"/>
      <c r="BQY109" s="387"/>
      <c r="BQZ109" s="387"/>
      <c r="BRA109" s="387"/>
      <c r="BRB109" s="387"/>
      <c r="BRC109" s="387"/>
      <c r="BRD109" s="387"/>
      <c r="BRE109" s="387"/>
      <c r="BRF109" s="387"/>
      <c r="BRG109" s="387"/>
      <c r="BRH109" s="387"/>
      <c r="BRI109" s="387"/>
      <c r="BRJ109" s="387"/>
      <c r="BRK109" s="387"/>
      <c r="BRL109" s="387"/>
      <c r="BRM109" s="387"/>
      <c r="BRN109" s="387"/>
      <c r="BRO109" s="387"/>
      <c r="BRP109" s="387"/>
      <c r="BRQ109" s="387"/>
      <c r="BRR109" s="387"/>
      <c r="BRS109" s="387"/>
      <c r="BRT109" s="387"/>
      <c r="BRU109" s="387"/>
      <c r="BRV109" s="387"/>
      <c r="BRW109" s="387"/>
      <c r="BRX109" s="387"/>
      <c r="BRY109" s="387"/>
      <c r="BRZ109" s="387"/>
      <c r="BSA109" s="387"/>
      <c r="BSB109" s="387"/>
      <c r="BSC109" s="387"/>
      <c r="BSD109" s="387"/>
      <c r="BSE109" s="387"/>
      <c r="BSF109" s="387"/>
      <c r="BSG109" s="387"/>
      <c r="BSH109" s="387"/>
      <c r="BSI109" s="387"/>
      <c r="BSJ109" s="387"/>
      <c r="BSK109" s="387"/>
      <c r="BSL109" s="387"/>
      <c r="BSM109" s="387"/>
      <c r="BSN109" s="387"/>
      <c r="BSO109" s="387"/>
      <c r="BSP109" s="387"/>
      <c r="BSQ109" s="387"/>
      <c r="BSR109" s="387"/>
      <c r="BSS109" s="387"/>
      <c r="BST109" s="387"/>
      <c r="BSU109" s="387"/>
      <c r="BSV109" s="387"/>
      <c r="BSW109" s="387"/>
      <c r="BSX109" s="387"/>
      <c r="BSY109" s="387"/>
      <c r="BSZ109" s="387"/>
      <c r="BTA109" s="387"/>
      <c r="BTB109" s="387"/>
      <c r="BTC109" s="387"/>
      <c r="BTD109" s="387"/>
      <c r="BTE109" s="387"/>
      <c r="BTF109" s="387"/>
      <c r="BTG109" s="387"/>
      <c r="BTH109" s="387"/>
      <c r="BTI109" s="387"/>
      <c r="BTJ109" s="387"/>
      <c r="BTK109" s="387"/>
      <c r="BTL109" s="387"/>
      <c r="BTM109" s="387"/>
      <c r="BTN109" s="387"/>
      <c r="BTO109" s="387"/>
      <c r="BTP109" s="387"/>
      <c r="BTQ109" s="387"/>
      <c r="BTR109" s="387"/>
      <c r="BTS109" s="387"/>
      <c r="BTT109" s="387"/>
      <c r="BTU109" s="387"/>
      <c r="BTV109" s="387"/>
      <c r="BTW109" s="387"/>
      <c r="BTX109" s="387"/>
      <c r="BTY109" s="387"/>
      <c r="BTZ109" s="387"/>
      <c r="BUA109" s="387"/>
      <c r="BUB109" s="387"/>
      <c r="BUC109" s="387"/>
      <c r="BUD109" s="387"/>
      <c r="BUE109" s="387"/>
      <c r="BUF109" s="387"/>
      <c r="BUG109" s="387"/>
      <c r="BUH109" s="387"/>
      <c r="BUI109" s="387"/>
      <c r="BUJ109" s="387"/>
      <c r="BUK109" s="387"/>
      <c r="BUL109" s="387"/>
      <c r="BUM109" s="387"/>
      <c r="BUN109" s="387"/>
      <c r="BUO109" s="387"/>
      <c r="BUP109" s="387"/>
      <c r="BUQ109" s="387"/>
      <c r="BUR109" s="387"/>
      <c r="BUS109" s="387"/>
      <c r="BUT109" s="387"/>
      <c r="BUU109" s="387"/>
      <c r="BUV109" s="387"/>
      <c r="BUW109" s="387"/>
      <c r="BUX109" s="387"/>
      <c r="BUY109" s="387"/>
      <c r="BUZ109" s="387"/>
      <c r="BVA109" s="387"/>
      <c r="BVB109" s="387"/>
      <c r="BVC109" s="387"/>
      <c r="BVD109" s="387"/>
      <c r="BVE109" s="387"/>
      <c r="BVF109" s="387"/>
      <c r="BVG109" s="387"/>
      <c r="BVH109" s="387"/>
      <c r="BVI109" s="387"/>
      <c r="BVJ109" s="387"/>
      <c r="BVK109" s="387"/>
      <c r="BVL109" s="387"/>
      <c r="BVM109" s="387"/>
      <c r="BVN109" s="387"/>
      <c r="BVO109" s="387"/>
      <c r="BVP109" s="387"/>
      <c r="BVQ109" s="387"/>
      <c r="BVR109" s="387"/>
      <c r="BVS109" s="387"/>
      <c r="BVT109" s="387"/>
      <c r="BVU109" s="387"/>
      <c r="BVV109" s="387"/>
      <c r="BVW109" s="387"/>
      <c r="BVX109" s="387"/>
      <c r="BVY109" s="387"/>
      <c r="BVZ109" s="387"/>
      <c r="BWA109" s="387"/>
      <c r="BWB109" s="387"/>
      <c r="BWC109" s="387"/>
      <c r="BWD109" s="387"/>
      <c r="BWE109" s="387"/>
      <c r="BWF109" s="387"/>
      <c r="BWG109" s="387"/>
      <c r="BWH109" s="387"/>
      <c r="BWI109" s="387"/>
      <c r="BWJ109" s="387"/>
      <c r="BWK109" s="387"/>
      <c r="BWL109" s="387"/>
      <c r="BWM109" s="387"/>
      <c r="BWN109" s="387"/>
      <c r="BWO109" s="387"/>
      <c r="BWP109" s="387"/>
      <c r="BWQ109" s="387"/>
      <c r="BWR109" s="387"/>
      <c r="BWS109" s="387"/>
      <c r="BWT109" s="387"/>
      <c r="BWU109" s="387"/>
      <c r="BWV109" s="387"/>
      <c r="BWW109" s="387"/>
      <c r="BWX109" s="387"/>
      <c r="BWY109" s="387"/>
      <c r="BWZ109" s="387"/>
      <c r="BXA109" s="387"/>
      <c r="BXB109" s="387"/>
      <c r="BXC109" s="387"/>
      <c r="BXD109" s="387"/>
      <c r="BXE109" s="387"/>
      <c r="BXF109" s="387"/>
      <c r="BXG109" s="387"/>
      <c r="BXH109" s="387"/>
      <c r="BXI109" s="387"/>
      <c r="BXJ109" s="387"/>
      <c r="BXK109" s="387"/>
      <c r="BXL109" s="387"/>
      <c r="BXM109" s="387"/>
      <c r="BXN109" s="387"/>
      <c r="BXO109" s="387"/>
      <c r="BXP109" s="387"/>
      <c r="BXQ109" s="387"/>
      <c r="BXR109" s="387"/>
      <c r="BXS109" s="387"/>
      <c r="BXT109" s="387"/>
      <c r="BXU109" s="387"/>
      <c r="BXV109" s="387"/>
      <c r="BXW109" s="387"/>
      <c r="BXX109" s="387"/>
      <c r="BXY109" s="387"/>
      <c r="BXZ109" s="387"/>
      <c r="BYA109" s="387"/>
      <c r="BYB109" s="387"/>
      <c r="BYC109" s="387"/>
      <c r="BYD109" s="387"/>
      <c r="BYE109" s="387"/>
      <c r="BYF109" s="387"/>
      <c r="BYG109" s="387"/>
      <c r="BYH109" s="387"/>
      <c r="BYI109" s="387"/>
      <c r="BYJ109" s="387"/>
      <c r="BYK109" s="387"/>
      <c r="BYL109" s="387"/>
      <c r="BYM109" s="387"/>
      <c r="BYN109" s="387"/>
      <c r="BYO109" s="387"/>
      <c r="BYP109" s="387"/>
      <c r="BYQ109" s="387"/>
      <c r="BYR109" s="387"/>
      <c r="BYS109" s="387"/>
      <c r="BYT109" s="387"/>
      <c r="BYU109" s="387"/>
      <c r="BYV109" s="387"/>
      <c r="BYW109" s="387"/>
      <c r="BYX109" s="387"/>
      <c r="BYY109" s="387"/>
      <c r="BYZ109" s="387"/>
      <c r="BZA109" s="387"/>
      <c r="BZB109" s="387"/>
      <c r="BZC109" s="387"/>
      <c r="BZD109" s="387"/>
      <c r="BZE109" s="387"/>
      <c r="BZF109" s="387"/>
      <c r="BZG109" s="387"/>
      <c r="BZH109" s="387"/>
      <c r="BZI109" s="387"/>
      <c r="BZJ109" s="387"/>
      <c r="BZK109" s="387"/>
      <c r="BZL109" s="387"/>
      <c r="BZM109" s="387"/>
      <c r="BZN109" s="387"/>
      <c r="BZO109" s="387"/>
      <c r="BZP109" s="387"/>
      <c r="BZQ109" s="387"/>
      <c r="BZR109" s="387"/>
      <c r="BZS109" s="387"/>
      <c r="BZT109" s="387"/>
      <c r="BZU109" s="387"/>
      <c r="BZV109" s="387"/>
      <c r="BZW109" s="387"/>
      <c r="BZX109" s="387"/>
      <c r="BZY109" s="387"/>
      <c r="BZZ109" s="387"/>
      <c r="CAA109" s="387"/>
      <c r="CAB109" s="387"/>
      <c r="CAC109" s="387"/>
      <c r="CAD109" s="387"/>
      <c r="CAE109" s="387"/>
      <c r="CAF109" s="387"/>
      <c r="CAG109" s="387"/>
      <c r="CAH109" s="387"/>
      <c r="CAI109" s="387"/>
      <c r="CAJ109" s="387"/>
      <c r="CAK109" s="387"/>
      <c r="CAL109" s="387"/>
      <c r="CAM109" s="387"/>
      <c r="CAN109" s="387"/>
      <c r="CAO109" s="387"/>
      <c r="CAP109" s="387"/>
      <c r="CAQ109" s="387"/>
      <c r="CAR109" s="387"/>
      <c r="CAS109" s="387"/>
      <c r="CAT109" s="387"/>
      <c r="CAU109" s="387"/>
      <c r="CAV109" s="387"/>
      <c r="CAW109" s="387"/>
      <c r="CAX109" s="387"/>
      <c r="CAY109" s="387"/>
      <c r="CAZ109" s="387"/>
      <c r="CBA109" s="387"/>
      <c r="CBB109" s="387"/>
      <c r="CBC109" s="387"/>
      <c r="CBD109" s="387"/>
      <c r="CBE109" s="387"/>
      <c r="CBF109" s="387"/>
      <c r="CBG109" s="387"/>
      <c r="CBH109" s="387"/>
      <c r="CBI109" s="387"/>
      <c r="CBJ109" s="387"/>
      <c r="CBK109" s="387"/>
      <c r="CBL109" s="387"/>
      <c r="CBM109" s="387"/>
      <c r="CBN109" s="387"/>
      <c r="CBO109" s="387"/>
      <c r="CBP109" s="387"/>
      <c r="CBQ109" s="387"/>
      <c r="CBR109" s="387"/>
      <c r="CBS109" s="387"/>
      <c r="CBT109" s="387"/>
      <c r="CBU109" s="387"/>
      <c r="CBV109" s="387"/>
      <c r="CBW109" s="387"/>
      <c r="CBX109" s="387"/>
      <c r="CBY109" s="387"/>
      <c r="CBZ109" s="387"/>
      <c r="CCA109" s="387"/>
      <c r="CCB109" s="387"/>
      <c r="CCC109" s="387"/>
      <c r="CCD109" s="387"/>
      <c r="CCE109" s="387"/>
      <c r="CCF109" s="387"/>
      <c r="CCG109" s="387"/>
      <c r="CCH109" s="387"/>
      <c r="CCI109" s="387"/>
      <c r="CCJ109" s="387"/>
      <c r="CCK109" s="387"/>
      <c r="CCL109" s="387"/>
      <c r="CCM109" s="387"/>
      <c r="CCN109" s="387"/>
      <c r="CCO109" s="387"/>
      <c r="CCP109" s="387"/>
      <c r="CCQ109" s="387"/>
      <c r="CCR109" s="387"/>
      <c r="CCS109" s="387"/>
      <c r="CCT109" s="387"/>
      <c r="CCU109" s="387"/>
      <c r="CCV109" s="387"/>
      <c r="CCW109" s="387"/>
      <c r="CCX109" s="387"/>
      <c r="CCY109" s="387"/>
      <c r="CCZ109" s="387"/>
      <c r="CDA109" s="387"/>
      <c r="CDB109" s="387"/>
      <c r="CDC109" s="387"/>
      <c r="CDD109" s="387"/>
      <c r="CDE109" s="387"/>
      <c r="CDF109" s="387"/>
      <c r="CDG109" s="387"/>
      <c r="CDH109" s="387"/>
      <c r="CDI109" s="387"/>
      <c r="CDJ109" s="387"/>
      <c r="CDK109" s="387"/>
      <c r="CDL109" s="387"/>
      <c r="CDM109" s="387"/>
      <c r="CDN109" s="387"/>
      <c r="CDO109" s="387"/>
      <c r="CDP109" s="387"/>
      <c r="CDQ109" s="387"/>
      <c r="CDR109" s="387"/>
      <c r="CDS109" s="387"/>
      <c r="CDT109" s="387"/>
      <c r="CDU109" s="387"/>
      <c r="CDV109" s="387"/>
      <c r="CDW109" s="387"/>
      <c r="CDX109" s="387"/>
      <c r="CDY109" s="387"/>
      <c r="CDZ109" s="387"/>
      <c r="CEA109" s="387"/>
      <c r="CEB109" s="387"/>
      <c r="CEC109" s="387"/>
      <c r="CED109" s="387"/>
      <c r="CEE109" s="387"/>
      <c r="CEF109" s="387"/>
      <c r="CEG109" s="387"/>
      <c r="CEH109" s="387"/>
      <c r="CEI109" s="387"/>
      <c r="CEJ109" s="387"/>
      <c r="CEK109" s="387"/>
      <c r="CEL109" s="387"/>
      <c r="CEM109" s="387"/>
      <c r="CEN109" s="387"/>
      <c r="CEO109" s="387"/>
      <c r="CEP109" s="387"/>
      <c r="CEQ109" s="387"/>
      <c r="CER109" s="387"/>
      <c r="CES109" s="387"/>
      <c r="CET109" s="387"/>
      <c r="CEU109" s="387"/>
      <c r="CEV109" s="387"/>
      <c r="CEW109" s="387"/>
      <c r="CEX109" s="387"/>
      <c r="CEY109" s="387"/>
      <c r="CEZ109" s="387"/>
      <c r="CFA109" s="387"/>
      <c r="CFB109" s="387"/>
      <c r="CFC109" s="387"/>
      <c r="CFD109" s="387"/>
      <c r="CFE109" s="387"/>
      <c r="CFF109" s="387"/>
      <c r="CFG109" s="387"/>
      <c r="CFH109" s="387"/>
      <c r="CFI109" s="387"/>
      <c r="CFJ109" s="387"/>
      <c r="CFK109" s="387"/>
      <c r="CFL109" s="387"/>
      <c r="CFM109" s="387"/>
      <c r="CFN109" s="387"/>
      <c r="CFO109" s="387"/>
      <c r="CFP109" s="387"/>
      <c r="CFQ109" s="387"/>
      <c r="CFR109" s="387"/>
      <c r="CFS109" s="387"/>
      <c r="CFT109" s="387"/>
      <c r="CFU109" s="387"/>
      <c r="CFV109" s="387"/>
      <c r="CFW109" s="387"/>
      <c r="CFX109" s="387"/>
      <c r="CFY109" s="387"/>
      <c r="CFZ109" s="387"/>
      <c r="CGA109" s="387"/>
      <c r="CGB109" s="387"/>
      <c r="CGC109" s="387"/>
      <c r="CGD109" s="387"/>
      <c r="CGE109" s="387"/>
      <c r="CGF109" s="387"/>
      <c r="CGG109" s="387"/>
      <c r="CGH109" s="387"/>
      <c r="CGI109" s="387"/>
      <c r="CGJ109" s="387"/>
      <c r="CGK109" s="387"/>
      <c r="CGL109" s="387"/>
      <c r="CGM109" s="387"/>
      <c r="CGN109" s="387"/>
      <c r="CGO109" s="387"/>
      <c r="CGP109" s="387"/>
      <c r="CGQ109" s="387"/>
      <c r="CGR109" s="387"/>
      <c r="CGS109" s="387"/>
      <c r="CGT109" s="387"/>
      <c r="CGU109" s="387"/>
      <c r="CGV109" s="387"/>
      <c r="CGW109" s="387"/>
      <c r="CGX109" s="387"/>
      <c r="CGY109" s="387"/>
      <c r="CGZ109" s="387"/>
      <c r="CHA109" s="387"/>
      <c r="CHB109" s="387"/>
      <c r="CHC109" s="387"/>
      <c r="CHD109" s="387"/>
      <c r="CHE109" s="387"/>
      <c r="CHF109" s="387"/>
      <c r="CHG109" s="387"/>
      <c r="CHH109" s="387"/>
      <c r="CHI109" s="387"/>
      <c r="CHJ109" s="387"/>
      <c r="CHK109" s="387"/>
      <c r="CHL109" s="387"/>
      <c r="CHM109" s="387"/>
      <c r="CHN109" s="387"/>
      <c r="CHO109" s="387"/>
      <c r="CHP109" s="387"/>
      <c r="CHQ109" s="387"/>
      <c r="CHR109" s="387"/>
      <c r="CHS109" s="387"/>
      <c r="CHT109" s="387"/>
      <c r="CHU109" s="387"/>
      <c r="CHV109" s="387"/>
      <c r="CHW109" s="387"/>
      <c r="CHX109" s="387"/>
      <c r="CHY109" s="387"/>
      <c r="CHZ109" s="387"/>
      <c r="CIA109" s="387"/>
      <c r="CIB109" s="387"/>
      <c r="CIC109" s="387"/>
      <c r="CID109" s="387"/>
      <c r="CIE109" s="387"/>
      <c r="CIF109" s="387"/>
      <c r="CIG109" s="387"/>
      <c r="CIH109" s="387"/>
      <c r="CII109" s="387"/>
      <c r="CIJ109" s="387"/>
      <c r="CIK109" s="387"/>
      <c r="CIL109" s="387"/>
      <c r="CIM109" s="387"/>
      <c r="CIN109" s="387"/>
      <c r="CIO109" s="387"/>
      <c r="CIP109" s="387"/>
      <c r="CIQ109" s="387"/>
      <c r="CIR109" s="387"/>
      <c r="CIS109" s="387"/>
      <c r="CIT109" s="387"/>
      <c r="CIU109" s="387"/>
      <c r="CIV109" s="387"/>
      <c r="CIW109" s="387"/>
      <c r="CIX109" s="387"/>
      <c r="CIY109" s="387"/>
      <c r="CIZ109" s="387"/>
      <c r="CJA109" s="387"/>
      <c r="CJB109" s="387"/>
      <c r="CJC109" s="387"/>
      <c r="CJD109" s="387"/>
      <c r="CJE109" s="387"/>
      <c r="CJF109" s="387"/>
      <c r="CJG109" s="387"/>
      <c r="CJH109" s="387"/>
      <c r="CJI109" s="387"/>
      <c r="CJJ109" s="387"/>
      <c r="CJK109" s="387"/>
      <c r="CJL109" s="387"/>
      <c r="CJM109" s="387"/>
      <c r="CJN109" s="387"/>
      <c r="CJO109" s="387"/>
      <c r="CJP109" s="387"/>
      <c r="CJQ109" s="387"/>
      <c r="CJR109" s="387"/>
      <c r="CJS109" s="387"/>
      <c r="CJT109" s="387"/>
      <c r="CJU109" s="387"/>
      <c r="CJV109" s="387"/>
      <c r="CJW109" s="387"/>
      <c r="CJX109" s="387"/>
      <c r="CJY109" s="387"/>
      <c r="CJZ109" s="387"/>
      <c r="CKA109" s="387"/>
      <c r="CKB109" s="387"/>
      <c r="CKC109" s="387"/>
      <c r="CKD109" s="387"/>
      <c r="CKE109" s="387"/>
      <c r="CKF109" s="387"/>
      <c r="CKG109" s="387"/>
      <c r="CKH109" s="387"/>
      <c r="CKI109" s="387"/>
      <c r="CKJ109" s="387"/>
      <c r="CKK109" s="387"/>
      <c r="CKL109" s="387"/>
      <c r="CKM109" s="387"/>
      <c r="CKN109" s="387"/>
      <c r="CKO109" s="387"/>
      <c r="CKP109" s="387"/>
      <c r="CKQ109" s="387"/>
      <c r="CKR109" s="387"/>
      <c r="CKS109" s="387"/>
      <c r="CKT109" s="387"/>
      <c r="CKU109" s="387"/>
      <c r="CKV109" s="387"/>
      <c r="CKW109" s="387"/>
      <c r="CKX109" s="387"/>
      <c r="CKY109" s="387"/>
      <c r="CKZ109" s="387"/>
      <c r="CLA109" s="387"/>
      <c r="CLB109" s="387"/>
      <c r="CLC109" s="387"/>
      <c r="CLD109" s="387"/>
      <c r="CLE109" s="387"/>
      <c r="CLF109" s="387"/>
      <c r="CLG109" s="387"/>
      <c r="CLH109" s="387"/>
      <c r="CLI109" s="387"/>
      <c r="CLJ109" s="387"/>
      <c r="CLK109" s="387"/>
      <c r="CLL109" s="387"/>
      <c r="CLM109" s="387"/>
      <c r="CLN109" s="387"/>
      <c r="CLO109" s="387"/>
      <c r="CLP109" s="387"/>
      <c r="CLQ109" s="387"/>
      <c r="CLR109" s="387"/>
      <c r="CLS109" s="387"/>
      <c r="CLT109" s="387"/>
      <c r="CLU109" s="387"/>
      <c r="CLV109" s="387"/>
      <c r="CLW109" s="387"/>
      <c r="CLX109" s="387"/>
      <c r="CLY109" s="387"/>
      <c r="CLZ109" s="387"/>
      <c r="CMA109" s="387"/>
      <c r="CMB109" s="387"/>
      <c r="CMC109" s="387"/>
      <c r="CMD109" s="387"/>
      <c r="CME109" s="387"/>
      <c r="CMF109" s="387"/>
      <c r="CMG109" s="387"/>
      <c r="CMH109" s="387"/>
      <c r="CMI109" s="387"/>
      <c r="CMJ109" s="387"/>
      <c r="CMK109" s="387"/>
      <c r="CML109" s="387"/>
      <c r="CMM109" s="387"/>
      <c r="CMN109" s="387"/>
      <c r="CMO109" s="387"/>
      <c r="CMP109" s="387"/>
      <c r="CMQ109" s="387"/>
      <c r="CMR109" s="387"/>
      <c r="CMS109" s="387"/>
      <c r="CMT109" s="387"/>
      <c r="CMU109" s="387"/>
      <c r="CMV109" s="387"/>
      <c r="CMW109" s="387"/>
      <c r="CMX109" s="387"/>
      <c r="CMY109" s="387"/>
      <c r="CMZ109" s="387"/>
      <c r="CNA109" s="387"/>
      <c r="CNB109" s="387"/>
      <c r="CNC109" s="387"/>
      <c r="CND109" s="387"/>
      <c r="CNE109" s="387"/>
      <c r="CNF109" s="387"/>
      <c r="CNG109" s="387"/>
      <c r="CNH109" s="387"/>
      <c r="CNI109" s="387"/>
      <c r="CNJ109" s="387"/>
      <c r="CNK109" s="387"/>
      <c r="CNL109" s="387"/>
      <c r="CNM109" s="387"/>
      <c r="CNN109" s="387"/>
      <c r="CNO109" s="387"/>
      <c r="CNP109" s="387"/>
      <c r="CNQ109" s="387"/>
      <c r="CNR109" s="387"/>
      <c r="CNS109" s="387"/>
      <c r="CNT109" s="387"/>
      <c r="CNU109" s="387"/>
      <c r="CNV109" s="387"/>
      <c r="CNW109" s="387"/>
      <c r="CNX109" s="387"/>
      <c r="CNY109" s="387"/>
      <c r="CNZ109" s="387"/>
      <c r="COA109" s="387"/>
      <c r="COB109" s="387"/>
      <c r="COC109" s="387"/>
      <c r="COD109" s="387"/>
      <c r="COE109" s="387"/>
      <c r="COF109" s="387"/>
      <c r="COG109" s="387"/>
      <c r="COH109" s="387"/>
      <c r="COI109" s="387"/>
      <c r="COJ109" s="387"/>
      <c r="COK109" s="387"/>
      <c r="COL109" s="387"/>
      <c r="COM109" s="387"/>
      <c r="CON109" s="387"/>
      <c r="COO109" s="387"/>
      <c r="COP109" s="387"/>
      <c r="COQ109" s="387"/>
      <c r="COR109" s="387"/>
      <c r="COS109" s="387"/>
      <c r="COT109" s="387"/>
      <c r="COU109" s="387"/>
      <c r="COV109" s="387"/>
      <c r="COW109" s="387"/>
      <c r="COX109" s="387"/>
      <c r="COY109" s="387"/>
      <c r="COZ109" s="387"/>
      <c r="CPA109" s="387"/>
      <c r="CPB109" s="387"/>
      <c r="CPC109" s="387"/>
      <c r="CPD109" s="387"/>
      <c r="CPE109" s="387"/>
      <c r="CPF109" s="387"/>
      <c r="CPG109" s="387"/>
      <c r="CPH109" s="387"/>
      <c r="CPI109" s="387"/>
      <c r="CPJ109" s="387"/>
      <c r="CPK109" s="387"/>
      <c r="CPL109" s="387"/>
      <c r="CPM109" s="387"/>
      <c r="CPN109" s="387"/>
      <c r="CPO109" s="387"/>
      <c r="CPP109" s="387"/>
      <c r="CPQ109" s="387"/>
      <c r="CPR109" s="387"/>
      <c r="CPS109" s="387"/>
      <c r="CPT109" s="387"/>
      <c r="CPU109" s="387"/>
      <c r="CPV109" s="387"/>
      <c r="CPW109" s="387"/>
      <c r="CPX109" s="387"/>
      <c r="CPY109" s="387"/>
      <c r="CPZ109" s="387"/>
      <c r="CQA109" s="387"/>
      <c r="CQB109" s="387"/>
      <c r="CQC109" s="387"/>
      <c r="CQD109" s="387"/>
      <c r="CQE109" s="387"/>
      <c r="CQF109" s="387"/>
      <c r="CQG109" s="387"/>
      <c r="CQH109" s="387"/>
      <c r="CQI109" s="387"/>
      <c r="CQJ109" s="387"/>
      <c r="CQK109" s="387"/>
      <c r="CQL109" s="387"/>
      <c r="CQM109" s="387"/>
      <c r="CQN109" s="387"/>
      <c r="CQO109" s="387"/>
      <c r="CQP109" s="387"/>
      <c r="CQQ109" s="387"/>
      <c r="CQR109" s="387"/>
      <c r="CQS109" s="387"/>
      <c r="CQT109" s="387"/>
      <c r="CQU109" s="387"/>
      <c r="CQV109" s="387"/>
      <c r="CQW109" s="387"/>
      <c r="CQX109" s="387"/>
      <c r="CQY109" s="387"/>
      <c r="CQZ109" s="387"/>
      <c r="CRA109" s="387"/>
      <c r="CRB109" s="387"/>
      <c r="CRC109" s="387"/>
      <c r="CRD109" s="387"/>
      <c r="CRE109" s="387"/>
      <c r="CRF109" s="387"/>
      <c r="CRG109" s="387"/>
      <c r="CRH109" s="387"/>
      <c r="CRI109" s="387"/>
      <c r="CRJ109" s="387"/>
      <c r="CRK109" s="387"/>
      <c r="CRL109" s="387"/>
      <c r="CRM109" s="387"/>
      <c r="CRN109" s="387"/>
      <c r="CRO109" s="387"/>
      <c r="CRP109" s="387"/>
      <c r="CRQ109" s="387"/>
      <c r="CRR109" s="387"/>
      <c r="CRS109" s="387"/>
      <c r="CRT109" s="387"/>
      <c r="CRU109" s="387"/>
      <c r="CRV109" s="387"/>
      <c r="CRW109" s="387"/>
      <c r="CRX109" s="387"/>
      <c r="CRY109" s="387"/>
      <c r="CRZ109" s="387"/>
      <c r="CSA109" s="387"/>
      <c r="CSB109" s="387"/>
      <c r="CSC109" s="387"/>
      <c r="CSD109" s="387"/>
      <c r="CSE109" s="387"/>
      <c r="CSF109" s="387"/>
      <c r="CSG109" s="387"/>
      <c r="CSH109" s="387"/>
      <c r="CSI109" s="387"/>
      <c r="CSJ109" s="387"/>
      <c r="CSK109" s="387"/>
      <c r="CSL109" s="387"/>
      <c r="CSM109" s="387"/>
      <c r="CSN109" s="387"/>
      <c r="CSO109" s="387"/>
      <c r="CSP109" s="387"/>
      <c r="CSQ109" s="387"/>
      <c r="CSR109" s="387"/>
      <c r="CSS109" s="387"/>
      <c r="CST109" s="387"/>
      <c r="CSU109" s="387"/>
      <c r="CSV109" s="387"/>
      <c r="CSW109" s="387"/>
      <c r="CSX109" s="387"/>
      <c r="CSY109" s="387"/>
      <c r="CSZ109" s="387"/>
      <c r="CTA109" s="387"/>
      <c r="CTB109" s="387"/>
      <c r="CTC109" s="387"/>
      <c r="CTD109" s="387"/>
      <c r="CTE109" s="387"/>
      <c r="CTF109" s="387"/>
      <c r="CTG109" s="387"/>
      <c r="CTH109" s="387"/>
      <c r="CTI109" s="387"/>
      <c r="CTJ109" s="387"/>
      <c r="CTK109" s="387"/>
      <c r="CTL109" s="387"/>
      <c r="CTM109" s="387"/>
      <c r="CTN109" s="387"/>
      <c r="CTO109" s="387"/>
      <c r="CTP109" s="387"/>
      <c r="CTQ109" s="387"/>
      <c r="CTR109" s="387"/>
      <c r="CTS109" s="387"/>
      <c r="CTT109" s="387"/>
      <c r="CTU109" s="387"/>
      <c r="CTV109" s="387"/>
      <c r="CTW109" s="387"/>
      <c r="CTX109" s="387"/>
      <c r="CTY109" s="387"/>
      <c r="CTZ109" s="387"/>
      <c r="CUA109" s="387"/>
      <c r="CUB109" s="387"/>
      <c r="CUC109" s="387"/>
      <c r="CUD109" s="387"/>
      <c r="CUE109" s="387"/>
      <c r="CUF109" s="387"/>
      <c r="CUG109" s="387"/>
      <c r="CUH109" s="387"/>
      <c r="CUI109" s="387"/>
      <c r="CUJ109" s="387"/>
      <c r="CUK109" s="387"/>
      <c r="CUL109" s="387"/>
      <c r="CUM109" s="387"/>
      <c r="CUN109" s="387"/>
      <c r="CUO109" s="387"/>
      <c r="CUP109" s="387"/>
      <c r="CUQ109" s="387"/>
      <c r="CUR109" s="387"/>
      <c r="CUS109" s="387"/>
      <c r="CUT109" s="387"/>
      <c r="CUU109" s="387"/>
      <c r="CUV109" s="387"/>
      <c r="CUW109" s="387"/>
      <c r="CUX109" s="387"/>
      <c r="CUY109" s="387"/>
      <c r="CUZ109" s="387"/>
      <c r="CVA109" s="387"/>
      <c r="CVB109" s="387"/>
      <c r="CVC109" s="387"/>
      <c r="CVD109" s="387"/>
      <c r="CVE109" s="387"/>
      <c r="CVF109" s="387"/>
      <c r="CVG109" s="387"/>
      <c r="CVH109" s="387"/>
      <c r="CVI109" s="387"/>
      <c r="CVJ109" s="387"/>
      <c r="CVK109" s="387"/>
      <c r="CVL109" s="387"/>
      <c r="CVM109" s="387"/>
      <c r="CVN109" s="387"/>
      <c r="CVO109" s="387"/>
      <c r="CVP109" s="387"/>
      <c r="CVQ109" s="387"/>
      <c r="CVR109" s="387"/>
      <c r="CVS109" s="387"/>
      <c r="CVT109" s="387"/>
      <c r="CVU109" s="387"/>
      <c r="CVV109" s="387"/>
      <c r="CVW109" s="387"/>
      <c r="CVX109" s="387"/>
      <c r="CVY109" s="387"/>
      <c r="CVZ109" s="387"/>
      <c r="CWA109" s="387"/>
      <c r="CWB109" s="387"/>
      <c r="CWC109" s="387"/>
      <c r="CWD109" s="387"/>
      <c r="CWE109" s="387"/>
      <c r="CWF109" s="387"/>
      <c r="CWG109" s="387"/>
      <c r="CWH109" s="387"/>
      <c r="CWI109" s="387"/>
      <c r="CWJ109" s="387"/>
      <c r="CWK109" s="387"/>
      <c r="CWL109" s="387"/>
      <c r="CWM109" s="387"/>
      <c r="CWN109" s="387"/>
      <c r="CWO109" s="387"/>
      <c r="CWP109" s="387"/>
      <c r="CWQ109" s="387"/>
      <c r="CWR109" s="387"/>
      <c r="CWS109" s="387"/>
      <c r="CWT109" s="387"/>
      <c r="CWU109" s="387"/>
      <c r="CWV109" s="387"/>
      <c r="CWW109" s="387"/>
      <c r="CWX109" s="387"/>
      <c r="CWY109" s="387"/>
      <c r="CWZ109" s="387"/>
      <c r="CXA109" s="387"/>
      <c r="CXB109" s="387"/>
      <c r="CXC109" s="387"/>
      <c r="CXD109" s="387"/>
      <c r="CXE109" s="387"/>
      <c r="CXF109" s="387"/>
      <c r="CXG109" s="387"/>
      <c r="CXH109" s="387"/>
      <c r="CXI109" s="387"/>
      <c r="CXJ109" s="387"/>
      <c r="CXK109" s="387"/>
      <c r="CXL109" s="387"/>
      <c r="CXM109" s="387"/>
      <c r="CXN109" s="387"/>
      <c r="CXO109" s="387"/>
      <c r="CXP109" s="387"/>
      <c r="CXQ109" s="387"/>
      <c r="CXR109" s="387"/>
      <c r="CXS109" s="387"/>
      <c r="CXT109" s="387"/>
      <c r="CXU109" s="387"/>
      <c r="CXV109" s="387"/>
      <c r="CXW109" s="387"/>
      <c r="CXX109" s="387"/>
      <c r="CXY109" s="387"/>
      <c r="CXZ109" s="387"/>
      <c r="CYA109" s="387"/>
      <c r="CYB109" s="387"/>
      <c r="CYC109" s="387"/>
      <c r="CYD109" s="387"/>
      <c r="CYE109" s="387"/>
      <c r="CYF109" s="387"/>
      <c r="CYG109" s="387"/>
      <c r="CYH109" s="387"/>
      <c r="CYI109" s="387"/>
      <c r="CYJ109" s="387"/>
      <c r="CYK109" s="387"/>
      <c r="CYL109" s="387"/>
      <c r="CYM109" s="387"/>
      <c r="CYN109" s="387"/>
      <c r="CYO109" s="387"/>
      <c r="CYP109" s="387"/>
      <c r="CYQ109" s="387"/>
      <c r="CYR109" s="387"/>
      <c r="CYS109" s="387"/>
      <c r="CYT109" s="387"/>
      <c r="CYU109" s="387"/>
      <c r="CYV109" s="387"/>
      <c r="CYW109" s="387"/>
      <c r="CYX109" s="387"/>
      <c r="CYY109" s="387"/>
      <c r="CYZ109" s="387"/>
      <c r="CZA109" s="387"/>
      <c r="CZB109" s="387"/>
      <c r="CZC109" s="387"/>
      <c r="CZD109" s="387"/>
      <c r="CZE109" s="387"/>
      <c r="CZF109" s="387"/>
      <c r="CZG109" s="387"/>
      <c r="CZH109" s="387"/>
      <c r="CZI109" s="387"/>
      <c r="CZJ109" s="387"/>
      <c r="CZK109" s="387"/>
      <c r="CZL109" s="387"/>
      <c r="CZM109" s="387"/>
      <c r="CZN109" s="387"/>
      <c r="CZO109" s="387"/>
      <c r="CZP109" s="387"/>
      <c r="CZQ109" s="387"/>
      <c r="CZR109" s="387"/>
      <c r="CZS109" s="387"/>
      <c r="CZT109" s="387"/>
      <c r="CZU109" s="387"/>
      <c r="CZV109" s="387"/>
      <c r="CZW109" s="387"/>
      <c r="CZX109" s="387"/>
      <c r="CZY109" s="387"/>
      <c r="CZZ109" s="387"/>
      <c r="DAA109" s="387"/>
      <c r="DAB109" s="387"/>
      <c r="DAC109" s="387"/>
      <c r="DAD109" s="387"/>
      <c r="DAE109" s="387"/>
      <c r="DAF109" s="387"/>
      <c r="DAG109" s="387"/>
      <c r="DAH109" s="387"/>
      <c r="DAI109" s="387"/>
      <c r="DAJ109" s="387"/>
      <c r="DAK109" s="387"/>
      <c r="DAL109" s="387"/>
      <c r="DAM109" s="387"/>
      <c r="DAN109" s="387"/>
      <c r="DAO109" s="387"/>
      <c r="DAP109" s="387"/>
      <c r="DAQ109" s="387"/>
      <c r="DAR109" s="387"/>
      <c r="DAS109" s="387"/>
      <c r="DAT109" s="387"/>
      <c r="DAU109" s="387"/>
      <c r="DAV109" s="387"/>
      <c r="DAW109" s="387"/>
      <c r="DAX109" s="387"/>
      <c r="DAY109" s="387"/>
      <c r="DAZ109" s="387"/>
      <c r="DBA109" s="387"/>
      <c r="DBB109" s="387"/>
      <c r="DBC109" s="387"/>
      <c r="DBD109" s="387"/>
      <c r="DBE109" s="387"/>
      <c r="DBF109" s="387"/>
      <c r="DBG109" s="387"/>
      <c r="DBH109" s="387"/>
      <c r="DBI109" s="387"/>
      <c r="DBJ109" s="387"/>
      <c r="DBK109" s="387"/>
      <c r="DBL109" s="387"/>
      <c r="DBM109" s="387"/>
      <c r="DBN109" s="387"/>
      <c r="DBO109" s="387"/>
      <c r="DBP109" s="387"/>
      <c r="DBQ109" s="387"/>
      <c r="DBR109" s="387"/>
      <c r="DBS109" s="387"/>
      <c r="DBT109" s="387"/>
      <c r="DBU109" s="387"/>
      <c r="DBV109" s="387"/>
      <c r="DBW109" s="387"/>
      <c r="DBX109" s="387"/>
      <c r="DBY109" s="387"/>
      <c r="DBZ109" s="387"/>
      <c r="DCA109" s="387"/>
      <c r="DCB109" s="387"/>
      <c r="DCC109" s="387"/>
      <c r="DCD109" s="387"/>
      <c r="DCE109" s="387"/>
      <c r="DCF109" s="387"/>
      <c r="DCG109" s="387"/>
      <c r="DCH109" s="387"/>
      <c r="DCI109" s="387"/>
      <c r="DCJ109" s="387"/>
      <c r="DCK109" s="387"/>
      <c r="DCL109" s="387"/>
      <c r="DCM109" s="387"/>
      <c r="DCN109" s="387"/>
      <c r="DCO109" s="387"/>
      <c r="DCP109" s="387"/>
      <c r="DCQ109" s="387"/>
      <c r="DCR109" s="387"/>
      <c r="DCS109" s="387"/>
      <c r="DCT109" s="387"/>
      <c r="DCU109" s="387"/>
      <c r="DCV109" s="387"/>
      <c r="DCW109" s="387"/>
      <c r="DCX109" s="387"/>
      <c r="DCY109" s="387"/>
      <c r="DCZ109" s="387"/>
      <c r="DDA109" s="387"/>
      <c r="DDB109" s="387"/>
      <c r="DDC109" s="387"/>
      <c r="DDD109" s="387"/>
      <c r="DDE109" s="387"/>
      <c r="DDF109" s="387"/>
      <c r="DDG109" s="387"/>
      <c r="DDH109" s="387"/>
      <c r="DDI109" s="387"/>
      <c r="DDJ109" s="387"/>
      <c r="DDK109" s="387"/>
      <c r="DDL109" s="387"/>
      <c r="DDM109" s="387"/>
      <c r="DDN109" s="387"/>
      <c r="DDO109" s="387"/>
      <c r="DDP109" s="387"/>
      <c r="DDQ109" s="387"/>
      <c r="DDR109" s="387"/>
      <c r="DDS109" s="387"/>
      <c r="DDT109" s="387"/>
      <c r="DDU109" s="387"/>
      <c r="DDV109" s="387"/>
      <c r="DDW109" s="387"/>
      <c r="DDX109" s="387"/>
      <c r="DDY109" s="387"/>
      <c r="DDZ109" s="387"/>
      <c r="DEA109" s="387"/>
      <c r="DEB109" s="387"/>
      <c r="DEC109" s="387"/>
      <c r="DED109" s="387"/>
      <c r="DEE109" s="387"/>
      <c r="DEF109" s="387"/>
      <c r="DEG109" s="387"/>
      <c r="DEH109" s="387"/>
      <c r="DEI109" s="387"/>
      <c r="DEJ109" s="387"/>
      <c r="DEK109" s="387"/>
      <c r="DEL109" s="387"/>
      <c r="DEM109" s="387"/>
      <c r="DEN109" s="387"/>
      <c r="DEO109" s="387"/>
      <c r="DEP109" s="387"/>
      <c r="DEQ109" s="387"/>
      <c r="DER109" s="387"/>
      <c r="DES109" s="387"/>
      <c r="DET109" s="387"/>
      <c r="DEU109" s="387"/>
      <c r="DEV109" s="387"/>
      <c r="DEW109" s="387"/>
      <c r="DEX109" s="387"/>
      <c r="DEY109" s="387"/>
      <c r="DEZ109" s="387"/>
      <c r="DFA109" s="387"/>
      <c r="DFB109" s="387"/>
      <c r="DFC109" s="387"/>
      <c r="DFD109" s="387"/>
      <c r="DFE109" s="387"/>
      <c r="DFF109" s="387"/>
      <c r="DFG109" s="387"/>
      <c r="DFH109" s="387"/>
      <c r="DFI109" s="387"/>
      <c r="DFJ109" s="387"/>
      <c r="DFK109" s="387"/>
      <c r="DFL109" s="387"/>
      <c r="DFM109" s="387"/>
      <c r="DFN109" s="387"/>
      <c r="DFO109" s="387"/>
      <c r="DFP109" s="387"/>
      <c r="DFQ109" s="387"/>
      <c r="DFR109" s="387"/>
      <c r="DFS109" s="387"/>
      <c r="DFT109" s="387"/>
      <c r="DFU109" s="387"/>
      <c r="DFV109" s="387"/>
      <c r="DFW109" s="387"/>
      <c r="DFX109" s="387"/>
      <c r="DFY109" s="387"/>
      <c r="DFZ109" s="387"/>
      <c r="DGA109" s="387"/>
      <c r="DGB109" s="387"/>
      <c r="DGC109" s="387"/>
      <c r="DGD109" s="387"/>
      <c r="DGE109" s="387"/>
      <c r="DGF109" s="387"/>
      <c r="DGG109" s="387"/>
      <c r="DGH109" s="387"/>
      <c r="DGI109" s="387"/>
      <c r="DGJ109" s="387"/>
      <c r="DGK109" s="387"/>
      <c r="DGL109" s="387"/>
      <c r="DGM109" s="387"/>
      <c r="DGN109" s="387"/>
      <c r="DGO109" s="387"/>
      <c r="DGP109" s="387"/>
      <c r="DGQ109" s="387"/>
      <c r="DGR109" s="387"/>
      <c r="DGS109" s="387"/>
      <c r="DGT109" s="387"/>
      <c r="DGU109" s="387"/>
      <c r="DGV109" s="387"/>
      <c r="DGW109" s="387"/>
      <c r="DGX109" s="387"/>
      <c r="DGY109" s="387"/>
      <c r="DGZ109" s="387"/>
      <c r="DHA109" s="387"/>
      <c r="DHB109" s="387"/>
      <c r="DHC109" s="387"/>
      <c r="DHD109" s="387"/>
      <c r="DHE109" s="387"/>
      <c r="DHF109" s="387"/>
      <c r="DHG109" s="387"/>
      <c r="DHH109" s="387"/>
      <c r="DHI109" s="387"/>
      <c r="DHJ109" s="387"/>
      <c r="DHK109" s="387"/>
      <c r="DHL109" s="387"/>
      <c r="DHM109" s="387"/>
      <c r="DHN109" s="387"/>
      <c r="DHO109" s="387"/>
      <c r="DHP109" s="387"/>
      <c r="DHQ109" s="387"/>
      <c r="DHR109" s="387"/>
    </row>
    <row r="110" spans="1:2930" s="386" customFormat="1" ht="14.5" hidden="1" x14ac:dyDescent="0.35">
      <c r="A110" s="386">
        <v>105</v>
      </c>
      <c r="B110" s="498" t="str">
        <f ca="1">IF(NOW()-'2021-01'!B$15&gt;30,"Red",IF(NOW()-'2021-01'!B$15&gt;15,"Yellow","Green"))</f>
        <v>Green</v>
      </c>
      <c r="C110" s="499" t="str">
        <f>CONCATENATE('2021-01'!$B$1, " - ",'2021-01'!$B$2)</f>
        <v>2021-01 - System Model Validation with IBRs      (Order 901-M3)</v>
      </c>
      <c r="D110" s="499"/>
      <c r="E110" s="500" t="str">
        <f>'2021-01'!$B$5</f>
        <v>PRC-019, MOD-025</v>
      </c>
      <c r="F110" s="501">
        <f>'2021-01'!$G$36</f>
        <v>0</v>
      </c>
      <c r="G110" s="386" t="s">
        <v>34</v>
      </c>
    </row>
    <row r="111" spans="1:2930" s="497" customFormat="1" ht="14.5" x14ac:dyDescent="0.35">
      <c r="A111" s="381">
        <v>106</v>
      </c>
      <c r="B111" s="567" t="str">
        <f ca="1">IF(NOW()-'2021-01'!B$15&gt;30,"Red",IF(NOW()-'2021-01'!B$15&gt;15,"Yellow","Green"))</f>
        <v>Green</v>
      </c>
      <c r="C111" s="566" t="str">
        <f>CONCATENATE('2021-01'!$B$1, " - ",'2021-01'!$B$2)</f>
        <v>2021-01 - System Model Validation with IBRs      (Order 901-M3)</v>
      </c>
      <c r="D111" s="582">
        <f>'2021-01'!$F$7</f>
        <v>3</v>
      </c>
      <c r="E111" s="549" t="s">
        <v>1493</v>
      </c>
      <c r="F111" s="545">
        <f>'2021-01'!$G$36</f>
        <v>0</v>
      </c>
      <c r="G111" s="550" t="str">
        <f>'2021-01'!$B$3</f>
        <v>DT Development</v>
      </c>
      <c r="H111" s="387"/>
      <c r="I111" s="387"/>
      <c r="J111" s="387"/>
      <c r="K111" s="387"/>
      <c r="L111" s="387"/>
      <c r="M111" s="387"/>
      <c r="N111" s="387"/>
      <c r="O111" s="387"/>
      <c r="P111" s="387"/>
      <c r="Q111" s="387"/>
      <c r="R111" s="387"/>
      <c r="S111" s="387"/>
      <c r="T111" s="387"/>
      <c r="U111" s="387"/>
      <c r="V111" s="387"/>
      <c r="W111" s="387"/>
      <c r="X111" s="387"/>
      <c r="Y111" s="387"/>
      <c r="Z111" s="387"/>
      <c r="AA111" s="387"/>
      <c r="AB111" s="387"/>
      <c r="AC111" s="387"/>
      <c r="AD111" s="387"/>
      <c r="AE111" s="387"/>
      <c r="AF111" s="387"/>
      <c r="AG111" s="387"/>
      <c r="AH111" s="387"/>
      <c r="AI111" s="387"/>
      <c r="AJ111" s="387"/>
      <c r="AK111" s="387"/>
      <c r="AL111" s="387"/>
      <c r="AM111" s="387"/>
      <c r="AN111" s="387"/>
      <c r="AO111" s="387"/>
      <c r="AP111" s="387"/>
      <c r="AQ111" s="387"/>
      <c r="AR111" s="387"/>
      <c r="AS111" s="387"/>
      <c r="AT111" s="387"/>
      <c r="AU111" s="387"/>
      <c r="AV111" s="387"/>
      <c r="AW111" s="387"/>
      <c r="AX111" s="387"/>
      <c r="AY111" s="387"/>
      <c r="AZ111" s="387"/>
      <c r="BA111" s="387"/>
      <c r="BB111" s="387"/>
      <c r="BC111" s="387"/>
      <c r="BD111" s="387"/>
      <c r="BE111" s="387"/>
      <c r="BF111" s="387"/>
      <c r="BG111" s="387"/>
      <c r="BH111" s="387"/>
      <c r="BI111" s="387"/>
      <c r="BJ111" s="387"/>
      <c r="BK111" s="387"/>
      <c r="BL111" s="387"/>
      <c r="BM111" s="387"/>
      <c r="BN111" s="387"/>
      <c r="BO111" s="387"/>
      <c r="BP111" s="387"/>
      <c r="BQ111" s="387"/>
      <c r="BR111" s="387"/>
      <c r="BS111" s="387"/>
      <c r="BT111" s="387"/>
      <c r="BU111" s="387"/>
      <c r="BV111" s="387"/>
      <c r="BW111" s="387"/>
      <c r="BX111" s="387"/>
      <c r="BY111" s="387"/>
      <c r="BZ111" s="387"/>
      <c r="CA111" s="387"/>
      <c r="CB111" s="387"/>
      <c r="CC111" s="387"/>
      <c r="CD111" s="387"/>
      <c r="CE111" s="387"/>
      <c r="CF111" s="387"/>
      <c r="CG111" s="387"/>
      <c r="CH111" s="387"/>
      <c r="CI111" s="387"/>
      <c r="CJ111" s="387"/>
      <c r="CK111" s="387"/>
      <c r="CL111" s="387"/>
      <c r="CM111" s="387"/>
      <c r="CN111" s="387"/>
      <c r="CO111" s="387"/>
      <c r="CP111" s="387"/>
      <c r="CQ111" s="387"/>
      <c r="CR111" s="387"/>
      <c r="CS111" s="387"/>
      <c r="CT111" s="387"/>
      <c r="CU111" s="387"/>
      <c r="CV111" s="387"/>
      <c r="CW111" s="387"/>
      <c r="CX111" s="387"/>
      <c r="CY111" s="387"/>
      <c r="CZ111" s="387"/>
      <c r="DA111" s="387"/>
      <c r="DB111" s="387"/>
      <c r="DC111" s="387"/>
      <c r="DD111" s="387"/>
      <c r="DE111" s="387"/>
      <c r="DF111" s="387"/>
      <c r="DG111" s="387"/>
      <c r="DH111" s="387"/>
      <c r="DI111" s="387"/>
      <c r="DJ111" s="387"/>
      <c r="DK111" s="387"/>
      <c r="DL111" s="387"/>
      <c r="DM111" s="387"/>
      <c r="DN111" s="387"/>
      <c r="DO111" s="387"/>
      <c r="DP111" s="387"/>
      <c r="DQ111" s="387"/>
      <c r="DR111" s="387"/>
      <c r="DS111" s="387"/>
      <c r="DT111" s="387"/>
      <c r="DU111" s="387"/>
      <c r="DV111" s="387"/>
      <c r="DW111" s="387"/>
      <c r="DX111" s="387"/>
      <c r="DY111" s="387"/>
      <c r="DZ111" s="387"/>
      <c r="EA111" s="387"/>
      <c r="EB111" s="387"/>
      <c r="EC111" s="387"/>
      <c r="ED111" s="387"/>
      <c r="EE111" s="387"/>
      <c r="EF111" s="387"/>
      <c r="EG111" s="387"/>
      <c r="EH111" s="387"/>
      <c r="EI111" s="387"/>
      <c r="EJ111" s="387"/>
      <c r="EK111" s="387"/>
      <c r="EL111" s="387"/>
      <c r="EM111" s="387"/>
      <c r="EN111" s="387"/>
      <c r="EO111" s="387"/>
      <c r="EP111" s="387"/>
      <c r="EQ111" s="387"/>
      <c r="ER111" s="387"/>
      <c r="ES111" s="387"/>
      <c r="ET111" s="387"/>
      <c r="EU111" s="387"/>
      <c r="EV111" s="387"/>
      <c r="EW111" s="387"/>
      <c r="EX111" s="387"/>
      <c r="EY111" s="387"/>
      <c r="EZ111" s="387"/>
      <c r="FA111" s="387"/>
      <c r="FB111" s="387"/>
      <c r="FC111" s="387"/>
      <c r="FD111" s="387"/>
      <c r="FE111" s="387"/>
      <c r="FF111" s="387"/>
      <c r="FG111" s="387"/>
      <c r="FH111" s="387"/>
      <c r="FI111" s="387"/>
      <c r="FJ111" s="387"/>
      <c r="FK111" s="387"/>
      <c r="FL111" s="387"/>
      <c r="FM111" s="387"/>
      <c r="FN111" s="387"/>
      <c r="FO111" s="387"/>
      <c r="FP111" s="387"/>
      <c r="FQ111" s="387"/>
      <c r="FR111" s="387"/>
      <c r="FS111" s="387"/>
      <c r="FT111" s="387"/>
      <c r="FU111" s="387"/>
      <c r="FV111" s="387"/>
      <c r="FW111" s="387"/>
      <c r="FX111" s="387"/>
      <c r="FY111" s="387"/>
      <c r="FZ111" s="387"/>
      <c r="GA111" s="387"/>
      <c r="GB111" s="387"/>
      <c r="GC111" s="387"/>
      <c r="GD111" s="387"/>
      <c r="GE111" s="387"/>
      <c r="GF111" s="387"/>
      <c r="GG111" s="387"/>
      <c r="GH111" s="387"/>
      <c r="GI111" s="387"/>
      <c r="GJ111" s="387"/>
      <c r="GK111" s="387"/>
      <c r="GL111" s="387"/>
      <c r="GM111" s="387"/>
      <c r="GN111" s="387"/>
      <c r="GO111" s="387"/>
      <c r="GP111" s="387"/>
      <c r="GQ111" s="387"/>
      <c r="GR111" s="387"/>
      <c r="GS111" s="387"/>
      <c r="GT111" s="387"/>
      <c r="GU111" s="387"/>
      <c r="GV111" s="387"/>
      <c r="GW111" s="387"/>
      <c r="GX111" s="387"/>
      <c r="GY111" s="387"/>
      <c r="GZ111" s="387"/>
      <c r="HA111" s="387"/>
      <c r="HB111" s="387"/>
      <c r="HC111" s="387"/>
      <c r="HD111" s="387"/>
      <c r="HE111" s="387"/>
      <c r="HF111" s="387"/>
      <c r="HG111" s="387"/>
      <c r="HH111" s="387"/>
      <c r="HI111" s="387"/>
      <c r="HJ111" s="387"/>
      <c r="HK111" s="387"/>
      <c r="HL111" s="387"/>
      <c r="HM111" s="387"/>
      <c r="HN111" s="387"/>
      <c r="HO111" s="387"/>
      <c r="HP111" s="387"/>
      <c r="HQ111" s="387"/>
      <c r="HR111" s="387"/>
      <c r="HS111" s="387"/>
      <c r="HT111" s="387"/>
      <c r="HU111" s="387"/>
      <c r="HV111" s="387"/>
      <c r="HW111" s="387"/>
      <c r="HX111" s="387"/>
      <c r="HY111" s="387"/>
      <c r="HZ111" s="387"/>
      <c r="IA111" s="387"/>
      <c r="IB111" s="387"/>
      <c r="IC111" s="387"/>
      <c r="ID111" s="387"/>
      <c r="IE111" s="387"/>
      <c r="IF111" s="387"/>
      <c r="IG111" s="387"/>
      <c r="IH111" s="387"/>
      <c r="II111" s="387"/>
      <c r="IJ111" s="387"/>
      <c r="IK111" s="387"/>
      <c r="IL111" s="387"/>
      <c r="IM111" s="387"/>
      <c r="IN111" s="387"/>
      <c r="IO111" s="387"/>
      <c r="IP111" s="387"/>
      <c r="IQ111" s="387"/>
      <c r="IR111" s="387"/>
      <c r="IS111" s="387"/>
      <c r="IT111" s="387"/>
      <c r="IU111" s="387"/>
      <c r="IV111" s="387"/>
      <c r="IW111" s="387"/>
      <c r="IX111" s="387"/>
      <c r="IY111" s="387"/>
      <c r="IZ111" s="387"/>
      <c r="JA111" s="387"/>
      <c r="JB111" s="387"/>
      <c r="JC111" s="387"/>
      <c r="JD111" s="387"/>
      <c r="JE111" s="387"/>
      <c r="JF111" s="387"/>
      <c r="JG111" s="387"/>
      <c r="JH111" s="387"/>
      <c r="JI111" s="387"/>
      <c r="JJ111" s="387"/>
      <c r="JK111" s="387"/>
      <c r="JL111" s="387"/>
      <c r="JM111" s="387"/>
      <c r="JN111" s="387"/>
      <c r="JO111" s="387"/>
      <c r="JP111" s="387"/>
      <c r="JQ111" s="387"/>
      <c r="JR111" s="387"/>
      <c r="JS111" s="387"/>
      <c r="JT111" s="387"/>
      <c r="JU111" s="387"/>
      <c r="JV111" s="387"/>
      <c r="JW111" s="387"/>
      <c r="JX111" s="387"/>
      <c r="JY111" s="387"/>
      <c r="JZ111" s="387"/>
      <c r="KA111" s="387"/>
      <c r="KB111" s="387"/>
      <c r="KC111" s="387"/>
      <c r="KD111" s="387"/>
      <c r="KE111" s="387"/>
      <c r="KF111" s="387"/>
      <c r="KG111" s="387"/>
      <c r="KH111" s="387"/>
      <c r="KI111" s="387"/>
      <c r="KJ111" s="387"/>
      <c r="KK111" s="387"/>
      <c r="KL111" s="387"/>
      <c r="KM111" s="387"/>
      <c r="KN111" s="387"/>
      <c r="KO111" s="387"/>
      <c r="KP111" s="387"/>
      <c r="KQ111" s="387"/>
      <c r="KR111" s="387"/>
      <c r="KS111" s="387"/>
      <c r="KT111" s="387"/>
      <c r="KU111" s="387"/>
      <c r="KV111" s="387"/>
      <c r="KW111" s="387"/>
      <c r="KX111" s="387"/>
      <c r="KY111" s="387"/>
      <c r="KZ111" s="387"/>
      <c r="LA111" s="387"/>
      <c r="LB111" s="387"/>
      <c r="LC111" s="387"/>
      <c r="LD111" s="387"/>
      <c r="LE111" s="387"/>
      <c r="LF111" s="387"/>
      <c r="LG111" s="387"/>
      <c r="LH111" s="387"/>
      <c r="LI111" s="387"/>
      <c r="LJ111" s="387"/>
      <c r="LK111" s="387"/>
      <c r="LL111" s="387"/>
      <c r="LM111" s="387"/>
      <c r="LN111" s="387"/>
      <c r="LO111" s="387"/>
      <c r="LP111" s="387"/>
      <c r="LQ111" s="387"/>
      <c r="LR111" s="387"/>
      <c r="LS111" s="387"/>
      <c r="LT111" s="387"/>
      <c r="LU111" s="387"/>
      <c r="LV111" s="387"/>
      <c r="LW111" s="387"/>
      <c r="LX111" s="387"/>
      <c r="LY111" s="387"/>
      <c r="LZ111" s="387"/>
      <c r="MA111" s="387"/>
      <c r="MB111" s="387"/>
      <c r="MC111" s="387"/>
      <c r="MD111" s="387"/>
      <c r="ME111" s="387"/>
      <c r="MF111" s="387"/>
      <c r="MG111" s="387"/>
      <c r="MH111" s="387"/>
      <c r="MI111" s="387"/>
      <c r="MJ111" s="387"/>
      <c r="MK111" s="387"/>
      <c r="ML111" s="387"/>
      <c r="MM111" s="387"/>
      <c r="MN111" s="387"/>
      <c r="MO111" s="387"/>
      <c r="MP111" s="387"/>
      <c r="MQ111" s="387"/>
      <c r="MR111" s="387"/>
      <c r="MS111" s="387"/>
      <c r="MT111" s="387"/>
      <c r="MU111" s="387"/>
      <c r="MV111" s="387"/>
      <c r="MW111" s="387"/>
      <c r="MX111" s="387"/>
      <c r="MY111" s="387"/>
      <c r="MZ111" s="387"/>
      <c r="NA111" s="387"/>
      <c r="NB111" s="387"/>
      <c r="NC111" s="387"/>
      <c r="ND111" s="387"/>
      <c r="NE111" s="387"/>
      <c r="NF111" s="387"/>
      <c r="NG111" s="387"/>
      <c r="NH111" s="387"/>
      <c r="NI111" s="387"/>
      <c r="NJ111" s="387"/>
      <c r="NK111" s="387"/>
      <c r="NL111" s="387"/>
      <c r="NM111" s="387"/>
      <c r="NN111" s="387"/>
      <c r="NO111" s="387"/>
      <c r="NP111" s="387"/>
      <c r="NQ111" s="387"/>
      <c r="NR111" s="387"/>
      <c r="NS111" s="387"/>
      <c r="NT111" s="387"/>
      <c r="NU111" s="387"/>
      <c r="NV111" s="387"/>
      <c r="NW111" s="387"/>
      <c r="NX111" s="387"/>
      <c r="NY111" s="387"/>
      <c r="NZ111" s="387"/>
      <c r="OA111" s="387"/>
      <c r="OB111" s="387"/>
      <c r="OC111" s="387"/>
      <c r="OD111" s="387"/>
      <c r="OE111" s="387"/>
      <c r="OF111" s="387"/>
      <c r="OG111" s="387"/>
      <c r="OH111" s="387"/>
      <c r="OI111" s="387"/>
      <c r="OJ111" s="387"/>
      <c r="OK111" s="387"/>
      <c r="OL111" s="387"/>
      <c r="OM111" s="387"/>
      <c r="ON111" s="387"/>
      <c r="OO111" s="387"/>
      <c r="OP111" s="387"/>
      <c r="OQ111" s="387"/>
      <c r="OR111" s="387"/>
      <c r="OS111" s="387"/>
      <c r="OT111" s="387"/>
      <c r="OU111" s="387"/>
      <c r="OV111" s="387"/>
      <c r="OW111" s="387"/>
      <c r="OX111" s="387"/>
      <c r="OY111" s="387"/>
      <c r="OZ111" s="387"/>
      <c r="PA111" s="387"/>
      <c r="PB111" s="387"/>
      <c r="PC111" s="387"/>
      <c r="PD111" s="387"/>
      <c r="PE111" s="387"/>
      <c r="PF111" s="387"/>
      <c r="PG111" s="387"/>
      <c r="PH111" s="387"/>
      <c r="PI111" s="387"/>
      <c r="PJ111" s="387"/>
      <c r="PK111" s="387"/>
      <c r="PL111" s="387"/>
      <c r="PM111" s="387"/>
      <c r="PN111" s="387"/>
      <c r="PO111" s="387"/>
      <c r="PP111" s="387"/>
      <c r="PQ111" s="387"/>
      <c r="PR111" s="387"/>
      <c r="PS111" s="387"/>
      <c r="PT111" s="387"/>
      <c r="PU111" s="387"/>
      <c r="PV111" s="387"/>
      <c r="PW111" s="387"/>
      <c r="PX111" s="387"/>
      <c r="PY111" s="387"/>
      <c r="PZ111" s="387"/>
      <c r="QA111" s="387"/>
      <c r="QB111" s="387"/>
      <c r="QC111" s="387"/>
      <c r="QD111" s="387"/>
      <c r="QE111" s="387"/>
      <c r="QF111" s="387"/>
      <c r="QG111" s="387"/>
      <c r="QH111" s="387"/>
      <c r="QI111" s="387"/>
      <c r="QJ111" s="387"/>
      <c r="QK111" s="387"/>
      <c r="QL111" s="387"/>
      <c r="QM111" s="387"/>
      <c r="QN111" s="387"/>
      <c r="QO111" s="387"/>
      <c r="QP111" s="387"/>
      <c r="QQ111" s="387"/>
      <c r="QR111" s="387"/>
      <c r="QS111" s="387"/>
      <c r="QT111" s="387"/>
      <c r="QU111" s="387"/>
      <c r="QV111" s="387"/>
      <c r="QW111" s="387"/>
      <c r="QX111" s="387"/>
      <c r="QY111" s="387"/>
      <c r="QZ111" s="387"/>
      <c r="RA111" s="387"/>
      <c r="RB111" s="387"/>
      <c r="RC111" s="387"/>
      <c r="RD111" s="387"/>
      <c r="RE111" s="387"/>
      <c r="RF111" s="387"/>
      <c r="RG111" s="387"/>
      <c r="RH111" s="387"/>
      <c r="RI111" s="387"/>
      <c r="RJ111" s="387"/>
      <c r="RK111" s="387"/>
      <c r="RL111" s="387"/>
      <c r="RM111" s="387"/>
      <c r="RN111" s="387"/>
      <c r="RO111" s="387"/>
      <c r="RP111" s="387"/>
      <c r="RQ111" s="387"/>
      <c r="RR111" s="387"/>
      <c r="RS111" s="387"/>
      <c r="RT111" s="387"/>
      <c r="RU111" s="387"/>
      <c r="RV111" s="387"/>
      <c r="RW111" s="387"/>
      <c r="RX111" s="387"/>
      <c r="RY111" s="387"/>
      <c r="RZ111" s="387"/>
      <c r="SA111" s="387"/>
      <c r="SB111" s="387"/>
      <c r="SC111" s="387"/>
      <c r="SD111" s="387"/>
      <c r="SE111" s="387"/>
      <c r="SF111" s="387"/>
      <c r="SG111" s="387"/>
      <c r="SH111" s="387"/>
      <c r="SI111" s="387"/>
      <c r="SJ111" s="387"/>
      <c r="SK111" s="387"/>
      <c r="SL111" s="387"/>
      <c r="SM111" s="387"/>
      <c r="SN111" s="387"/>
      <c r="SO111" s="387"/>
      <c r="SP111" s="387"/>
      <c r="SQ111" s="387"/>
      <c r="SR111" s="387"/>
      <c r="SS111" s="387"/>
      <c r="ST111" s="387"/>
      <c r="SU111" s="387"/>
      <c r="SV111" s="387"/>
      <c r="SW111" s="387"/>
      <c r="SX111" s="387"/>
      <c r="SY111" s="387"/>
      <c r="SZ111" s="387"/>
      <c r="TA111" s="387"/>
      <c r="TB111" s="387"/>
      <c r="TC111" s="387"/>
      <c r="TD111" s="387"/>
      <c r="TE111" s="387"/>
      <c r="TF111" s="387"/>
      <c r="TG111" s="387"/>
      <c r="TH111" s="387"/>
      <c r="TI111" s="387"/>
      <c r="TJ111" s="387"/>
      <c r="TK111" s="387"/>
      <c r="TL111" s="387"/>
      <c r="TM111" s="387"/>
      <c r="TN111" s="387"/>
      <c r="TO111" s="387"/>
      <c r="TP111" s="387"/>
      <c r="TQ111" s="387"/>
      <c r="TR111" s="387"/>
      <c r="TS111" s="387"/>
      <c r="TT111" s="387"/>
      <c r="TU111" s="387"/>
      <c r="TV111" s="387"/>
      <c r="TW111" s="387"/>
      <c r="TX111" s="387"/>
      <c r="TY111" s="387"/>
      <c r="TZ111" s="387"/>
      <c r="UA111" s="387"/>
      <c r="UB111" s="387"/>
      <c r="UC111" s="387"/>
      <c r="UD111" s="387"/>
      <c r="UE111" s="387"/>
      <c r="UF111" s="387"/>
      <c r="UG111" s="387"/>
      <c r="UH111" s="387"/>
      <c r="UI111" s="387"/>
      <c r="UJ111" s="387"/>
      <c r="UK111" s="387"/>
      <c r="UL111" s="387"/>
      <c r="UM111" s="387"/>
      <c r="UN111" s="387"/>
      <c r="UO111" s="387"/>
      <c r="UP111" s="387"/>
      <c r="UQ111" s="387"/>
      <c r="UR111" s="387"/>
      <c r="US111" s="387"/>
      <c r="UT111" s="387"/>
      <c r="UU111" s="387"/>
      <c r="UV111" s="387"/>
      <c r="UW111" s="387"/>
      <c r="UX111" s="387"/>
      <c r="UY111" s="387"/>
      <c r="UZ111" s="387"/>
      <c r="VA111" s="387"/>
      <c r="VB111" s="387"/>
      <c r="VC111" s="387"/>
      <c r="VD111" s="387"/>
      <c r="VE111" s="387"/>
      <c r="VF111" s="387"/>
      <c r="VG111" s="387"/>
      <c r="VH111" s="387"/>
      <c r="VI111" s="387"/>
      <c r="VJ111" s="387"/>
      <c r="VK111" s="387"/>
      <c r="VL111" s="387"/>
      <c r="VM111" s="387"/>
      <c r="VN111" s="387"/>
      <c r="VO111" s="387"/>
      <c r="VP111" s="387"/>
      <c r="VQ111" s="387"/>
      <c r="VR111" s="387"/>
      <c r="VS111" s="387"/>
      <c r="VT111" s="387"/>
      <c r="VU111" s="387"/>
      <c r="VV111" s="387"/>
      <c r="VW111" s="387"/>
      <c r="VX111" s="387"/>
      <c r="VY111" s="387"/>
      <c r="VZ111" s="387"/>
      <c r="WA111" s="387"/>
      <c r="WB111" s="387"/>
      <c r="WC111" s="387"/>
      <c r="WD111" s="387"/>
      <c r="WE111" s="387"/>
      <c r="WF111" s="387"/>
      <c r="WG111" s="387"/>
      <c r="WH111" s="387"/>
      <c r="WI111" s="387"/>
      <c r="WJ111" s="387"/>
      <c r="WK111" s="387"/>
      <c r="WL111" s="387"/>
      <c r="WM111" s="387"/>
      <c r="WN111" s="387"/>
      <c r="WO111" s="387"/>
      <c r="WP111" s="387"/>
      <c r="WQ111" s="387"/>
      <c r="WR111" s="387"/>
      <c r="WS111" s="387"/>
      <c r="WT111" s="387"/>
      <c r="WU111" s="387"/>
      <c r="WV111" s="387"/>
      <c r="WW111" s="387"/>
      <c r="WX111" s="387"/>
      <c r="WY111" s="387"/>
      <c r="WZ111" s="387"/>
      <c r="XA111" s="387"/>
      <c r="XB111" s="387"/>
      <c r="XC111" s="387"/>
      <c r="XD111" s="387"/>
      <c r="XE111" s="387"/>
      <c r="XF111" s="387"/>
      <c r="XG111" s="387"/>
      <c r="XH111" s="387"/>
      <c r="XI111" s="387"/>
      <c r="XJ111" s="387"/>
      <c r="XK111" s="387"/>
      <c r="XL111" s="387"/>
      <c r="XM111" s="387"/>
      <c r="XN111" s="387"/>
      <c r="XO111" s="387"/>
      <c r="XP111" s="387"/>
      <c r="XQ111" s="387"/>
      <c r="XR111" s="387"/>
      <c r="XS111" s="387"/>
      <c r="XT111" s="387"/>
      <c r="XU111" s="387"/>
      <c r="XV111" s="387"/>
      <c r="XW111" s="387"/>
      <c r="XX111" s="387"/>
      <c r="XY111" s="387"/>
      <c r="XZ111" s="387"/>
      <c r="YA111" s="387"/>
      <c r="YB111" s="387"/>
      <c r="YC111" s="387"/>
      <c r="YD111" s="387"/>
      <c r="YE111" s="387"/>
      <c r="YF111" s="387"/>
      <c r="YG111" s="387"/>
      <c r="YH111" s="387"/>
      <c r="YI111" s="387"/>
      <c r="YJ111" s="387"/>
      <c r="YK111" s="387"/>
      <c r="YL111" s="387"/>
      <c r="YM111" s="387"/>
      <c r="YN111" s="387"/>
      <c r="YO111" s="387"/>
      <c r="YP111" s="387"/>
      <c r="YQ111" s="387"/>
      <c r="YR111" s="387"/>
      <c r="YS111" s="387"/>
      <c r="YT111" s="387"/>
      <c r="YU111" s="387"/>
      <c r="YV111" s="387"/>
      <c r="YW111" s="387"/>
      <c r="YX111" s="387"/>
      <c r="YY111" s="387"/>
      <c r="YZ111" s="387"/>
      <c r="ZA111" s="387"/>
      <c r="ZB111" s="387"/>
      <c r="ZC111" s="387"/>
      <c r="ZD111" s="387"/>
      <c r="ZE111" s="387"/>
      <c r="ZF111" s="387"/>
      <c r="ZG111" s="387"/>
      <c r="ZH111" s="387"/>
      <c r="ZI111" s="387"/>
      <c r="ZJ111" s="387"/>
      <c r="ZK111" s="387"/>
      <c r="ZL111" s="387"/>
      <c r="ZM111" s="387"/>
      <c r="ZN111" s="387"/>
      <c r="ZO111" s="387"/>
      <c r="ZP111" s="387"/>
      <c r="ZQ111" s="387"/>
      <c r="ZR111" s="387"/>
      <c r="ZS111" s="387"/>
      <c r="ZT111" s="387"/>
      <c r="ZU111" s="387"/>
      <c r="ZV111" s="387"/>
      <c r="ZW111" s="387"/>
      <c r="ZX111" s="387"/>
      <c r="ZY111" s="387"/>
      <c r="ZZ111" s="387"/>
      <c r="AAA111" s="387"/>
      <c r="AAB111" s="387"/>
      <c r="AAC111" s="387"/>
      <c r="AAD111" s="387"/>
      <c r="AAE111" s="387"/>
      <c r="AAF111" s="387"/>
      <c r="AAG111" s="387"/>
      <c r="AAH111" s="387"/>
      <c r="AAI111" s="387"/>
      <c r="AAJ111" s="387"/>
      <c r="AAK111" s="387"/>
      <c r="AAL111" s="387"/>
      <c r="AAM111" s="387"/>
      <c r="AAN111" s="387"/>
      <c r="AAO111" s="387"/>
      <c r="AAP111" s="387"/>
      <c r="AAQ111" s="387"/>
      <c r="AAR111" s="387"/>
      <c r="AAS111" s="387"/>
      <c r="AAT111" s="387"/>
      <c r="AAU111" s="387"/>
      <c r="AAV111" s="387"/>
      <c r="AAW111" s="387"/>
      <c r="AAX111" s="387"/>
      <c r="AAY111" s="387"/>
      <c r="AAZ111" s="387"/>
      <c r="ABA111" s="387"/>
      <c r="ABB111" s="387"/>
      <c r="ABC111" s="387"/>
      <c r="ABD111" s="387"/>
      <c r="ABE111" s="387"/>
      <c r="ABF111" s="387"/>
      <c r="ABG111" s="387"/>
      <c r="ABH111" s="387"/>
      <c r="ABI111" s="387"/>
      <c r="ABJ111" s="387"/>
      <c r="ABK111" s="387"/>
      <c r="ABL111" s="387"/>
      <c r="ABM111" s="387"/>
      <c r="ABN111" s="387"/>
      <c r="ABO111" s="387"/>
      <c r="ABP111" s="387"/>
      <c r="ABQ111" s="387"/>
      <c r="ABR111" s="387"/>
      <c r="ABS111" s="387"/>
      <c r="ABT111" s="387"/>
      <c r="ABU111" s="387"/>
      <c r="ABV111" s="387"/>
      <c r="ABW111" s="387"/>
      <c r="ABX111" s="387"/>
      <c r="ABY111" s="387"/>
      <c r="ABZ111" s="387"/>
      <c r="ACA111" s="387"/>
      <c r="ACB111" s="387"/>
      <c r="ACC111" s="387"/>
      <c r="ACD111" s="387"/>
      <c r="ACE111" s="387"/>
      <c r="ACF111" s="387"/>
      <c r="ACG111" s="387"/>
      <c r="ACH111" s="387"/>
      <c r="ACI111" s="387"/>
      <c r="ACJ111" s="387"/>
      <c r="ACK111" s="387"/>
      <c r="ACL111" s="387"/>
      <c r="ACM111" s="387"/>
      <c r="ACN111" s="387"/>
      <c r="ACO111" s="387"/>
      <c r="ACP111" s="387"/>
      <c r="ACQ111" s="387"/>
      <c r="ACR111" s="387"/>
      <c r="ACS111" s="387"/>
      <c r="ACT111" s="387"/>
      <c r="ACU111" s="387"/>
      <c r="ACV111" s="387"/>
      <c r="ACW111" s="387"/>
      <c r="ACX111" s="387"/>
      <c r="ACY111" s="387"/>
      <c r="ACZ111" s="387"/>
      <c r="ADA111" s="387"/>
      <c r="ADB111" s="387"/>
      <c r="ADC111" s="387"/>
      <c r="ADD111" s="387"/>
      <c r="ADE111" s="387"/>
      <c r="ADF111" s="387"/>
      <c r="ADG111" s="387"/>
      <c r="ADH111" s="387"/>
      <c r="ADI111" s="387"/>
      <c r="ADJ111" s="387"/>
      <c r="ADK111" s="387"/>
      <c r="ADL111" s="387"/>
      <c r="ADM111" s="387"/>
      <c r="ADN111" s="387"/>
      <c r="ADO111" s="387"/>
      <c r="ADP111" s="387"/>
      <c r="ADQ111" s="387"/>
      <c r="ADR111" s="387"/>
      <c r="ADS111" s="387"/>
      <c r="ADT111" s="387"/>
      <c r="ADU111" s="387"/>
      <c r="ADV111" s="387"/>
      <c r="ADW111" s="387"/>
      <c r="ADX111" s="387"/>
      <c r="ADY111" s="387"/>
      <c r="ADZ111" s="387"/>
      <c r="AEA111" s="387"/>
      <c r="AEB111" s="387"/>
      <c r="AEC111" s="387"/>
      <c r="AED111" s="387"/>
      <c r="AEE111" s="387"/>
      <c r="AEF111" s="387"/>
      <c r="AEG111" s="387"/>
      <c r="AEH111" s="387"/>
      <c r="AEI111" s="387"/>
      <c r="AEJ111" s="387"/>
      <c r="AEK111" s="387"/>
      <c r="AEL111" s="387"/>
      <c r="AEM111" s="387"/>
      <c r="AEN111" s="387"/>
      <c r="AEO111" s="387"/>
      <c r="AEP111" s="387"/>
      <c r="AEQ111" s="387"/>
      <c r="AER111" s="387"/>
      <c r="AES111" s="387"/>
      <c r="AET111" s="387"/>
      <c r="AEU111" s="387"/>
      <c r="AEV111" s="387"/>
      <c r="AEW111" s="387"/>
      <c r="AEX111" s="387"/>
      <c r="AEY111" s="387"/>
      <c r="AEZ111" s="387"/>
      <c r="AFA111" s="387"/>
      <c r="AFB111" s="387"/>
      <c r="AFC111" s="387"/>
      <c r="AFD111" s="387"/>
      <c r="AFE111" s="387"/>
      <c r="AFF111" s="387"/>
      <c r="AFG111" s="387"/>
      <c r="AFH111" s="387"/>
      <c r="AFI111" s="387"/>
      <c r="AFJ111" s="387"/>
      <c r="AFK111" s="387"/>
      <c r="AFL111" s="387"/>
      <c r="AFM111" s="387"/>
      <c r="AFN111" s="387"/>
      <c r="AFO111" s="387"/>
      <c r="AFP111" s="387"/>
      <c r="AFQ111" s="387"/>
      <c r="AFR111" s="387"/>
      <c r="AFS111" s="387"/>
      <c r="AFT111" s="387"/>
      <c r="AFU111" s="387"/>
      <c r="AFV111" s="387"/>
      <c r="AFW111" s="387"/>
      <c r="AFX111" s="387"/>
      <c r="AFY111" s="387"/>
      <c r="AFZ111" s="387"/>
      <c r="AGA111" s="387"/>
      <c r="AGB111" s="387"/>
      <c r="AGC111" s="387"/>
      <c r="AGD111" s="387"/>
      <c r="AGE111" s="387"/>
      <c r="AGF111" s="387"/>
      <c r="AGG111" s="387"/>
      <c r="AGH111" s="387"/>
      <c r="AGI111" s="387"/>
      <c r="AGJ111" s="387"/>
      <c r="AGK111" s="387"/>
      <c r="AGL111" s="387"/>
      <c r="AGM111" s="387"/>
      <c r="AGN111" s="387"/>
      <c r="AGO111" s="387"/>
      <c r="AGP111" s="387"/>
      <c r="AGQ111" s="387"/>
      <c r="AGR111" s="387"/>
      <c r="AGS111" s="387"/>
      <c r="AGT111" s="387"/>
      <c r="AGU111" s="387"/>
      <c r="AGV111" s="387"/>
      <c r="AGW111" s="387"/>
      <c r="AGX111" s="387"/>
      <c r="AGY111" s="387"/>
      <c r="AGZ111" s="387"/>
      <c r="AHA111" s="387"/>
      <c r="AHB111" s="387"/>
      <c r="AHC111" s="387"/>
      <c r="AHD111" s="387"/>
      <c r="AHE111" s="387"/>
      <c r="AHF111" s="387"/>
      <c r="AHG111" s="387"/>
      <c r="AHH111" s="387"/>
      <c r="AHI111" s="387"/>
      <c r="AHJ111" s="387"/>
      <c r="AHK111" s="387"/>
      <c r="AHL111" s="387"/>
      <c r="AHM111" s="387"/>
      <c r="AHN111" s="387"/>
      <c r="AHO111" s="387"/>
      <c r="AHP111" s="387"/>
      <c r="AHQ111" s="387"/>
      <c r="AHR111" s="387"/>
      <c r="AHS111" s="387"/>
      <c r="AHT111" s="387"/>
      <c r="AHU111" s="387"/>
      <c r="AHV111" s="387"/>
      <c r="AHW111" s="387"/>
      <c r="AHX111" s="387"/>
      <c r="AHY111" s="387"/>
      <c r="AHZ111" s="387"/>
      <c r="AIA111" s="387"/>
      <c r="AIB111" s="387"/>
      <c r="AIC111" s="387"/>
      <c r="AID111" s="387"/>
      <c r="AIE111" s="387"/>
      <c r="AIF111" s="387"/>
      <c r="AIG111" s="387"/>
      <c r="AIH111" s="387"/>
      <c r="AII111" s="387"/>
      <c r="AIJ111" s="387"/>
      <c r="AIK111" s="387"/>
      <c r="AIL111" s="387"/>
      <c r="AIM111" s="387"/>
      <c r="AIN111" s="387"/>
      <c r="AIO111" s="387"/>
      <c r="AIP111" s="387"/>
      <c r="AIQ111" s="387"/>
      <c r="AIR111" s="387"/>
      <c r="AIS111" s="387"/>
      <c r="AIT111" s="387"/>
      <c r="AIU111" s="387"/>
      <c r="AIV111" s="387"/>
      <c r="AIW111" s="387"/>
      <c r="AIX111" s="387"/>
      <c r="AIY111" s="387"/>
      <c r="AIZ111" s="387"/>
      <c r="AJA111" s="387"/>
      <c r="AJB111" s="387"/>
      <c r="AJC111" s="387"/>
      <c r="AJD111" s="387"/>
      <c r="AJE111" s="387"/>
      <c r="AJF111" s="387"/>
      <c r="AJG111" s="387"/>
      <c r="AJH111" s="387"/>
      <c r="AJI111" s="387"/>
      <c r="AJJ111" s="387"/>
      <c r="AJK111" s="387"/>
      <c r="AJL111" s="387"/>
      <c r="AJM111" s="387"/>
      <c r="AJN111" s="387"/>
      <c r="AJO111" s="387"/>
      <c r="AJP111" s="387"/>
      <c r="AJQ111" s="387"/>
      <c r="AJR111" s="387"/>
      <c r="AJS111" s="387"/>
      <c r="AJT111" s="387"/>
      <c r="AJU111" s="387"/>
      <c r="AJV111" s="387"/>
      <c r="AJW111" s="387"/>
      <c r="AJX111" s="387"/>
      <c r="AJY111" s="387"/>
      <c r="AJZ111" s="387"/>
      <c r="AKA111" s="387"/>
      <c r="AKB111" s="387"/>
      <c r="AKC111" s="387"/>
      <c r="AKD111" s="387"/>
      <c r="AKE111" s="387"/>
      <c r="AKF111" s="387"/>
      <c r="AKG111" s="387"/>
      <c r="AKH111" s="387"/>
      <c r="AKI111" s="387"/>
      <c r="AKJ111" s="387"/>
      <c r="AKK111" s="387"/>
      <c r="AKL111" s="387"/>
      <c r="AKM111" s="387"/>
      <c r="AKN111" s="387"/>
      <c r="AKO111" s="387"/>
      <c r="AKP111" s="387"/>
      <c r="AKQ111" s="387"/>
      <c r="AKR111" s="387"/>
      <c r="AKS111" s="387"/>
      <c r="AKT111" s="387"/>
      <c r="AKU111" s="387"/>
      <c r="AKV111" s="387"/>
      <c r="AKW111" s="387"/>
      <c r="AKX111" s="387"/>
      <c r="AKY111" s="387"/>
      <c r="AKZ111" s="387"/>
      <c r="ALA111" s="387"/>
      <c r="ALB111" s="387"/>
      <c r="ALC111" s="387"/>
      <c r="ALD111" s="387"/>
      <c r="ALE111" s="387"/>
      <c r="ALF111" s="387"/>
      <c r="ALG111" s="387"/>
      <c r="ALH111" s="387"/>
      <c r="ALI111" s="387"/>
      <c r="ALJ111" s="387"/>
      <c r="ALK111" s="387"/>
      <c r="ALL111" s="387"/>
      <c r="ALM111" s="387"/>
      <c r="ALN111" s="387"/>
      <c r="ALO111" s="387"/>
      <c r="ALP111" s="387"/>
      <c r="ALQ111" s="387"/>
      <c r="ALR111" s="387"/>
      <c r="ALS111" s="387"/>
      <c r="ALT111" s="387"/>
      <c r="ALU111" s="387"/>
      <c r="ALV111" s="387"/>
      <c r="ALW111" s="387"/>
      <c r="ALX111" s="387"/>
      <c r="ALY111" s="387"/>
      <c r="ALZ111" s="387"/>
      <c r="AMA111" s="387"/>
      <c r="AMB111" s="387"/>
      <c r="AMC111" s="387"/>
      <c r="AMD111" s="387"/>
      <c r="AME111" s="387"/>
      <c r="AMF111" s="387"/>
      <c r="AMG111" s="387"/>
      <c r="AMH111" s="387"/>
      <c r="AMI111" s="387"/>
      <c r="AMJ111" s="387"/>
      <c r="AMK111" s="387"/>
      <c r="AML111" s="387"/>
      <c r="AMM111" s="387"/>
      <c r="AMN111" s="387"/>
      <c r="AMO111" s="387"/>
      <c r="AMP111" s="387"/>
      <c r="AMQ111" s="387"/>
      <c r="AMR111" s="387"/>
      <c r="AMS111" s="387"/>
      <c r="AMT111" s="387"/>
      <c r="AMU111" s="387"/>
      <c r="AMV111" s="387"/>
      <c r="AMW111" s="387"/>
      <c r="AMX111" s="387"/>
      <c r="AMY111" s="387"/>
      <c r="AMZ111" s="387"/>
      <c r="ANA111" s="387"/>
      <c r="ANB111" s="387"/>
      <c r="ANC111" s="387"/>
      <c r="AND111" s="387"/>
      <c r="ANE111" s="387"/>
      <c r="ANF111" s="387"/>
      <c r="ANG111" s="387"/>
      <c r="ANH111" s="387"/>
      <c r="ANI111" s="387"/>
      <c r="ANJ111" s="387"/>
      <c r="ANK111" s="387"/>
      <c r="ANL111" s="387"/>
      <c r="ANM111" s="387"/>
      <c r="ANN111" s="387"/>
      <c r="ANO111" s="387"/>
      <c r="ANP111" s="387"/>
      <c r="ANQ111" s="387"/>
      <c r="ANR111" s="387"/>
      <c r="ANS111" s="387"/>
      <c r="ANT111" s="387"/>
      <c r="ANU111" s="387"/>
      <c r="ANV111" s="387"/>
      <c r="ANW111" s="387"/>
      <c r="ANX111" s="387"/>
      <c r="ANY111" s="387"/>
      <c r="ANZ111" s="387"/>
      <c r="AOA111" s="387"/>
      <c r="AOB111" s="387"/>
      <c r="AOC111" s="387"/>
      <c r="AOD111" s="387"/>
      <c r="AOE111" s="387"/>
      <c r="AOF111" s="387"/>
      <c r="AOG111" s="387"/>
      <c r="AOH111" s="387"/>
      <c r="AOI111" s="387"/>
      <c r="AOJ111" s="387"/>
      <c r="AOK111" s="387"/>
      <c r="AOL111" s="387"/>
      <c r="AOM111" s="387"/>
      <c r="AON111" s="387"/>
      <c r="AOO111" s="387"/>
      <c r="AOP111" s="387"/>
      <c r="AOQ111" s="387"/>
      <c r="AOR111" s="387"/>
      <c r="AOS111" s="387"/>
      <c r="AOT111" s="387"/>
      <c r="AOU111" s="387"/>
      <c r="AOV111" s="387"/>
      <c r="AOW111" s="387"/>
      <c r="AOX111" s="387"/>
      <c r="AOY111" s="387"/>
      <c r="AOZ111" s="387"/>
      <c r="APA111" s="387"/>
      <c r="APB111" s="387"/>
      <c r="APC111" s="387"/>
      <c r="APD111" s="387"/>
      <c r="APE111" s="387"/>
      <c r="APF111" s="387"/>
      <c r="APG111" s="387"/>
      <c r="APH111" s="387"/>
      <c r="API111" s="387"/>
      <c r="APJ111" s="387"/>
      <c r="APK111" s="387"/>
      <c r="APL111" s="387"/>
      <c r="APM111" s="387"/>
      <c r="APN111" s="387"/>
      <c r="APO111" s="387"/>
      <c r="APP111" s="387"/>
      <c r="APQ111" s="387"/>
      <c r="APR111" s="387"/>
      <c r="APS111" s="387"/>
      <c r="APT111" s="387"/>
      <c r="APU111" s="387"/>
      <c r="APV111" s="387"/>
      <c r="APW111" s="387"/>
      <c r="APX111" s="387"/>
      <c r="APY111" s="387"/>
      <c r="APZ111" s="387"/>
      <c r="AQA111" s="387"/>
      <c r="AQB111" s="387"/>
      <c r="AQC111" s="387"/>
      <c r="AQD111" s="387"/>
      <c r="AQE111" s="387"/>
      <c r="AQF111" s="387"/>
      <c r="AQG111" s="387"/>
      <c r="AQH111" s="387"/>
      <c r="AQI111" s="387"/>
      <c r="AQJ111" s="387"/>
      <c r="AQK111" s="387"/>
      <c r="AQL111" s="387"/>
      <c r="AQM111" s="387"/>
      <c r="AQN111" s="387"/>
      <c r="AQO111" s="387"/>
      <c r="AQP111" s="387"/>
      <c r="AQQ111" s="387"/>
      <c r="AQR111" s="387"/>
      <c r="AQS111" s="387"/>
      <c r="AQT111" s="387"/>
      <c r="AQU111" s="387"/>
      <c r="AQV111" s="387"/>
      <c r="AQW111" s="387"/>
      <c r="AQX111" s="387"/>
      <c r="AQY111" s="387"/>
      <c r="AQZ111" s="387"/>
      <c r="ARA111" s="387"/>
      <c r="ARB111" s="387"/>
      <c r="ARC111" s="387"/>
      <c r="ARD111" s="387"/>
      <c r="ARE111" s="387"/>
      <c r="ARF111" s="387"/>
      <c r="ARG111" s="387"/>
      <c r="ARH111" s="387"/>
      <c r="ARI111" s="387"/>
      <c r="ARJ111" s="387"/>
      <c r="ARK111" s="387"/>
      <c r="ARL111" s="387"/>
      <c r="ARM111" s="387"/>
      <c r="ARN111" s="387"/>
      <c r="ARO111" s="387"/>
      <c r="ARP111" s="387"/>
      <c r="ARQ111" s="387"/>
      <c r="ARR111" s="387"/>
      <c r="ARS111" s="387"/>
      <c r="ART111" s="387"/>
      <c r="ARU111" s="387"/>
      <c r="ARV111" s="387"/>
      <c r="ARW111" s="387"/>
      <c r="ARX111" s="387"/>
      <c r="ARY111" s="387"/>
      <c r="ARZ111" s="387"/>
      <c r="ASA111" s="387"/>
      <c r="ASB111" s="387"/>
      <c r="ASC111" s="387"/>
      <c r="ASD111" s="387"/>
      <c r="ASE111" s="387"/>
      <c r="ASF111" s="387"/>
      <c r="ASG111" s="387"/>
      <c r="ASH111" s="387"/>
      <c r="ASI111" s="387"/>
      <c r="ASJ111" s="387"/>
      <c r="ASK111" s="387"/>
      <c r="ASL111" s="387"/>
      <c r="ASM111" s="387"/>
      <c r="ASN111" s="387"/>
      <c r="ASO111" s="387"/>
      <c r="ASP111" s="387"/>
      <c r="ASQ111" s="387"/>
      <c r="ASR111" s="387"/>
      <c r="ASS111" s="387"/>
      <c r="AST111" s="387"/>
      <c r="ASU111" s="387"/>
      <c r="ASV111" s="387"/>
      <c r="ASW111" s="387"/>
      <c r="ASX111" s="387"/>
      <c r="ASY111" s="387"/>
      <c r="ASZ111" s="387"/>
      <c r="ATA111" s="387"/>
      <c r="ATB111" s="387"/>
      <c r="ATC111" s="387"/>
      <c r="ATD111" s="387"/>
      <c r="ATE111" s="387"/>
      <c r="ATF111" s="387"/>
      <c r="ATG111" s="387"/>
      <c r="ATH111" s="387"/>
      <c r="ATI111" s="387"/>
      <c r="ATJ111" s="387"/>
      <c r="ATK111" s="387"/>
      <c r="ATL111" s="387"/>
      <c r="ATM111" s="387"/>
      <c r="ATN111" s="387"/>
      <c r="ATO111" s="387"/>
      <c r="ATP111" s="387"/>
      <c r="ATQ111" s="387"/>
      <c r="ATR111" s="387"/>
      <c r="ATS111" s="387"/>
      <c r="ATT111" s="387"/>
      <c r="ATU111" s="387"/>
      <c r="ATV111" s="387"/>
      <c r="ATW111" s="387"/>
      <c r="ATX111" s="387"/>
      <c r="ATY111" s="387"/>
      <c r="ATZ111" s="387"/>
      <c r="AUA111" s="387"/>
      <c r="AUB111" s="387"/>
      <c r="AUC111" s="387"/>
      <c r="AUD111" s="387"/>
      <c r="AUE111" s="387"/>
      <c r="AUF111" s="387"/>
      <c r="AUG111" s="387"/>
      <c r="AUH111" s="387"/>
      <c r="AUI111" s="387"/>
      <c r="AUJ111" s="387"/>
      <c r="AUK111" s="387"/>
      <c r="AUL111" s="387"/>
      <c r="AUM111" s="387"/>
      <c r="AUN111" s="387"/>
      <c r="AUO111" s="387"/>
      <c r="AUP111" s="387"/>
      <c r="AUQ111" s="387"/>
      <c r="AUR111" s="387"/>
      <c r="AUS111" s="387"/>
      <c r="AUT111" s="387"/>
      <c r="AUU111" s="387"/>
      <c r="AUV111" s="387"/>
      <c r="AUW111" s="387"/>
      <c r="AUX111" s="387"/>
      <c r="AUY111" s="387"/>
      <c r="AUZ111" s="387"/>
      <c r="AVA111" s="387"/>
      <c r="AVB111" s="387"/>
      <c r="AVC111" s="387"/>
      <c r="AVD111" s="387"/>
      <c r="AVE111" s="387"/>
      <c r="AVF111" s="387"/>
      <c r="AVG111" s="387"/>
      <c r="AVH111" s="387"/>
      <c r="AVI111" s="387"/>
      <c r="AVJ111" s="387"/>
      <c r="AVK111" s="387"/>
      <c r="AVL111" s="387"/>
      <c r="AVM111" s="387"/>
      <c r="AVN111" s="387"/>
      <c r="AVO111" s="387"/>
      <c r="AVP111" s="387"/>
      <c r="AVQ111" s="387"/>
      <c r="AVR111" s="387"/>
      <c r="AVS111" s="387"/>
      <c r="AVT111" s="387"/>
      <c r="AVU111" s="387"/>
      <c r="AVV111" s="387"/>
      <c r="AVW111" s="387"/>
      <c r="AVX111" s="387"/>
      <c r="AVY111" s="387"/>
      <c r="AVZ111" s="387"/>
      <c r="AWA111" s="387"/>
      <c r="AWB111" s="387"/>
      <c r="AWC111" s="387"/>
      <c r="AWD111" s="387"/>
      <c r="AWE111" s="387"/>
      <c r="AWF111" s="387"/>
      <c r="AWG111" s="387"/>
      <c r="AWH111" s="387"/>
      <c r="AWI111" s="387"/>
      <c r="AWJ111" s="387"/>
      <c r="AWK111" s="387"/>
      <c r="AWL111" s="387"/>
      <c r="AWM111" s="387"/>
      <c r="AWN111" s="387"/>
      <c r="AWO111" s="387"/>
      <c r="AWP111" s="387"/>
      <c r="AWQ111" s="387"/>
      <c r="AWR111" s="387"/>
      <c r="AWS111" s="387"/>
      <c r="AWT111" s="387"/>
      <c r="AWU111" s="387"/>
      <c r="AWV111" s="387"/>
      <c r="AWW111" s="387"/>
      <c r="AWX111" s="387"/>
      <c r="AWY111" s="387"/>
      <c r="AWZ111" s="387"/>
      <c r="AXA111" s="387"/>
      <c r="AXB111" s="387"/>
      <c r="AXC111" s="387"/>
      <c r="AXD111" s="387"/>
      <c r="AXE111" s="387"/>
      <c r="AXF111" s="387"/>
      <c r="AXG111" s="387"/>
      <c r="AXH111" s="387"/>
      <c r="AXI111" s="387"/>
      <c r="AXJ111" s="387"/>
      <c r="AXK111" s="387"/>
      <c r="AXL111" s="387"/>
      <c r="AXM111" s="387"/>
      <c r="AXN111" s="387"/>
      <c r="AXO111" s="387"/>
      <c r="AXP111" s="387"/>
      <c r="AXQ111" s="387"/>
      <c r="AXR111" s="387"/>
      <c r="AXS111" s="387"/>
      <c r="AXT111" s="387"/>
      <c r="AXU111" s="387"/>
      <c r="AXV111" s="387"/>
      <c r="AXW111" s="387"/>
      <c r="AXX111" s="387"/>
      <c r="AXY111" s="387"/>
      <c r="AXZ111" s="387"/>
      <c r="AYA111" s="387"/>
      <c r="AYB111" s="387"/>
      <c r="AYC111" s="387"/>
      <c r="AYD111" s="387"/>
      <c r="AYE111" s="387"/>
      <c r="AYF111" s="387"/>
      <c r="AYG111" s="387"/>
      <c r="AYH111" s="387"/>
      <c r="AYI111" s="387"/>
      <c r="AYJ111" s="387"/>
      <c r="AYK111" s="387"/>
      <c r="AYL111" s="387"/>
      <c r="AYM111" s="387"/>
      <c r="AYN111" s="387"/>
      <c r="AYO111" s="387"/>
      <c r="AYP111" s="387"/>
      <c r="AYQ111" s="387"/>
      <c r="AYR111" s="387"/>
      <c r="AYS111" s="387"/>
      <c r="AYT111" s="387"/>
      <c r="AYU111" s="387"/>
      <c r="AYV111" s="387"/>
      <c r="AYW111" s="387"/>
      <c r="AYX111" s="387"/>
      <c r="AYY111" s="387"/>
      <c r="AYZ111" s="387"/>
      <c r="AZA111" s="387"/>
      <c r="AZB111" s="387"/>
      <c r="AZC111" s="387"/>
      <c r="AZD111" s="387"/>
      <c r="AZE111" s="387"/>
      <c r="AZF111" s="387"/>
      <c r="AZG111" s="387"/>
      <c r="AZH111" s="387"/>
      <c r="AZI111" s="387"/>
      <c r="AZJ111" s="387"/>
      <c r="AZK111" s="387"/>
      <c r="AZL111" s="387"/>
      <c r="AZM111" s="387"/>
      <c r="AZN111" s="387"/>
      <c r="AZO111" s="387"/>
      <c r="AZP111" s="387"/>
      <c r="AZQ111" s="387"/>
      <c r="AZR111" s="387"/>
      <c r="AZS111" s="387"/>
      <c r="AZT111" s="387"/>
      <c r="AZU111" s="387"/>
      <c r="AZV111" s="387"/>
      <c r="AZW111" s="387"/>
      <c r="AZX111" s="387"/>
      <c r="AZY111" s="387"/>
      <c r="AZZ111" s="387"/>
      <c r="BAA111" s="387"/>
      <c r="BAB111" s="387"/>
      <c r="BAC111" s="387"/>
      <c r="BAD111" s="387"/>
      <c r="BAE111" s="387"/>
      <c r="BAF111" s="387"/>
      <c r="BAG111" s="387"/>
      <c r="BAH111" s="387"/>
      <c r="BAI111" s="387"/>
      <c r="BAJ111" s="387"/>
      <c r="BAK111" s="387"/>
      <c r="BAL111" s="387"/>
      <c r="BAM111" s="387"/>
      <c r="BAN111" s="387"/>
      <c r="BAO111" s="387"/>
      <c r="BAP111" s="387"/>
      <c r="BAQ111" s="387"/>
      <c r="BAR111" s="387"/>
      <c r="BAS111" s="387"/>
      <c r="BAT111" s="387"/>
      <c r="BAU111" s="387"/>
      <c r="BAV111" s="387"/>
      <c r="BAW111" s="387"/>
      <c r="BAX111" s="387"/>
      <c r="BAY111" s="387"/>
      <c r="BAZ111" s="387"/>
      <c r="BBA111" s="387"/>
      <c r="BBB111" s="387"/>
      <c r="BBC111" s="387"/>
      <c r="BBD111" s="387"/>
      <c r="BBE111" s="387"/>
      <c r="BBF111" s="387"/>
      <c r="BBG111" s="387"/>
      <c r="BBH111" s="387"/>
      <c r="BBI111" s="387"/>
      <c r="BBJ111" s="387"/>
      <c r="BBK111" s="387"/>
      <c r="BBL111" s="387"/>
      <c r="BBM111" s="387"/>
      <c r="BBN111" s="387"/>
      <c r="BBO111" s="387"/>
      <c r="BBP111" s="387"/>
      <c r="BBQ111" s="387"/>
      <c r="BBR111" s="387"/>
      <c r="BBS111" s="387"/>
      <c r="BBT111" s="387"/>
      <c r="BBU111" s="387"/>
      <c r="BBV111" s="387"/>
      <c r="BBW111" s="387"/>
      <c r="BBX111" s="387"/>
      <c r="BBY111" s="387"/>
      <c r="BBZ111" s="387"/>
      <c r="BCA111" s="387"/>
      <c r="BCB111" s="387"/>
      <c r="BCC111" s="387"/>
      <c r="BCD111" s="387"/>
      <c r="BCE111" s="387"/>
      <c r="BCF111" s="387"/>
      <c r="BCG111" s="387"/>
      <c r="BCH111" s="387"/>
      <c r="BCI111" s="387"/>
      <c r="BCJ111" s="387"/>
      <c r="BCK111" s="387"/>
      <c r="BCL111" s="387"/>
      <c r="BCM111" s="387"/>
      <c r="BCN111" s="387"/>
      <c r="BCO111" s="387"/>
      <c r="BCP111" s="387"/>
      <c r="BCQ111" s="387"/>
      <c r="BCR111" s="387"/>
      <c r="BCS111" s="387"/>
      <c r="BCT111" s="387"/>
      <c r="BCU111" s="387"/>
      <c r="BCV111" s="387"/>
      <c r="BCW111" s="387"/>
      <c r="BCX111" s="387"/>
      <c r="BCY111" s="387"/>
      <c r="BCZ111" s="387"/>
      <c r="BDA111" s="387"/>
      <c r="BDB111" s="387"/>
      <c r="BDC111" s="387"/>
      <c r="BDD111" s="387"/>
      <c r="BDE111" s="387"/>
      <c r="BDF111" s="387"/>
      <c r="BDG111" s="387"/>
      <c r="BDH111" s="387"/>
      <c r="BDI111" s="387"/>
      <c r="BDJ111" s="387"/>
      <c r="BDK111" s="387"/>
      <c r="BDL111" s="387"/>
      <c r="BDM111" s="387"/>
      <c r="BDN111" s="387"/>
      <c r="BDO111" s="387"/>
      <c r="BDP111" s="387"/>
      <c r="BDQ111" s="387"/>
      <c r="BDR111" s="387"/>
      <c r="BDS111" s="387"/>
      <c r="BDT111" s="387"/>
      <c r="BDU111" s="387"/>
      <c r="BDV111" s="387"/>
      <c r="BDW111" s="387"/>
      <c r="BDX111" s="387"/>
      <c r="BDY111" s="387"/>
      <c r="BDZ111" s="387"/>
      <c r="BEA111" s="387"/>
      <c r="BEB111" s="387"/>
      <c r="BEC111" s="387"/>
      <c r="BED111" s="387"/>
      <c r="BEE111" s="387"/>
      <c r="BEF111" s="387"/>
      <c r="BEG111" s="387"/>
      <c r="BEH111" s="387"/>
      <c r="BEI111" s="387"/>
      <c r="BEJ111" s="387"/>
      <c r="BEK111" s="387"/>
      <c r="BEL111" s="387"/>
      <c r="BEM111" s="387"/>
      <c r="BEN111" s="387"/>
      <c r="BEO111" s="387"/>
      <c r="BEP111" s="387"/>
      <c r="BEQ111" s="387"/>
      <c r="BER111" s="387"/>
      <c r="BES111" s="387"/>
      <c r="BET111" s="387"/>
      <c r="BEU111" s="387"/>
      <c r="BEV111" s="387"/>
      <c r="BEW111" s="387"/>
      <c r="BEX111" s="387"/>
      <c r="BEY111" s="387"/>
      <c r="BEZ111" s="387"/>
      <c r="BFA111" s="387"/>
      <c r="BFB111" s="387"/>
      <c r="BFC111" s="387"/>
      <c r="BFD111" s="387"/>
      <c r="BFE111" s="387"/>
      <c r="BFF111" s="387"/>
      <c r="BFG111" s="387"/>
      <c r="BFH111" s="387"/>
      <c r="BFI111" s="387"/>
      <c r="BFJ111" s="387"/>
      <c r="BFK111" s="387"/>
      <c r="BFL111" s="387"/>
      <c r="BFM111" s="387"/>
      <c r="BFN111" s="387"/>
      <c r="BFO111" s="387"/>
      <c r="BFP111" s="387"/>
      <c r="BFQ111" s="387"/>
      <c r="BFR111" s="387"/>
      <c r="BFS111" s="387"/>
      <c r="BFT111" s="387"/>
      <c r="BFU111" s="387"/>
      <c r="BFV111" s="387"/>
      <c r="BFW111" s="387"/>
      <c r="BFX111" s="387"/>
      <c r="BFY111" s="387"/>
      <c r="BFZ111" s="387"/>
      <c r="BGA111" s="387"/>
      <c r="BGB111" s="387"/>
      <c r="BGC111" s="387"/>
      <c r="BGD111" s="387"/>
      <c r="BGE111" s="387"/>
      <c r="BGF111" s="387"/>
      <c r="BGG111" s="387"/>
      <c r="BGH111" s="387"/>
      <c r="BGI111" s="387"/>
      <c r="BGJ111" s="387"/>
      <c r="BGK111" s="387"/>
      <c r="BGL111" s="387"/>
      <c r="BGM111" s="387"/>
      <c r="BGN111" s="387"/>
      <c r="BGO111" s="387"/>
      <c r="BGP111" s="387"/>
      <c r="BGQ111" s="387"/>
      <c r="BGR111" s="387"/>
      <c r="BGS111" s="387"/>
      <c r="BGT111" s="387"/>
      <c r="BGU111" s="387"/>
      <c r="BGV111" s="387"/>
      <c r="BGW111" s="387"/>
      <c r="BGX111" s="387"/>
      <c r="BGY111" s="387"/>
      <c r="BGZ111" s="387"/>
      <c r="BHA111" s="387"/>
      <c r="BHB111" s="387"/>
      <c r="BHC111" s="387"/>
      <c r="BHD111" s="387"/>
      <c r="BHE111" s="387"/>
      <c r="BHF111" s="387"/>
      <c r="BHG111" s="387"/>
      <c r="BHH111" s="387"/>
      <c r="BHI111" s="387"/>
      <c r="BHJ111" s="387"/>
      <c r="BHK111" s="387"/>
      <c r="BHL111" s="387"/>
      <c r="BHM111" s="387"/>
      <c r="BHN111" s="387"/>
      <c r="BHO111" s="387"/>
      <c r="BHP111" s="387"/>
      <c r="BHQ111" s="387"/>
      <c r="BHR111" s="387"/>
      <c r="BHS111" s="387"/>
      <c r="BHT111" s="387"/>
      <c r="BHU111" s="387"/>
      <c r="BHV111" s="387"/>
      <c r="BHW111" s="387"/>
      <c r="BHX111" s="387"/>
      <c r="BHY111" s="387"/>
      <c r="BHZ111" s="387"/>
      <c r="BIA111" s="387"/>
      <c r="BIB111" s="387"/>
      <c r="BIC111" s="387"/>
      <c r="BID111" s="387"/>
      <c r="BIE111" s="387"/>
      <c r="BIF111" s="387"/>
      <c r="BIG111" s="387"/>
      <c r="BIH111" s="387"/>
      <c r="BII111" s="387"/>
      <c r="BIJ111" s="387"/>
      <c r="BIK111" s="387"/>
      <c r="BIL111" s="387"/>
      <c r="BIM111" s="387"/>
      <c r="BIN111" s="387"/>
      <c r="BIO111" s="387"/>
      <c r="BIP111" s="387"/>
      <c r="BIQ111" s="387"/>
      <c r="BIR111" s="387"/>
      <c r="BIS111" s="387"/>
      <c r="BIT111" s="387"/>
      <c r="BIU111" s="387"/>
      <c r="BIV111" s="387"/>
      <c r="BIW111" s="387"/>
      <c r="BIX111" s="387"/>
      <c r="BIY111" s="387"/>
      <c r="BIZ111" s="387"/>
      <c r="BJA111" s="387"/>
      <c r="BJB111" s="387"/>
      <c r="BJC111" s="387"/>
      <c r="BJD111" s="387"/>
      <c r="BJE111" s="387"/>
      <c r="BJF111" s="387"/>
      <c r="BJG111" s="387"/>
      <c r="BJH111" s="387"/>
      <c r="BJI111" s="387"/>
      <c r="BJJ111" s="387"/>
      <c r="BJK111" s="387"/>
      <c r="BJL111" s="387"/>
      <c r="BJM111" s="387"/>
      <c r="BJN111" s="387"/>
      <c r="BJO111" s="387"/>
      <c r="BJP111" s="387"/>
      <c r="BJQ111" s="387"/>
      <c r="BJR111" s="387"/>
      <c r="BJS111" s="387"/>
      <c r="BJT111" s="387"/>
      <c r="BJU111" s="387"/>
      <c r="BJV111" s="387"/>
      <c r="BJW111" s="387"/>
      <c r="BJX111" s="387"/>
      <c r="BJY111" s="387"/>
      <c r="BJZ111" s="387"/>
      <c r="BKA111" s="387"/>
      <c r="BKB111" s="387"/>
      <c r="BKC111" s="387"/>
      <c r="BKD111" s="387"/>
      <c r="BKE111" s="387"/>
      <c r="BKF111" s="387"/>
      <c r="BKG111" s="387"/>
      <c r="BKH111" s="387"/>
      <c r="BKI111" s="387"/>
      <c r="BKJ111" s="387"/>
      <c r="BKK111" s="387"/>
      <c r="BKL111" s="387"/>
      <c r="BKM111" s="387"/>
      <c r="BKN111" s="387"/>
      <c r="BKO111" s="387"/>
      <c r="BKP111" s="387"/>
      <c r="BKQ111" s="387"/>
      <c r="BKR111" s="387"/>
      <c r="BKS111" s="387"/>
      <c r="BKT111" s="387"/>
      <c r="BKU111" s="387"/>
      <c r="BKV111" s="387"/>
      <c r="BKW111" s="387"/>
      <c r="BKX111" s="387"/>
      <c r="BKY111" s="387"/>
      <c r="BKZ111" s="387"/>
      <c r="BLA111" s="387"/>
      <c r="BLB111" s="387"/>
      <c r="BLC111" s="387"/>
      <c r="BLD111" s="387"/>
      <c r="BLE111" s="387"/>
      <c r="BLF111" s="387"/>
      <c r="BLG111" s="387"/>
      <c r="BLH111" s="387"/>
      <c r="BLI111" s="387"/>
      <c r="BLJ111" s="387"/>
      <c r="BLK111" s="387"/>
      <c r="BLL111" s="387"/>
      <c r="BLM111" s="387"/>
      <c r="BLN111" s="387"/>
      <c r="BLO111" s="387"/>
      <c r="BLP111" s="387"/>
      <c r="BLQ111" s="387"/>
      <c r="BLR111" s="387"/>
      <c r="BLS111" s="387"/>
      <c r="BLT111" s="387"/>
      <c r="BLU111" s="387"/>
      <c r="BLV111" s="387"/>
      <c r="BLW111" s="387"/>
      <c r="BLX111" s="387"/>
      <c r="BLY111" s="387"/>
      <c r="BLZ111" s="387"/>
      <c r="BMA111" s="387"/>
      <c r="BMB111" s="387"/>
      <c r="BMC111" s="387"/>
      <c r="BMD111" s="387"/>
      <c r="BME111" s="387"/>
      <c r="BMF111" s="387"/>
      <c r="BMG111" s="387"/>
      <c r="BMH111" s="387"/>
      <c r="BMI111" s="387"/>
      <c r="BMJ111" s="387"/>
      <c r="BMK111" s="387"/>
      <c r="BML111" s="387"/>
      <c r="BMM111" s="387"/>
      <c r="BMN111" s="387"/>
      <c r="BMO111" s="387"/>
      <c r="BMP111" s="387"/>
      <c r="BMQ111" s="387"/>
      <c r="BMR111" s="387"/>
      <c r="BMS111" s="387"/>
      <c r="BMT111" s="387"/>
      <c r="BMU111" s="387"/>
      <c r="BMV111" s="387"/>
      <c r="BMW111" s="387"/>
      <c r="BMX111" s="387"/>
      <c r="BMY111" s="387"/>
      <c r="BMZ111" s="387"/>
      <c r="BNA111" s="387"/>
      <c r="BNB111" s="387"/>
      <c r="BNC111" s="387"/>
      <c r="BND111" s="387"/>
      <c r="BNE111" s="387"/>
      <c r="BNF111" s="387"/>
      <c r="BNG111" s="387"/>
      <c r="BNH111" s="387"/>
      <c r="BNI111" s="387"/>
      <c r="BNJ111" s="387"/>
      <c r="BNK111" s="387"/>
      <c r="BNL111" s="387"/>
      <c r="BNM111" s="387"/>
      <c r="BNN111" s="387"/>
      <c r="BNO111" s="387"/>
      <c r="BNP111" s="387"/>
      <c r="BNQ111" s="387"/>
      <c r="BNR111" s="387"/>
      <c r="BNS111" s="387"/>
      <c r="BNT111" s="387"/>
      <c r="BNU111" s="387"/>
      <c r="BNV111" s="387"/>
      <c r="BNW111" s="387"/>
      <c r="BNX111" s="387"/>
      <c r="BNY111" s="387"/>
      <c r="BNZ111" s="387"/>
      <c r="BOA111" s="387"/>
      <c r="BOB111" s="387"/>
      <c r="BOC111" s="387"/>
      <c r="BOD111" s="387"/>
      <c r="BOE111" s="387"/>
      <c r="BOF111" s="387"/>
      <c r="BOG111" s="387"/>
      <c r="BOH111" s="387"/>
      <c r="BOI111" s="387"/>
      <c r="BOJ111" s="387"/>
      <c r="BOK111" s="387"/>
      <c r="BOL111" s="387"/>
      <c r="BOM111" s="387"/>
      <c r="BON111" s="387"/>
      <c r="BOO111" s="387"/>
      <c r="BOP111" s="387"/>
      <c r="BOQ111" s="387"/>
      <c r="BOR111" s="387"/>
      <c r="BOS111" s="387"/>
      <c r="BOT111" s="387"/>
      <c r="BOU111" s="387"/>
      <c r="BOV111" s="387"/>
      <c r="BOW111" s="387"/>
      <c r="BOX111" s="387"/>
      <c r="BOY111" s="387"/>
      <c r="BOZ111" s="387"/>
      <c r="BPA111" s="387"/>
      <c r="BPB111" s="387"/>
      <c r="BPC111" s="387"/>
      <c r="BPD111" s="387"/>
      <c r="BPE111" s="387"/>
      <c r="BPF111" s="387"/>
      <c r="BPG111" s="387"/>
      <c r="BPH111" s="387"/>
      <c r="BPI111" s="387"/>
      <c r="BPJ111" s="387"/>
      <c r="BPK111" s="387"/>
      <c r="BPL111" s="387"/>
      <c r="BPM111" s="387"/>
      <c r="BPN111" s="387"/>
      <c r="BPO111" s="387"/>
      <c r="BPP111" s="387"/>
      <c r="BPQ111" s="387"/>
      <c r="BPR111" s="387"/>
      <c r="BPS111" s="387"/>
      <c r="BPT111" s="387"/>
      <c r="BPU111" s="387"/>
      <c r="BPV111" s="387"/>
      <c r="BPW111" s="387"/>
      <c r="BPX111" s="387"/>
      <c r="BPY111" s="387"/>
      <c r="BPZ111" s="387"/>
      <c r="BQA111" s="387"/>
      <c r="BQB111" s="387"/>
      <c r="BQC111" s="387"/>
      <c r="BQD111" s="387"/>
      <c r="BQE111" s="387"/>
      <c r="BQF111" s="387"/>
      <c r="BQG111" s="387"/>
      <c r="BQH111" s="387"/>
      <c r="BQI111" s="387"/>
      <c r="BQJ111" s="387"/>
      <c r="BQK111" s="387"/>
      <c r="BQL111" s="387"/>
      <c r="BQM111" s="387"/>
      <c r="BQN111" s="387"/>
      <c r="BQO111" s="387"/>
      <c r="BQP111" s="387"/>
      <c r="BQQ111" s="387"/>
      <c r="BQR111" s="387"/>
      <c r="BQS111" s="387"/>
      <c r="BQT111" s="387"/>
      <c r="BQU111" s="387"/>
      <c r="BQV111" s="387"/>
      <c r="BQW111" s="387"/>
      <c r="BQX111" s="387"/>
      <c r="BQY111" s="387"/>
      <c r="BQZ111" s="387"/>
      <c r="BRA111" s="387"/>
      <c r="BRB111" s="387"/>
      <c r="BRC111" s="387"/>
      <c r="BRD111" s="387"/>
      <c r="BRE111" s="387"/>
      <c r="BRF111" s="387"/>
      <c r="BRG111" s="387"/>
      <c r="BRH111" s="387"/>
      <c r="BRI111" s="387"/>
      <c r="BRJ111" s="387"/>
      <c r="BRK111" s="387"/>
      <c r="BRL111" s="387"/>
      <c r="BRM111" s="387"/>
      <c r="BRN111" s="387"/>
      <c r="BRO111" s="387"/>
      <c r="BRP111" s="387"/>
      <c r="BRQ111" s="387"/>
      <c r="BRR111" s="387"/>
      <c r="BRS111" s="387"/>
      <c r="BRT111" s="387"/>
      <c r="BRU111" s="387"/>
      <c r="BRV111" s="387"/>
      <c r="BRW111" s="387"/>
      <c r="BRX111" s="387"/>
      <c r="BRY111" s="387"/>
      <c r="BRZ111" s="387"/>
      <c r="BSA111" s="387"/>
      <c r="BSB111" s="387"/>
      <c r="BSC111" s="387"/>
      <c r="BSD111" s="387"/>
      <c r="BSE111" s="387"/>
      <c r="BSF111" s="387"/>
      <c r="BSG111" s="387"/>
      <c r="BSH111" s="387"/>
      <c r="BSI111" s="387"/>
      <c r="BSJ111" s="387"/>
      <c r="BSK111" s="387"/>
      <c r="BSL111" s="387"/>
      <c r="BSM111" s="387"/>
      <c r="BSN111" s="387"/>
      <c r="BSO111" s="387"/>
      <c r="BSP111" s="387"/>
      <c r="BSQ111" s="387"/>
      <c r="BSR111" s="387"/>
      <c r="BSS111" s="387"/>
      <c r="BST111" s="387"/>
      <c r="BSU111" s="387"/>
      <c r="BSV111" s="387"/>
      <c r="BSW111" s="387"/>
      <c r="BSX111" s="387"/>
      <c r="BSY111" s="387"/>
      <c r="BSZ111" s="387"/>
      <c r="BTA111" s="387"/>
      <c r="BTB111" s="387"/>
      <c r="BTC111" s="387"/>
      <c r="BTD111" s="387"/>
      <c r="BTE111" s="387"/>
      <c r="BTF111" s="387"/>
      <c r="BTG111" s="387"/>
      <c r="BTH111" s="387"/>
      <c r="BTI111" s="387"/>
      <c r="BTJ111" s="387"/>
      <c r="BTK111" s="387"/>
      <c r="BTL111" s="387"/>
      <c r="BTM111" s="387"/>
      <c r="BTN111" s="387"/>
      <c r="BTO111" s="387"/>
      <c r="BTP111" s="387"/>
      <c r="BTQ111" s="387"/>
      <c r="BTR111" s="387"/>
      <c r="BTS111" s="387"/>
      <c r="BTT111" s="387"/>
      <c r="BTU111" s="387"/>
      <c r="BTV111" s="387"/>
      <c r="BTW111" s="387"/>
      <c r="BTX111" s="387"/>
      <c r="BTY111" s="387"/>
      <c r="BTZ111" s="387"/>
      <c r="BUA111" s="387"/>
      <c r="BUB111" s="387"/>
      <c r="BUC111" s="387"/>
      <c r="BUD111" s="387"/>
      <c r="BUE111" s="387"/>
      <c r="BUF111" s="387"/>
      <c r="BUG111" s="387"/>
      <c r="BUH111" s="387"/>
      <c r="BUI111" s="387"/>
      <c r="BUJ111" s="387"/>
      <c r="BUK111" s="387"/>
      <c r="BUL111" s="387"/>
      <c r="BUM111" s="387"/>
      <c r="BUN111" s="387"/>
      <c r="BUO111" s="387"/>
      <c r="BUP111" s="387"/>
      <c r="BUQ111" s="387"/>
      <c r="BUR111" s="387"/>
      <c r="BUS111" s="387"/>
      <c r="BUT111" s="387"/>
      <c r="BUU111" s="387"/>
      <c r="BUV111" s="387"/>
      <c r="BUW111" s="387"/>
      <c r="BUX111" s="387"/>
      <c r="BUY111" s="387"/>
      <c r="BUZ111" s="387"/>
      <c r="BVA111" s="387"/>
      <c r="BVB111" s="387"/>
      <c r="BVC111" s="387"/>
      <c r="BVD111" s="387"/>
      <c r="BVE111" s="387"/>
      <c r="BVF111" s="387"/>
      <c r="BVG111" s="387"/>
      <c r="BVH111" s="387"/>
      <c r="BVI111" s="387"/>
      <c r="BVJ111" s="387"/>
      <c r="BVK111" s="387"/>
      <c r="BVL111" s="387"/>
      <c r="BVM111" s="387"/>
      <c r="BVN111" s="387"/>
      <c r="BVO111" s="387"/>
      <c r="BVP111" s="387"/>
      <c r="BVQ111" s="387"/>
      <c r="BVR111" s="387"/>
      <c r="BVS111" s="387"/>
      <c r="BVT111" s="387"/>
      <c r="BVU111" s="387"/>
      <c r="BVV111" s="387"/>
      <c r="BVW111" s="387"/>
      <c r="BVX111" s="387"/>
      <c r="BVY111" s="387"/>
      <c r="BVZ111" s="387"/>
      <c r="BWA111" s="387"/>
      <c r="BWB111" s="387"/>
      <c r="BWC111" s="387"/>
      <c r="BWD111" s="387"/>
      <c r="BWE111" s="387"/>
      <c r="BWF111" s="387"/>
      <c r="BWG111" s="387"/>
      <c r="BWH111" s="387"/>
      <c r="BWI111" s="387"/>
      <c r="BWJ111" s="387"/>
      <c r="BWK111" s="387"/>
      <c r="BWL111" s="387"/>
      <c r="BWM111" s="387"/>
      <c r="BWN111" s="387"/>
      <c r="BWO111" s="387"/>
      <c r="BWP111" s="387"/>
      <c r="BWQ111" s="387"/>
      <c r="BWR111" s="387"/>
      <c r="BWS111" s="387"/>
      <c r="BWT111" s="387"/>
      <c r="BWU111" s="387"/>
      <c r="BWV111" s="387"/>
      <c r="BWW111" s="387"/>
      <c r="BWX111" s="387"/>
      <c r="BWY111" s="387"/>
      <c r="BWZ111" s="387"/>
      <c r="BXA111" s="387"/>
      <c r="BXB111" s="387"/>
      <c r="BXC111" s="387"/>
      <c r="BXD111" s="387"/>
      <c r="BXE111" s="387"/>
      <c r="BXF111" s="387"/>
      <c r="BXG111" s="387"/>
      <c r="BXH111" s="387"/>
      <c r="BXI111" s="387"/>
      <c r="BXJ111" s="387"/>
      <c r="BXK111" s="387"/>
      <c r="BXL111" s="387"/>
      <c r="BXM111" s="387"/>
      <c r="BXN111" s="387"/>
      <c r="BXO111" s="387"/>
      <c r="BXP111" s="387"/>
      <c r="BXQ111" s="387"/>
      <c r="BXR111" s="387"/>
      <c r="BXS111" s="387"/>
      <c r="BXT111" s="387"/>
      <c r="BXU111" s="387"/>
      <c r="BXV111" s="387"/>
      <c r="BXW111" s="387"/>
      <c r="BXX111" s="387"/>
      <c r="BXY111" s="387"/>
      <c r="BXZ111" s="387"/>
      <c r="BYA111" s="387"/>
      <c r="BYB111" s="387"/>
      <c r="BYC111" s="387"/>
      <c r="BYD111" s="387"/>
      <c r="BYE111" s="387"/>
      <c r="BYF111" s="387"/>
      <c r="BYG111" s="387"/>
      <c r="BYH111" s="387"/>
      <c r="BYI111" s="387"/>
      <c r="BYJ111" s="387"/>
      <c r="BYK111" s="387"/>
      <c r="BYL111" s="387"/>
      <c r="BYM111" s="387"/>
      <c r="BYN111" s="387"/>
      <c r="BYO111" s="387"/>
      <c r="BYP111" s="387"/>
      <c r="BYQ111" s="387"/>
      <c r="BYR111" s="387"/>
      <c r="BYS111" s="387"/>
      <c r="BYT111" s="387"/>
      <c r="BYU111" s="387"/>
      <c r="BYV111" s="387"/>
      <c r="BYW111" s="387"/>
      <c r="BYX111" s="387"/>
      <c r="BYY111" s="387"/>
      <c r="BYZ111" s="387"/>
      <c r="BZA111" s="387"/>
      <c r="BZB111" s="387"/>
      <c r="BZC111" s="387"/>
      <c r="BZD111" s="387"/>
      <c r="BZE111" s="387"/>
      <c r="BZF111" s="387"/>
      <c r="BZG111" s="387"/>
      <c r="BZH111" s="387"/>
      <c r="BZI111" s="387"/>
      <c r="BZJ111" s="387"/>
      <c r="BZK111" s="387"/>
      <c r="BZL111" s="387"/>
      <c r="BZM111" s="387"/>
      <c r="BZN111" s="387"/>
      <c r="BZO111" s="387"/>
      <c r="BZP111" s="387"/>
      <c r="BZQ111" s="387"/>
      <c r="BZR111" s="387"/>
      <c r="BZS111" s="387"/>
      <c r="BZT111" s="387"/>
      <c r="BZU111" s="387"/>
      <c r="BZV111" s="387"/>
      <c r="BZW111" s="387"/>
      <c r="BZX111" s="387"/>
      <c r="BZY111" s="387"/>
      <c r="BZZ111" s="387"/>
      <c r="CAA111" s="387"/>
      <c r="CAB111" s="387"/>
      <c r="CAC111" s="387"/>
      <c r="CAD111" s="387"/>
      <c r="CAE111" s="387"/>
      <c r="CAF111" s="387"/>
      <c r="CAG111" s="387"/>
      <c r="CAH111" s="387"/>
      <c r="CAI111" s="387"/>
      <c r="CAJ111" s="387"/>
      <c r="CAK111" s="387"/>
      <c r="CAL111" s="387"/>
      <c r="CAM111" s="387"/>
      <c r="CAN111" s="387"/>
      <c r="CAO111" s="387"/>
      <c r="CAP111" s="387"/>
      <c r="CAQ111" s="387"/>
      <c r="CAR111" s="387"/>
      <c r="CAS111" s="387"/>
      <c r="CAT111" s="387"/>
      <c r="CAU111" s="387"/>
      <c r="CAV111" s="387"/>
      <c r="CAW111" s="387"/>
      <c r="CAX111" s="387"/>
      <c r="CAY111" s="387"/>
      <c r="CAZ111" s="387"/>
      <c r="CBA111" s="387"/>
      <c r="CBB111" s="387"/>
      <c r="CBC111" s="387"/>
      <c r="CBD111" s="387"/>
      <c r="CBE111" s="387"/>
      <c r="CBF111" s="387"/>
      <c r="CBG111" s="387"/>
      <c r="CBH111" s="387"/>
      <c r="CBI111" s="387"/>
      <c r="CBJ111" s="387"/>
      <c r="CBK111" s="387"/>
      <c r="CBL111" s="387"/>
      <c r="CBM111" s="387"/>
      <c r="CBN111" s="387"/>
      <c r="CBO111" s="387"/>
      <c r="CBP111" s="387"/>
      <c r="CBQ111" s="387"/>
      <c r="CBR111" s="387"/>
      <c r="CBS111" s="387"/>
      <c r="CBT111" s="387"/>
      <c r="CBU111" s="387"/>
      <c r="CBV111" s="387"/>
      <c r="CBW111" s="387"/>
      <c r="CBX111" s="387"/>
      <c r="CBY111" s="387"/>
      <c r="CBZ111" s="387"/>
      <c r="CCA111" s="387"/>
      <c r="CCB111" s="387"/>
      <c r="CCC111" s="387"/>
      <c r="CCD111" s="387"/>
      <c r="CCE111" s="387"/>
      <c r="CCF111" s="387"/>
      <c r="CCG111" s="387"/>
      <c r="CCH111" s="387"/>
      <c r="CCI111" s="387"/>
      <c r="CCJ111" s="387"/>
      <c r="CCK111" s="387"/>
      <c r="CCL111" s="387"/>
      <c r="CCM111" s="387"/>
      <c r="CCN111" s="387"/>
      <c r="CCO111" s="387"/>
      <c r="CCP111" s="387"/>
      <c r="CCQ111" s="387"/>
      <c r="CCR111" s="387"/>
      <c r="CCS111" s="387"/>
      <c r="CCT111" s="387"/>
      <c r="CCU111" s="387"/>
      <c r="CCV111" s="387"/>
      <c r="CCW111" s="387"/>
      <c r="CCX111" s="387"/>
      <c r="CCY111" s="387"/>
      <c r="CCZ111" s="387"/>
      <c r="CDA111" s="387"/>
      <c r="CDB111" s="387"/>
      <c r="CDC111" s="387"/>
      <c r="CDD111" s="387"/>
      <c r="CDE111" s="387"/>
      <c r="CDF111" s="387"/>
      <c r="CDG111" s="387"/>
      <c r="CDH111" s="387"/>
      <c r="CDI111" s="387"/>
      <c r="CDJ111" s="387"/>
      <c r="CDK111" s="387"/>
      <c r="CDL111" s="387"/>
      <c r="CDM111" s="387"/>
      <c r="CDN111" s="387"/>
      <c r="CDO111" s="387"/>
      <c r="CDP111" s="387"/>
      <c r="CDQ111" s="387"/>
      <c r="CDR111" s="387"/>
      <c r="CDS111" s="387"/>
      <c r="CDT111" s="387"/>
      <c r="CDU111" s="387"/>
      <c r="CDV111" s="387"/>
      <c r="CDW111" s="387"/>
      <c r="CDX111" s="387"/>
      <c r="CDY111" s="387"/>
      <c r="CDZ111" s="387"/>
      <c r="CEA111" s="387"/>
      <c r="CEB111" s="387"/>
      <c r="CEC111" s="387"/>
      <c r="CED111" s="387"/>
      <c r="CEE111" s="387"/>
      <c r="CEF111" s="387"/>
      <c r="CEG111" s="387"/>
      <c r="CEH111" s="387"/>
      <c r="CEI111" s="387"/>
      <c r="CEJ111" s="387"/>
      <c r="CEK111" s="387"/>
      <c r="CEL111" s="387"/>
      <c r="CEM111" s="387"/>
      <c r="CEN111" s="387"/>
      <c r="CEO111" s="387"/>
      <c r="CEP111" s="387"/>
      <c r="CEQ111" s="387"/>
      <c r="CER111" s="387"/>
      <c r="CES111" s="387"/>
      <c r="CET111" s="387"/>
      <c r="CEU111" s="387"/>
      <c r="CEV111" s="387"/>
      <c r="CEW111" s="387"/>
      <c r="CEX111" s="387"/>
      <c r="CEY111" s="387"/>
      <c r="CEZ111" s="387"/>
      <c r="CFA111" s="387"/>
      <c r="CFB111" s="387"/>
      <c r="CFC111" s="387"/>
      <c r="CFD111" s="387"/>
      <c r="CFE111" s="387"/>
      <c r="CFF111" s="387"/>
      <c r="CFG111" s="387"/>
      <c r="CFH111" s="387"/>
      <c r="CFI111" s="387"/>
      <c r="CFJ111" s="387"/>
      <c r="CFK111" s="387"/>
      <c r="CFL111" s="387"/>
      <c r="CFM111" s="387"/>
      <c r="CFN111" s="387"/>
      <c r="CFO111" s="387"/>
      <c r="CFP111" s="387"/>
      <c r="CFQ111" s="387"/>
      <c r="CFR111" s="387"/>
      <c r="CFS111" s="387"/>
      <c r="CFT111" s="387"/>
      <c r="CFU111" s="387"/>
      <c r="CFV111" s="387"/>
      <c r="CFW111" s="387"/>
      <c r="CFX111" s="387"/>
      <c r="CFY111" s="387"/>
      <c r="CFZ111" s="387"/>
      <c r="CGA111" s="387"/>
      <c r="CGB111" s="387"/>
      <c r="CGC111" s="387"/>
      <c r="CGD111" s="387"/>
      <c r="CGE111" s="387"/>
      <c r="CGF111" s="387"/>
      <c r="CGG111" s="387"/>
      <c r="CGH111" s="387"/>
      <c r="CGI111" s="387"/>
      <c r="CGJ111" s="387"/>
      <c r="CGK111" s="387"/>
      <c r="CGL111" s="387"/>
      <c r="CGM111" s="387"/>
      <c r="CGN111" s="387"/>
      <c r="CGO111" s="387"/>
      <c r="CGP111" s="387"/>
      <c r="CGQ111" s="387"/>
      <c r="CGR111" s="387"/>
      <c r="CGS111" s="387"/>
      <c r="CGT111" s="387"/>
      <c r="CGU111" s="387"/>
      <c r="CGV111" s="387"/>
      <c r="CGW111" s="387"/>
      <c r="CGX111" s="387"/>
      <c r="CGY111" s="387"/>
      <c r="CGZ111" s="387"/>
      <c r="CHA111" s="387"/>
      <c r="CHB111" s="387"/>
      <c r="CHC111" s="387"/>
      <c r="CHD111" s="387"/>
      <c r="CHE111" s="387"/>
      <c r="CHF111" s="387"/>
      <c r="CHG111" s="387"/>
      <c r="CHH111" s="387"/>
      <c r="CHI111" s="387"/>
      <c r="CHJ111" s="387"/>
      <c r="CHK111" s="387"/>
      <c r="CHL111" s="387"/>
      <c r="CHM111" s="387"/>
      <c r="CHN111" s="387"/>
      <c r="CHO111" s="387"/>
      <c r="CHP111" s="387"/>
      <c r="CHQ111" s="387"/>
      <c r="CHR111" s="387"/>
      <c r="CHS111" s="387"/>
      <c r="CHT111" s="387"/>
      <c r="CHU111" s="387"/>
      <c r="CHV111" s="387"/>
      <c r="CHW111" s="387"/>
      <c r="CHX111" s="387"/>
      <c r="CHY111" s="387"/>
      <c r="CHZ111" s="387"/>
      <c r="CIA111" s="387"/>
      <c r="CIB111" s="387"/>
      <c r="CIC111" s="387"/>
      <c r="CID111" s="387"/>
      <c r="CIE111" s="387"/>
      <c r="CIF111" s="387"/>
      <c r="CIG111" s="387"/>
      <c r="CIH111" s="387"/>
      <c r="CII111" s="387"/>
      <c r="CIJ111" s="387"/>
      <c r="CIK111" s="387"/>
      <c r="CIL111" s="387"/>
      <c r="CIM111" s="387"/>
      <c r="CIN111" s="387"/>
      <c r="CIO111" s="387"/>
      <c r="CIP111" s="387"/>
      <c r="CIQ111" s="387"/>
      <c r="CIR111" s="387"/>
      <c r="CIS111" s="387"/>
      <c r="CIT111" s="387"/>
      <c r="CIU111" s="387"/>
      <c r="CIV111" s="387"/>
      <c r="CIW111" s="387"/>
      <c r="CIX111" s="387"/>
      <c r="CIY111" s="387"/>
      <c r="CIZ111" s="387"/>
      <c r="CJA111" s="387"/>
      <c r="CJB111" s="387"/>
      <c r="CJC111" s="387"/>
      <c r="CJD111" s="387"/>
      <c r="CJE111" s="387"/>
      <c r="CJF111" s="387"/>
      <c r="CJG111" s="387"/>
      <c r="CJH111" s="387"/>
      <c r="CJI111" s="387"/>
      <c r="CJJ111" s="387"/>
      <c r="CJK111" s="387"/>
      <c r="CJL111" s="387"/>
      <c r="CJM111" s="387"/>
      <c r="CJN111" s="387"/>
      <c r="CJO111" s="387"/>
      <c r="CJP111" s="387"/>
      <c r="CJQ111" s="387"/>
      <c r="CJR111" s="387"/>
      <c r="CJS111" s="387"/>
      <c r="CJT111" s="387"/>
      <c r="CJU111" s="387"/>
      <c r="CJV111" s="387"/>
      <c r="CJW111" s="387"/>
      <c r="CJX111" s="387"/>
      <c r="CJY111" s="387"/>
      <c r="CJZ111" s="387"/>
      <c r="CKA111" s="387"/>
      <c r="CKB111" s="387"/>
      <c r="CKC111" s="387"/>
      <c r="CKD111" s="387"/>
      <c r="CKE111" s="387"/>
      <c r="CKF111" s="387"/>
      <c r="CKG111" s="387"/>
      <c r="CKH111" s="387"/>
      <c r="CKI111" s="387"/>
      <c r="CKJ111" s="387"/>
      <c r="CKK111" s="387"/>
      <c r="CKL111" s="387"/>
      <c r="CKM111" s="387"/>
      <c r="CKN111" s="387"/>
      <c r="CKO111" s="387"/>
      <c r="CKP111" s="387"/>
      <c r="CKQ111" s="387"/>
      <c r="CKR111" s="387"/>
      <c r="CKS111" s="387"/>
      <c r="CKT111" s="387"/>
      <c r="CKU111" s="387"/>
      <c r="CKV111" s="387"/>
      <c r="CKW111" s="387"/>
      <c r="CKX111" s="387"/>
      <c r="CKY111" s="387"/>
      <c r="CKZ111" s="387"/>
      <c r="CLA111" s="387"/>
      <c r="CLB111" s="387"/>
      <c r="CLC111" s="387"/>
      <c r="CLD111" s="387"/>
      <c r="CLE111" s="387"/>
      <c r="CLF111" s="387"/>
      <c r="CLG111" s="387"/>
      <c r="CLH111" s="387"/>
      <c r="CLI111" s="387"/>
      <c r="CLJ111" s="387"/>
      <c r="CLK111" s="387"/>
      <c r="CLL111" s="387"/>
      <c r="CLM111" s="387"/>
      <c r="CLN111" s="387"/>
      <c r="CLO111" s="387"/>
      <c r="CLP111" s="387"/>
      <c r="CLQ111" s="387"/>
      <c r="CLR111" s="387"/>
      <c r="CLS111" s="387"/>
      <c r="CLT111" s="387"/>
      <c r="CLU111" s="387"/>
      <c r="CLV111" s="387"/>
      <c r="CLW111" s="387"/>
      <c r="CLX111" s="387"/>
      <c r="CLY111" s="387"/>
      <c r="CLZ111" s="387"/>
      <c r="CMA111" s="387"/>
      <c r="CMB111" s="387"/>
      <c r="CMC111" s="387"/>
      <c r="CMD111" s="387"/>
      <c r="CME111" s="387"/>
      <c r="CMF111" s="387"/>
      <c r="CMG111" s="387"/>
      <c r="CMH111" s="387"/>
      <c r="CMI111" s="387"/>
      <c r="CMJ111" s="387"/>
      <c r="CMK111" s="387"/>
      <c r="CML111" s="387"/>
      <c r="CMM111" s="387"/>
      <c r="CMN111" s="387"/>
      <c r="CMO111" s="387"/>
      <c r="CMP111" s="387"/>
      <c r="CMQ111" s="387"/>
      <c r="CMR111" s="387"/>
      <c r="CMS111" s="387"/>
      <c r="CMT111" s="387"/>
      <c r="CMU111" s="387"/>
      <c r="CMV111" s="387"/>
      <c r="CMW111" s="387"/>
      <c r="CMX111" s="387"/>
      <c r="CMY111" s="387"/>
      <c r="CMZ111" s="387"/>
      <c r="CNA111" s="387"/>
      <c r="CNB111" s="387"/>
      <c r="CNC111" s="387"/>
      <c r="CND111" s="387"/>
      <c r="CNE111" s="387"/>
      <c r="CNF111" s="387"/>
      <c r="CNG111" s="387"/>
      <c r="CNH111" s="387"/>
      <c r="CNI111" s="387"/>
      <c r="CNJ111" s="387"/>
      <c r="CNK111" s="387"/>
      <c r="CNL111" s="387"/>
      <c r="CNM111" s="387"/>
      <c r="CNN111" s="387"/>
      <c r="CNO111" s="387"/>
      <c r="CNP111" s="387"/>
      <c r="CNQ111" s="387"/>
      <c r="CNR111" s="387"/>
      <c r="CNS111" s="387"/>
      <c r="CNT111" s="387"/>
      <c r="CNU111" s="387"/>
      <c r="CNV111" s="387"/>
      <c r="CNW111" s="387"/>
      <c r="CNX111" s="387"/>
      <c r="CNY111" s="387"/>
      <c r="CNZ111" s="387"/>
      <c r="COA111" s="387"/>
      <c r="COB111" s="387"/>
      <c r="COC111" s="387"/>
      <c r="COD111" s="387"/>
      <c r="COE111" s="387"/>
      <c r="COF111" s="387"/>
      <c r="COG111" s="387"/>
      <c r="COH111" s="387"/>
      <c r="COI111" s="387"/>
      <c r="COJ111" s="387"/>
      <c r="COK111" s="387"/>
      <c r="COL111" s="387"/>
      <c r="COM111" s="387"/>
      <c r="CON111" s="387"/>
      <c r="COO111" s="387"/>
      <c r="COP111" s="387"/>
      <c r="COQ111" s="387"/>
      <c r="COR111" s="387"/>
      <c r="COS111" s="387"/>
      <c r="COT111" s="387"/>
      <c r="COU111" s="387"/>
      <c r="COV111" s="387"/>
      <c r="COW111" s="387"/>
      <c r="COX111" s="387"/>
      <c r="COY111" s="387"/>
      <c r="COZ111" s="387"/>
      <c r="CPA111" s="387"/>
      <c r="CPB111" s="387"/>
      <c r="CPC111" s="387"/>
      <c r="CPD111" s="387"/>
      <c r="CPE111" s="387"/>
      <c r="CPF111" s="387"/>
      <c r="CPG111" s="387"/>
      <c r="CPH111" s="387"/>
      <c r="CPI111" s="387"/>
      <c r="CPJ111" s="387"/>
      <c r="CPK111" s="387"/>
      <c r="CPL111" s="387"/>
      <c r="CPM111" s="387"/>
      <c r="CPN111" s="387"/>
      <c r="CPO111" s="387"/>
      <c r="CPP111" s="387"/>
      <c r="CPQ111" s="387"/>
      <c r="CPR111" s="387"/>
      <c r="CPS111" s="387"/>
      <c r="CPT111" s="387"/>
      <c r="CPU111" s="387"/>
      <c r="CPV111" s="387"/>
      <c r="CPW111" s="387"/>
      <c r="CPX111" s="387"/>
      <c r="CPY111" s="387"/>
      <c r="CPZ111" s="387"/>
      <c r="CQA111" s="387"/>
      <c r="CQB111" s="387"/>
      <c r="CQC111" s="387"/>
      <c r="CQD111" s="387"/>
      <c r="CQE111" s="387"/>
      <c r="CQF111" s="387"/>
      <c r="CQG111" s="387"/>
      <c r="CQH111" s="387"/>
      <c r="CQI111" s="387"/>
      <c r="CQJ111" s="387"/>
      <c r="CQK111" s="387"/>
      <c r="CQL111" s="387"/>
      <c r="CQM111" s="387"/>
      <c r="CQN111" s="387"/>
      <c r="CQO111" s="387"/>
      <c r="CQP111" s="387"/>
      <c r="CQQ111" s="387"/>
      <c r="CQR111" s="387"/>
      <c r="CQS111" s="387"/>
      <c r="CQT111" s="387"/>
      <c r="CQU111" s="387"/>
      <c r="CQV111" s="387"/>
      <c r="CQW111" s="387"/>
      <c r="CQX111" s="387"/>
      <c r="CQY111" s="387"/>
      <c r="CQZ111" s="387"/>
      <c r="CRA111" s="387"/>
      <c r="CRB111" s="387"/>
      <c r="CRC111" s="387"/>
      <c r="CRD111" s="387"/>
      <c r="CRE111" s="387"/>
      <c r="CRF111" s="387"/>
      <c r="CRG111" s="387"/>
      <c r="CRH111" s="387"/>
      <c r="CRI111" s="387"/>
      <c r="CRJ111" s="387"/>
      <c r="CRK111" s="387"/>
      <c r="CRL111" s="387"/>
      <c r="CRM111" s="387"/>
      <c r="CRN111" s="387"/>
      <c r="CRO111" s="387"/>
      <c r="CRP111" s="387"/>
      <c r="CRQ111" s="387"/>
      <c r="CRR111" s="387"/>
      <c r="CRS111" s="387"/>
      <c r="CRT111" s="387"/>
      <c r="CRU111" s="387"/>
      <c r="CRV111" s="387"/>
      <c r="CRW111" s="387"/>
      <c r="CRX111" s="387"/>
      <c r="CRY111" s="387"/>
      <c r="CRZ111" s="387"/>
      <c r="CSA111" s="387"/>
      <c r="CSB111" s="387"/>
      <c r="CSC111" s="387"/>
      <c r="CSD111" s="387"/>
      <c r="CSE111" s="387"/>
      <c r="CSF111" s="387"/>
      <c r="CSG111" s="387"/>
      <c r="CSH111" s="387"/>
      <c r="CSI111" s="387"/>
      <c r="CSJ111" s="387"/>
      <c r="CSK111" s="387"/>
      <c r="CSL111" s="387"/>
      <c r="CSM111" s="387"/>
      <c r="CSN111" s="387"/>
      <c r="CSO111" s="387"/>
      <c r="CSP111" s="387"/>
      <c r="CSQ111" s="387"/>
      <c r="CSR111" s="387"/>
      <c r="CSS111" s="387"/>
      <c r="CST111" s="387"/>
      <c r="CSU111" s="387"/>
      <c r="CSV111" s="387"/>
      <c r="CSW111" s="387"/>
      <c r="CSX111" s="387"/>
      <c r="CSY111" s="387"/>
      <c r="CSZ111" s="387"/>
      <c r="CTA111" s="387"/>
      <c r="CTB111" s="387"/>
      <c r="CTC111" s="387"/>
      <c r="CTD111" s="387"/>
      <c r="CTE111" s="387"/>
      <c r="CTF111" s="387"/>
      <c r="CTG111" s="387"/>
      <c r="CTH111" s="387"/>
      <c r="CTI111" s="387"/>
      <c r="CTJ111" s="387"/>
      <c r="CTK111" s="387"/>
      <c r="CTL111" s="387"/>
      <c r="CTM111" s="387"/>
      <c r="CTN111" s="387"/>
      <c r="CTO111" s="387"/>
      <c r="CTP111" s="387"/>
      <c r="CTQ111" s="387"/>
      <c r="CTR111" s="387"/>
      <c r="CTS111" s="387"/>
      <c r="CTT111" s="387"/>
      <c r="CTU111" s="387"/>
      <c r="CTV111" s="387"/>
      <c r="CTW111" s="387"/>
      <c r="CTX111" s="387"/>
      <c r="CTY111" s="387"/>
      <c r="CTZ111" s="387"/>
      <c r="CUA111" s="387"/>
      <c r="CUB111" s="387"/>
      <c r="CUC111" s="387"/>
      <c r="CUD111" s="387"/>
      <c r="CUE111" s="387"/>
      <c r="CUF111" s="387"/>
      <c r="CUG111" s="387"/>
      <c r="CUH111" s="387"/>
      <c r="CUI111" s="387"/>
      <c r="CUJ111" s="387"/>
      <c r="CUK111" s="387"/>
      <c r="CUL111" s="387"/>
      <c r="CUM111" s="387"/>
      <c r="CUN111" s="387"/>
      <c r="CUO111" s="387"/>
      <c r="CUP111" s="387"/>
      <c r="CUQ111" s="387"/>
      <c r="CUR111" s="387"/>
      <c r="CUS111" s="387"/>
      <c r="CUT111" s="387"/>
      <c r="CUU111" s="387"/>
      <c r="CUV111" s="387"/>
      <c r="CUW111" s="387"/>
      <c r="CUX111" s="387"/>
      <c r="CUY111" s="387"/>
      <c r="CUZ111" s="387"/>
      <c r="CVA111" s="387"/>
      <c r="CVB111" s="387"/>
      <c r="CVC111" s="387"/>
      <c r="CVD111" s="387"/>
      <c r="CVE111" s="387"/>
      <c r="CVF111" s="387"/>
      <c r="CVG111" s="387"/>
      <c r="CVH111" s="387"/>
      <c r="CVI111" s="387"/>
      <c r="CVJ111" s="387"/>
      <c r="CVK111" s="387"/>
      <c r="CVL111" s="387"/>
      <c r="CVM111" s="387"/>
      <c r="CVN111" s="387"/>
      <c r="CVO111" s="387"/>
      <c r="CVP111" s="387"/>
      <c r="CVQ111" s="387"/>
      <c r="CVR111" s="387"/>
      <c r="CVS111" s="387"/>
      <c r="CVT111" s="387"/>
      <c r="CVU111" s="387"/>
      <c r="CVV111" s="387"/>
      <c r="CVW111" s="387"/>
      <c r="CVX111" s="387"/>
      <c r="CVY111" s="387"/>
      <c r="CVZ111" s="387"/>
      <c r="CWA111" s="387"/>
      <c r="CWB111" s="387"/>
      <c r="CWC111" s="387"/>
      <c r="CWD111" s="387"/>
      <c r="CWE111" s="387"/>
      <c r="CWF111" s="387"/>
      <c r="CWG111" s="387"/>
      <c r="CWH111" s="387"/>
      <c r="CWI111" s="387"/>
      <c r="CWJ111" s="387"/>
      <c r="CWK111" s="387"/>
      <c r="CWL111" s="387"/>
      <c r="CWM111" s="387"/>
      <c r="CWN111" s="387"/>
      <c r="CWO111" s="387"/>
      <c r="CWP111" s="387"/>
      <c r="CWQ111" s="387"/>
      <c r="CWR111" s="387"/>
      <c r="CWS111" s="387"/>
      <c r="CWT111" s="387"/>
      <c r="CWU111" s="387"/>
      <c r="CWV111" s="387"/>
      <c r="CWW111" s="387"/>
      <c r="CWX111" s="387"/>
      <c r="CWY111" s="387"/>
      <c r="CWZ111" s="387"/>
      <c r="CXA111" s="387"/>
      <c r="CXB111" s="387"/>
      <c r="CXC111" s="387"/>
      <c r="CXD111" s="387"/>
      <c r="CXE111" s="387"/>
      <c r="CXF111" s="387"/>
      <c r="CXG111" s="387"/>
      <c r="CXH111" s="387"/>
      <c r="CXI111" s="387"/>
      <c r="CXJ111" s="387"/>
      <c r="CXK111" s="387"/>
      <c r="CXL111" s="387"/>
      <c r="CXM111" s="387"/>
      <c r="CXN111" s="387"/>
      <c r="CXO111" s="387"/>
      <c r="CXP111" s="387"/>
      <c r="CXQ111" s="387"/>
      <c r="CXR111" s="387"/>
      <c r="CXS111" s="387"/>
      <c r="CXT111" s="387"/>
      <c r="CXU111" s="387"/>
      <c r="CXV111" s="387"/>
      <c r="CXW111" s="387"/>
      <c r="CXX111" s="387"/>
      <c r="CXY111" s="387"/>
      <c r="CXZ111" s="387"/>
      <c r="CYA111" s="387"/>
      <c r="CYB111" s="387"/>
      <c r="CYC111" s="387"/>
      <c r="CYD111" s="387"/>
      <c r="CYE111" s="387"/>
      <c r="CYF111" s="387"/>
      <c r="CYG111" s="387"/>
      <c r="CYH111" s="387"/>
      <c r="CYI111" s="387"/>
      <c r="CYJ111" s="387"/>
      <c r="CYK111" s="387"/>
      <c r="CYL111" s="387"/>
      <c r="CYM111" s="387"/>
      <c r="CYN111" s="387"/>
      <c r="CYO111" s="387"/>
      <c r="CYP111" s="387"/>
      <c r="CYQ111" s="387"/>
      <c r="CYR111" s="387"/>
      <c r="CYS111" s="387"/>
      <c r="CYT111" s="387"/>
      <c r="CYU111" s="387"/>
      <c r="CYV111" s="387"/>
      <c r="CYW111" s="387"/>
      <c r="CYX111" s="387"/>
      <c r="CYY111" s="387"/>
      <c r="CYZ111" s="387"/>
      <c r="CZA111" s="387"/>
      <c r="CZB111" s="387"/>
      <c r="CZC111" s="387"/>
      <c r="CZD111" s="387"/>
      <c r="CZE111" s="387"/>
      <c r="CZF111" s="387"/>
      <c r="CZG111" s="387"/>
      <c r="CZH111" s="387"/>
      <c r="CZI111" s="387"/>
      <c r="CZJ111" s="387"/>
      <c r="CZK111" s="387"/>
      <c r="CZL111" s="387"/>
      <c r="CZM111" s="387"/>
      <c r="CZN111" s="387"/>
      <c r="CZO111" s="387"/>
      <c r="CZP111" s="387"/>
      <c r="CZQ111" s="387"/>
      <c r="CZR111" s="387"/>
      <c r="CZS111" s="387"/>
      <c r="CZT111" s="387"/>
      <c r="CZU111" s="387"/>
      <c r="CZV111" s="387"/>
      <c r="CZW111" s="387"/>
      <c r="CZX111" s="387"/>
      <c r="CZY111" s="387"/>
      <c r="CZZ111" s="387"/>
      <c r="DAA111" s="387"/>
      <c r="DAB111" s="387"/>
      <c r="DAC111" s="387"/>
      <c r="DAD111" s="387"/>
      <c r="DAE111" s="387"/>
      <c r="DAF111" s="387"/>
      <c r="DAG111" s="387"/>
      <c r="DAH111" s="387"/>
      <c r="DAI111" s="387"/>
      <c r="DAJ111" s="387"/>
      <c r="DAK111" s="387"/>
      <c r="DAL111" s="387"/>
      <c r="DAM111" s="387"/>
      <c r="DAN111" s="387"/>
      <c r="DAO111" s="387"/>
      <c r="DAP111" s="387"/>
      <c r="DAQ111" s="387"/>
      <c r="DAR111" s="387"/>
      <c r="DAS111" s="387"/>
      <c r="DAT111" s="387"/>
      <c r="DAU111" s="387"/>
      <c r="DAV111" s="387"/>
      <c r="DAW111" s="387"/>
      <c r="DAX111" s="387"/>
      <c r="DAY111" s="387"/>
      <c r="DAZ111" s="387"/>
      <c r="DBA111" s="387"/>
      <c r="DBB111" s="387"/>
      <c r="DBC111" s="387"/>
      <c r="DBD111" s="387"/>
      <c r="DBE111" s="387"/>
      <c r="DBF111" s="387"/>
      <c r="DBG111" s="387"/>
      <c r="DBH111" s="387"/>
      <c r="DBI111" s="387"/>
      <c r="DBJ111" s="387"/>
      <c r="DBK111" s="387"/>
      <c r="DBL111" s="387"/>
      <c r="DBM111" s="387"/>
      <c r="DBN111" s="387"/>
      <c r="DBO111" s="387"/>
      <c r="DBP111" s="387"/>
      <c r="DBQ111" s="387"/>
      <c r="DBR111" s="387"/>
      <c r="DBS111" s="387"/>
      <c r="DBT111" s="387"/>
      <c r="DBU111" s="387"/>
      <c r="DBV111" s="387"/>
      <c r="DBW111" s="387"/>
      <c r="DBX111" s="387"/>
      <c r="DBY111" s="387"/>
      <c r="DBZ111" s="387"/>
      <c r="DCA111" s="387"/>
      <c r="DCB111" s="387"/>
      <c r="DCC111" s="387"/>
      <c r="DCD111" s="387"/>
      <c r="DCE111" s="387"/>
      <c r="DCF111" s="387"/>
      <c r="DCG111" s="387"/>
      <c r="DCH111" s="387"/>
      <c r="DCI111" s="387"/>
      <c r="DCJ111" s="387"/>
      <c r="DCK111" s="387"/>
      <c r="DCL111" s="387"/>
      <c r="DCM111" s="387"/>
      <c r="DCN111" s="387"/>
      <c r="DCO111" s="387"/>
      <c r="DCP111" s="387"/>
      <c r="DCQ111" s="387"/>
      <c r="DCR111" s="387"/>
      <c r="DCS111" s="387"/>
      <c r="DCT111" s="387"/>
      <c r="DCU111" s="387"/>
      <c r="DCV111" s="387"/>
      <c r="DCW111" s="387"/>
      <c r="DCX111" s="387"/>
      <c r="DCY111" s="387"/>
      <c r="DCZ111" s="387"/>
      <c r="DDA111" s="387"/>
      <c r="DDB111" s="387"/>
      <c r="DDC111" s="387"/>
      <c r="DDD111" s="387"/>
      <c r="DDE111" s="387"/>
      <c r="DDF111" s="387"/>
      <c r="DDG111" s="387"/>
      <c r="DDH111" s="387"/>
      <c r="DDI111" s="387"/>
      <c r="DDJ111" s="387"/>
      <c r="DDK111" s="387"/>
      <c r="DDL111" s="387"/>
      <c r="DDM111" s="387"/>
      <c r="DDN111" s="387"/>
      <c r="DDO111" s="387"/>
      <c r="DDP111" s="387"/>
      <c r="DDQ111" s="387"/>
      <c r="DDR111" s="387"/>
      <c r="DDS111" s="387"/>
      <c r="DDT111" s="387"/>
      <c r="DDU111" s="387"/>
      <c r="DDV111" s="387"/>
      <c r="DDW111" s="387"/>
      <c r="DDX111" s="387"/>
      <c r="DDY111" s="387"/>
      <c r="DDZ111" s="387"/>
      <c r="DEA111" s="387"/>
      <c r="DEB111" s="387"/>
      <c r="DEC111" s="387"/>
      <c r="DED111" s="387"/>
      <c r="DEE111" s="387"/>
      <c r="DEF111" s="387"/>
      <c r="DEG111" s="387"/>
      <c r="DEH111" s="387"/>
      <c r="DEI111" s="387"/>
      <c r="DEJ111" s="387"/>
      <c r="DEK111" s="387"/>
      <c r="DEL111" s="387"/>
      <c r="DEM111" s="387"/>
      <c r="DEN111" s="387"/>
      <c r="DEO111" s="387"/>
      <c r="DEP111" s="387"/>
      <c r="DEQ111" s="387"/>
      <c r="DER111" s="387"/>
      <c r="DES111" s="387"/>
      <c r="DET111" s="387"/>
      <c r="DEU111" s="387"/>
      <c r="DEV111" s="387"/>
      <c r="DEW111" s="387"/>
      <c r="DEX111" s="387"/>
      <c r="DEY111" s="387"/>
      <c r="DEZ111" s="387"/>
      <c r="DFA111" s="387"/>
      <c r="DFB111" s="387"/>
      <c r="DFC111" s="387"/>
      <c r="DFD111" s="387"/>
      <c r="DFE111" s="387"/>
      <c r="DFF111" s="387"/>
      <c r="DFG111" s="387"/>
      <c r="DFH111" s="387"/>
      <c r="DFI111" s="387"/>
      <c r="DFJ111" s="387"/>
      <c r="DFK111" s="387"/>
      <c r="DFL111" s="387"/>
      <c r="DFM111" s="387"/>
      <c r="DFN111" s="387"/>
      <c r="DFO111" s="387"/>
      <c r="DFP111" s="387"/>
      <c r="DFQ111" s="387"/>
      <c r="DFR111" s="387"/>
      <c r="DFS111" s="387"/>
      <c r="DFT111" s="387"/>
      <c r="DFU111" s="387"/>
      <c r="DFV111" s="387"/>
      <c r="DFW111" s="387"/>
      <c r="DFX111" s="387"/>
      <c r="DFY111" s="387"/>
      <c r="DFZ111" s="387"/>
      <c r="DGA111" s="387"/>
      <c r="DGB111" s="387"/>
      <c r="DGC111" s="387"/>
      <c r="DGD111" s="387"/>
      <c r="DGE111" s="387"/>
      <c r="DGF111" s="387"/>
      <c r="DGG111" s="387"/>
      <c r="DGH111" s="387"/>
      <c r="DGI111" s="387"/>
      <c r="DGJ111" s="387"/>
      <c r="DGK111" s="387"/>
      <c r="DGL111" s="387"/>
      <c r="DGM111" s="387"/>
      <c r="DGN111" s="387"/>
      <c r="DGO111" s="387"/>
      <c r="DGP111" s="387"/>
      <c r="DGQ111" s="387"/>
      <c r="DGR111" s="387"/>
      <c r="DGS111" s="387"/>
      <c r="DGT111" s="387"/>
      <c r="DGU111" s="387"/>
      <c r="DGV111" s="387"/>
      <c r="DGW111" s="387"/>
      <c r="DGX111" s="387"/>
      <c r="DGY111" s="387"/>
      <c r="DGZ111" s="387"/>
      <c r="DHA111" s="387"/>
      <c r="DHB111" s="387"/>
      <c r="DHC111" s="387"/>
      <c r="DHD111" s="387"/>
      <c r="DHE111" s="387"/>
      <c r="DHF111" s="387"/>
      <c r="DHG111" s="387"/>
      <c r="DHH111" s="387"/>
      <c r="DHI111" s="387"/>
      <c r="DHJ111" s="387"/>
      <c r="DHK111" s="387"/>
      <c r="DHL111" s="387"/>
      <c r="DHM111" s="387"/>
      <c r="DHN111" s="387"/>
      <c r="DHO111" s="387"/>
      <c r="DHP111" s="387"/>
      <c r="DHQ111" s="387"/>
      <c r="DHR111" s="387"/>
    </row>
    <row r="112" spans="1:2930" s="386" customFormat="1" ht="14.5" hidden="1" x14ac:dyDescent="0.35">
      <c r="A112" s="386">
        <v>107</v>
      </c>
      <c r="B112" s="498" t="str">
        <f ca="1">IF(NOW()-'2021-02'!B$15&gt;30,"Red",IF(NOW()-'2021-03'!B$15&gt;15,"Yellow","Green"))</f>
        <v>Green</v>
      </c>
      <c r="C112" s="499" t="str">
        <f>CONCATENATE('2021-02'!$B$1, " - ",'2021-02'!$B$2)</f>
        <v>2021-02 - Modifications to VAR-002-4.1</v>
      </c>
      <c r="D112" s="499"/>
      <c r="E112" s="500" t="str">
        <f>'2021-02'!$B$5</f>
        <v>VAR-002</v>
      </c>
      <c r="F112" s="501" t="str">
        <f>'2021-02'!$G$36</f>
        <v>Need FB Date</v>
      </c>
      <c r="G112" s="386" t="s">
        <v>34</v>
      </c>
    </row>
    <row r="113" spans="1:1137" s="497" customFormat="1" ht="14.5" x14ac:dyDescent="0.35">
      <c r="A113" s="381">
        <v>108</v>
      </c>
      <c r="B113" s="567" t="str">
        <f ca="1">IF(NOW()-'2021-02'!B$15&gt;30,"Red",IF(NOW()-'2021-02'!B$15&gt;15,"Yellow","Green"))</f>
        <v>Green</v>
      </c>
      <c r="C113" s="566" t="str">
        <f>CONCATENATE('2021-02'!$B$1, " - ",'2021-02'!$B$2)</f>
        <v>2021-02 - Modifications to VAR-002-4.1</v>
      </c>
      <c r="D113" s="582">
        <f>'2021-02'!$F$7</f>
        <v>1</v>
      </c>
      <c r="E113" s="549" t="str">
        <f>'2021-02'!$B$5</f>
        <v>VAR-002</v>
      </c>
      <c r="F113" s="545" t="str">
        <f>'2021-02'!$G$36</f>
        <v>Need FB Date</v>
      </c>
      <c r="G113" s="550" t="str">
        <f>'2021-02'!$B$3</f>
        <v>SDT Development</v>
      </c>
      <c r="H113" s="387"/>
      <c r="I113" s="387"/>
      <c r="J113" s="387"/>
      <c r="K113" s="387"/>
      <c r="L113" s="387"/>
      <c r="M113" s="387"/>
      <c r="N113" s="387"/>
      <c r="O113" s="387"/>
      <c r="P113" s="387"/>
      <c r="Q113" s="387"/>
      <c r="R113" s="387"/>
      <c r="S113" s="387"/>
      <c r="T113" s="387"/>
      <c r="U113" s="387"/>
      <c r="V113" s="387"/>
      <c r="W113" s="387"/>
      <c r="X113" s="387"/>
      <c r="Y113" s="387"/>
      <c r="Z113" s="387"/>
      <c r="AA113" s="387"/>
      <c r="AB113" s="387"/>
      <c r="AC113" s="387"/>
      <c r="AD113" s="387"/>
      <c r="AE113" s="387"/>
      <c r="AF113" s="387"/>
      <c r="AG113" s="387"/>
      <c r="AH113" s="387"/>
      <c r="AI113" s="387"/>
      <c r="AJ113" s="387"/>
      <c r="AK113" s="387"/>
      <c r="AL113" s="387"/>
      <c r="AM113" s="387"/>
      <c r="AN113" s="387"/>
      <c r="AO113" s="387"/>
      <c r="AP113" s="387"/>
      <c r="AQ113" s="387"/>
      <c r="AR113" s="387"/>
      <c r="AS113" s="387"/>
      <c r="AT113" s="387"/>
      <c r="AU113" s="387"/>
      <c r="AV113" s="387"/>
      <c r="AW113" s="387"/>
      <c r="AX113" s="387"/>
      <c r="AY113" s="387"/>
      <c r="AZ113" s="387"/>
      <c r="BA113" s="387"/>
      <c r="BB113" s="387"/>
      <c r="BC113" s="387"/>
      <c r="BD113" s="387"/>
      <c r="BE113" s="387"/>
      <c r="BF113" s="387"/>
      <c r="BG113" s="387"/>
      <c r="BH113" s="387"/>
      <c r="BI113" s="387"/>
      <c r="BJ113" s="387"/>
      <c r="BK113" s="387"/>
      <c r="BL113" s="387"/>
      <c r="BM113" s="387"/>
      <c r="BN113" s="387"/>
      <c r="BO113" s="387"/>
      <c r="BP113" s="387"/>
      <c r="BQ113" s="387"/>
      <c r="BR113" s="387"/>
      <c r="BS113" s="387"/>
      <c r="BT113" s="387"/>
      <c r="BU113" s="387"/>
      <c r="BV113" s="387"/>
      <c r="BW113" s="387"/>
      <c r="BX113" s="387"/>
      <c r="BY113" s="387"/>
      <c r="BZ113" s="387"/>
      <c r="CA113" s="387"/>
      <c r="CB113" s="387"/>
      <c r="CC113" s="387"/>
      <c r="CD113" s="387"/>
      <c r="CE113" s="387"/>
      <c r="CF113" s="387"/>
      <c r="CG113" s="387"/>
      <c r="CH113" s="387"/>
      <c r="CI113" s="387"/>
      <c r="CJ113" s="387"/>
      <c r="CK113" s="387"/>
      <c r="CL113" s="387"/>
      <c r="CM113" s="387"/>
      <c r="CN113" s="387"/>
      <c r="CO113" s="387"/>
      <c r="CP113" s="387"/>
      <c r="CQ113" s="387"/>
      <c r="CR113" s="387"/>
      <c r="CS113" s="387"/>
      <c r="CT113" s="387"/>
      <c r="CU113" s="387"/>
      <c r="CV113" s="387"/>
      <c r="CW113" s="387"/>
      <c r="CX113" s="387"/>
      <c r="CY113" s="387"/>
      <c r="CZ113" s="387"/>
      <c r="DA113" s="387"/>
      <c r="DB113" s="387"/>
      <c r="DC113" s="387"/>
      <c r="DD113" s="387"/>
      <c r="DE113" s="387"/>
      <c r="DF113" s="387"/>
      <c r="DG113" s="387"/>
      <c r="DH113" s="387"/>
      <c r="DI113" s="387"/>
      <c r="DJ113" s="387"/>
      <c r="DK113" s="387"/>
      <c r="DL113" s="387"/>
      <c r="DM113" s="387"/>
      <c r="DN113" s="387"/>
      <c r="DO113" s="387"/>
      <c r="DP113" s="387"/>
      <c r="DQ113" s="387"/>
      <c r="DR113" s="387"/>
      <c r="DS113" s="387"/>
      <c r="DT113" s="387"/>
      <c r="DU113" s="387"/>
      <c r="DV113" s="387"/>
      <c r="DW113" s="387"/>
      <c r="DX113" s="387"/>
      <c r="DY113" s="387"/>
      <c r="DZ113" s="387"/>
      <c r="EA113" s="387"/>
      <c r="EB113" s="387"/>
      <c r="EC113" s="387"/>
      <c r="ED113" s="387"/>
      <c r="EE113" s="387"/>
      <c r="EF113" s="387"/>
      <c r="EG113" s="387"/>
      <c r="EH113" s="387"/>
      <c r="EI113" s="387"/>
      <c r="EJ113" s="387"/>
      <c r="EK113" s="387"/>
      <c r="EL113" s="387"/>
      <c r="EM113" s="387"/>
      <c r="EN113" s="387"/>
      <c r="EO113" s="387"/>
      <c r="EP113" s="387"/>
      <c r="EQ113" s="387"/>
      <c r="ER113" s="387"/>
      <c r="ES113" s="387"/>
      <c r="ET113" s="387"/>
      <c r="EU113" s="387"/>
      <c r="EV113" s="387"/>
      <c r="EW113" s="387"/>
      <c r="EX113" s="387"/>
      <c r="EY113" s="387"/>
      <c r="EZ113" s="387"/>
      <c r="FA113" s="387"/>
      <c r="FB113" s="387"/>
      <c r="FC113" s="387"/>
      <c r="FD113" s="387"/>
      <c r="FE113" s="387"/>
      <c r="FF113" s="387"/>
      <c r="FG113" s="387"/>
      <c r="FH113" s="387"/>
      <c r="FI113" s="387"/>
      <c r="FJ113" s="387"/>
      <c r="FK113" s="387"/>
      <c r="FL113" s="387"/>
      <c r="FM113" s="387"/>
      <c r="FN113" s="387"/>
      <c r="FO113" s="387"/>
      <c r="FP113" s="387"/>
      <c r="FQ113" s="387"/>
      <c r="FR113" s="387"/>
      <c r="FS113" s="387"/>
      <c r="FT113" s="387"/>
      <c r="FU113" s="387"/>
      <c r="FV113" s="387"/>
      <c r="FW113" s="387"/>
      <c r="FX113" s="387"/>
      <c r="FY113" s="387"/>
      <c r="FZ113" s="387"/>
      <c r="GA113" s="387"/>
      <c r="GB113" s="387"/>
      <c r="GC113" s="387"/>
      <c r="GD113" s="387"/>
      <c r="GE113" s="387"/>
      <c r="GF113" s="387"/>
      <c r="GG113" s="387"/>
      <c r="GH113" s="387"/>
      <c r="GI113" s="387"/>
      <c r="GJ113" s="387"/>
      <c r="GK113" s="387"/>
      <c r="GL113" s="387"/>
      <c r="GM113" s="387"/>
      <c r="GN113" s="387"/>
      <c r="GO113" s="387"/>
      <c r="GP113" s="387"/>
      <c r="GQ113" s="387"/>
      <c r="GR113" s="387"/>
      <c r="GS113" s="387"/>
      <c r="GT113" s="387"/>
      <c r="GU113" s="387"/>
      <c r="GV113" s="387"/>
      <c r="GW113" s="387"/>
      <c r="GX113" s="387"/>
      <c r="GY113" s="387"/>
      <c r="GZ113" s="387"/>
      <c r="HA113" s="387"/>
      <c r="HB113" s="387"/>
      <c r="HC113" s="387"/>
      <c r="HD113" s="387"/>
      <c r="HE113" s="387"/>
      <c r="HF113" s="387"/>
      <c r="HG113" s="387"/>
      <c r="HH113" s="387"/>
      <c r="HI113" s="387"/>
      <c r="HJ113" s="387"/>
      <c r="HK113" s="387"/>
      <c r="HL113" s="387"/>
      <c r="HM113" s="387"/>
      <c r="HN113" s="387"/>
      <c r="HO113" s="387"/>
      <c r="HP113" s="387"/>
      <c r="HQ113" s="387"/>
      <c r="HR113" s="387"/>
      <c r="HS113" s="387"/>
      <c r="HT113" s="387"/>
      <c r="HU113" s="387"/>
      <c r="HV113" s="387"/>
      <c r="HW113" s="387"/>
      <c r="HX113" s="387"/>
      <c r="HY113" s="387"/>
      <c r="HZ113" s="387"/>
      <c r="IA113" s="387"/>
      <c r="IB113" s="387"/>
      <c r="IC113" s="387"/>
      <c r="ID113" s="387"/>
      <c r="IE113" s="387"/>
      <c r="IF113" s="387"/>
      <c r="IG113" s="387"/>
      <c r="IH113" s="387"/>
      <c r="II113" s="387"/>
      <c r="IJ113" s="387"/>
      <c r="IK113" s="387"/>
      <c r="IL113" s="387"/>
      <c r="IM113" s="387"/>
      <c r="IN113" s="387"/>
      <c r="IO113" s="387"/>
      <c r="IP113" s="387"/>
      <c r="IQ113" s="387"/>
      <c r="IR113" s="387"/>
      <c r="IS113" s="387"/>
      <c r="IT113" s="387"/>
      <c r="IU113" s="387"/>
      <c r="IV113" s="387"/>
      <c r="IW113" s="387"/>
      <c r="IX113" s="387"/>
      <c r="IY113" s="387"/>
      <c r="IZ113" s="387"/>
      <c r="JA113" s="387"/>
      <c r="JB113" s="387"/>
      <c r="JC113" s="387"/>
      <c r="JD113" s="387"/>
      <c r="JE113" s="387"/>
      <c r="JF113" s="387"/>
      <c r="JG113" s="387"/>
      <c r="JH113" s="387"/>
      <c r="JI113" s="387"/>
      <c r="JJ113" s="387"/>
      <c r="JK113" s="387"/>
      <c r="JL113" s="387"/>
      <c r="JM113" s="387"/>
      <c r="JN113" s="387"/>
      <c r="JO113" s="387"/>
      <c r="JP113" s="387"/>
      <c r="JQ113" s="387"/>
      <c r="JR113" s="387"/>
      <c r="JS113" s="387"/>
      <c r="JT113" s="387"/>
      <c r="JU113" s="387"/>
      <c r="JV113" s="387"/>
      <c r="JW113" s="387"/>
      <c r="JX113" s="387"/>
      <c r="JY113" s="387"/>
      <c r="JZ113" s="387"/>
      <c r="KA113" s="387"/>
      <c r="KB113" s="387"/>
      <c r="KC113" s="387"/>
      <c r="KD113" s="387"/>
      <c r="KE113" s="387"/>
      <c r="KF113" s="387"/>
      <c r="KG113" s="387"/>
      <c r="KH113" s="387"/>
      <c r="KI113" s="387"/>
      <c r="KJ113" s="387"/>
      <c r="KK113" s="387"/>
      <c r="KL113" s="387"/>
      <c r="KM113" s="387"/>
      <c r="KN113" s="387"/>
      <c r="KO113" s="387"/>
      <c r="KP113" s="387"/>
      <c r="KQ113" s="387"/>
      <c r="KR113" s="387"/>
      <c r="KS113" s="387"/>
      <c r="KT113" s="387"/>
      <c r="KU113" s="387"/>
      <c r="KV113" s="387"/>
      <c r="KW113" s="387"/>
      <c r="KX113" s="387"/>
      <c r="KY113" s="387"/>
      <c r="KZ113" s="387"/>
      <c r="LA113" s="387"/>
      <c r="LB113" s="387"/>
      <c r="LC113" s="387"/>
      <c r="LD113" s="387"/>
      <c r="LE113" s="387"/>
      <c r="LF113" s="387"/>
      <c r="LG113" s="387"/>
      <c r="LH113" s="387"/>
      <c r="LI113" s="387"/>
      <c r="LJ113" s="387"/>
      <c r="LK113" s="387"/>
      <c r="LL113" s="387"/>
      <c r="LM113" s="387"/>
      <c r="LN113" s="387"/>
      <c r="LO113" s="387"/>
      <c r="LP113" s="387"/>
      <c r="LQ113" s="387"/>
      <c r="LR113" s="387"/>
      <c r="LS113" s="387"/>
      <c r="LT113" s="387"/>
      <c r="LU113" s="387"/>
      <c r="LV113" s="387"/>
      <c r="LW113" s="387"/>
      <c r="LX113" s="387"/>
      <c r="LY113" s="387"/>
      <c r="LZ113" s="387"/>
      <c r="MA113" s="387"/>
      <c r="MB113" s="387"/>
      <c r="MC113" s="387"/>
      <c r="MD113" s="387"/>
      <c r="ME113" s="387"/>
      <c r="MF113" s="387"/>
      <c r="MG113" s="387"/>
      <c r="MH113" s="387"/>
      <c r="MI113" s="387"/>
      <c r="MJ113" s="387"/>
      <c r="MK113" s="387"/>
      <c r="ML113" s="387"/>
      <c r="MM113" s="387"/>
      <c r="MN113" s="387"/>
      <c r="MO113" s="387"/>
      <c r="MP113" s="387"/>
      <c r="MQ113" s="387"/>
      <c r="MR113" s="387"/>
      <c r="MS113" s="387"/>
      <c r="MT113" s="387"/>
      <c r="MU113" s="387"/>
      <c r="MV113" s="387"/>
      <c r="MW113" s="387"/>
      <c r="MX113" s="387"/>
      <c r="MY113" s="387"/>
      <c r="MZ113" s="387"/>
      <c r="NA113" s="387"/>
      <c r="NB113" s="387"/>
      <c r="NC113" s="387"/>
      <c r="ND113" s="387"/>
      <c r="NE113" s="387"/>
      <c r="NF113" s="387"/>
      <c r="NG113" s="387"/>
      <c r="NH113" s="387"/>
      <c r="NI113" s="387"/>
      <c r="NJ113" s="387"/>
      <c r="NK113" s="387"/>
      <c r="NL113" s="387"/>
      <c r="NM113" s="387"/>
      <c r="NN113" s="387"/>
      <c r="NO113" s="387"/>
      <c r="NP113" s="387"/>
      <c r="NQ113" s="387"/>
      <c r="NR113" s="387"/>
      <c r="NS113" s="387"/>
      <c r="NT113" s="387"/>
      <c r="NU113" s="387"/>
      <c r="NV113" s="387"/>
      <c r="NW113" s="387"/>
      <c r="NX113" s="387"/>
      <c r="NY113" s="387"/>
      <c r="NZ113" s="387"/>
      <c r="OA113" s="387"/>
      <c r="OB113" s="387"/>
      <c r="OC113" s="387"/>
      <c r="OD113" s="387"/>
      <c r="OE113" s="387"/>
      <c r="OF113" s="387"/>
      <c r="OG113" s="387"/>
      <c r="OH113" s="387"/>
      <c r="OI113" s="387"/>
      <c r="OJ113" s="387"/>
      <c r="OK113" s="387"/>
      <c r="OL113" s="387"/>
      <c r="OM113" s="387"/>
      <c r="ON113" s="387"/>
      <c r="OO113" s="387"/>
      <c r="OP113" s="387"/>
      <c r="OQ113" s="387"/>
      <c r="OR113" s="387"/>
      <c r="OS113" s="387"/>
      <c r="OT113" s="387"/>
      <c r="OU113" s="387"/>
      <c r="OV113" s="387"/>
      <c r="OW113" s="387"/>
      <c r="OX113" s="387"/>
      <c r="OY113" s="387"/>
      <c r="OZ113" s="387"/>
      <c r="PA113" s="387"/>
      <c r="PB113" s="387"/>
      <c r="PC113" s="387"/>
      <c r="PD113" s="387"/>
      <c r="PE113" s="387"/>
      <c r="PF113" s="387"/>
      <c r="PG113" s="387"/>
      <c r="PH113" s="387"/>
      <c r="PI113" s="387"/>
      <c r="PJ113" s="387"/>
      <c r="PK113" s="387"/>
      <c r="PL113" s="387"/>
      <c r="PM113" s="387"/>
      <c r="PN113" s="387"/>
      <c r="PO113" s="387"/>
      <c r="PP113" s="387"/>
      <c r="PQ113" s="387"/>
      <c r="PR113" s="387"/>
      <c r="PS113" s="387"/>
      <c r="PT113" s="387"/>
      <c r="PU113" s="387"/>
      <c r="PV113" s="387"/>
      <c r="PW113" s="387"/>
      <c r="PX113" s="387"/>
      <c r="PY113" s="387"/>
      <c r="PZ113" s="387"/>
      <c r="QA113" s="387"/>
      <c r="QB113" s="387"/>
      <c r="QC113" s="387"/>
      <c r="QD113" s="387"/>
      <c r="QE113" s="387"/>
      <c r="QF113" s="387"/>
      <c r="QG113" s="387"/>
      <c r="QH113" s="387"/>
      <c r="QI113" s="387"/>
      <c r="QJ113" s="387"/>
      <c r="QK113" s="387"/>
      <c r="QL113" s="387"/>
      <c r="QM113" s="387"/>
      <c r="QN113" s="387"/>
      <c r="QO113" s="387"/>
      <c r="QP113" s="387"/>
      <c r="QQ113" s="387"/>
      <c r="QR113" s="387"/>
      <c r="QS113" s="387"/>
      <c r="QT113" s="387"/>
      <c r="QU113" s="387"/>
      <c r="QV113" s="387"/>
      <c r="QW113" s="387"/>
      <c r="QX113" s="387"/>
      <c r="QY113" s="387"/>
      <c r="QZ113" s="387"/>
      <c r="RA113" s="387"/>
      <c r="RB113" s="387"/>
      <c r="RC113" s="387"/>
      <c r="RD113" s="387"/>
      <c r="RE113" s="387"/>
      <c r="RF113" s="387"/>
      <c r="RG113" s="387"/>
      <c r="RH113" s="387"/>
      <c r="RI113" s="387"/>
      <c r="RJ113" s="387"/>
      <c r="RK113" s="387"/>
      <c r="RL113" s="387"/>
      <c r="RM113" s="387"/>
      <c r="RN113" s="387"/>
      <c r="RO113" s="387"/>
      <c r="RP113" s="387"/>
      <c r="RQ113" s="387"/>
      <c r="RR113" s="387"/>
      <c r="RS113" s="387"/>
      <c r="RT113" s="387"/>
      <c r="RU113" s="387"/>
      <c r="RV113" s="387"/>
      <c r="RW113" s="387"/>
      <c r="RX113" s="387"/>
      <c r="RY113" s="387"/>
      <c r="RZ113" s="387"/>
      <c r="SA113" s="387"/>
      <c r="SB113" s="387"/>
      <c r="SC113" s="387"/>
      <c r="SD113" s="387"/>
      <c r="SE113" s="387"/>
      <c r="SF113" s="387"/>
      <c r="SG113" s="387"/>
      <c r="SH113" s="387"/>
      <c r="SI113" s="387"/>
      <c r="SJ113" s="387"/>
      <c r="SK113" s="387"/>
      <c r="SL113" s="387"/>
      <c r="SM113" s="387"/>
      <c r="SN113" s="387"/>
      <c r="SO113" s="387"/>
      <c r="SP113" s="387"/>
      <c r="SQ113" s="387"/>
      <c r="SR113" s="387"/>
      <c r="SS113" s="387"/>
      <c r="ST113" s="387"/>
      <c r="SU113" s="387"/>
      <c r="SV113" s="387"/>
      <c r="SW113" s="387"/>
      <c r="SX113" s="387"/>
      <c r="SY113" s="387"/>
      <c r="SZ113" s="387"/>
      <c r="TA113" s="387"/>
      <c r="TB113" s="387"/>
      <c r="TC113" s="387"/>
      <c r="TD113" s="387"/>
      <c r="TE113" s="387"/>
      <c r="TF113" s="387"/>
      <c r="TG113" s="387"/>
      <c r="TH113" s="387"/>
      <c r="TI113" s="387"/>
      <c r="TJ113" s="387"/>
      <c r="TK113" s="387"/>
      <c r="TL113" s="387"/>
      <c r="TM113" s="387"/>
      <c r="TN113" s="387"/>
      <c r="TO113" s="387"/>
      <c r="TP113" s="387"/>
      <c r="TQ113" s="387"/>
      <c r="TR113" s="387"/>
      <c r="TS113" s="387"/>
      <c r="TT113" s="387"/>
      <c r="TU113" s="387"/>
      <c r="TV113" s="387"/>
      <c r="TW113" s="387"/>
      <c r="TX113" s="387"/>
      <c r="TY113" s="387"/>
      <c r="TZ113" s="387"/>
      <c r="UA113" s="387"/>
      <c r="UB113" s="387"/>
      <c r="UC113" s="387"/>
      <c r="UD113" s="387"/>
      <c r="UE113" s="387"/>
      <c r="UF113" s="387"/>
      <c r="UG113" s="387"/>
      <c r="UH113" s="387"/>
      <c r="UI113" s="387"/>
      <c r="UJ113" s="387"/>
      <c r="UK113" s="387"/>
      <c r="UL113" s="387"/>
      <c r="UM113" s="387"/>
      <c r="UN113" s="387"/>
      <c r="UO113" s="387"/>
      <c r="UP113" s="387"/>
      <c r="UQ113" s="387"/>
      <c r="UR113" s="387"/>
      <c r="US113" s="387"/>
      <c r="UT113" s="387"/>
      <c r="UU113" s="387"/>
      <c r="UV113" s="387"/>
      <c r="UW113" s="387"/>
      <c r="UX113" s="387"/>
      <c r="UY113" s="387"/>
      <c r="UZ113" s="387"/>
      <c r="VA113" s="387"/>
      <c r="VB113" s="387"/>
      <c r="VC113" s="387"/>
      <c r="VD113" s="387"/>
      <c r="VE113" s="387"/>
      <c r="VF113" s="387"/>
      <c r="VG113" s="387"/>
      <c r="VH113" s="387"/>
      <c r="VI113" s="387"/>
      <c r="VJ113" s="387"/>
      <c r="VK113" s="387"/>
      <c r="VL113" s="387"/>
      <c r="VM113" s="387"/>
      <c r="VN113" s="387"/>
      <c r="VO113" s="387"/>
      <c r="VP113" s="387"/>
      <c r="VQ113" s="387"/>
      <c r="VR113" s="387"/>
      <c r="VS113" s="387"/>
      <c r="VT113" s="387"/>
      <c r="VU113" s="387"/>
      <c r="VV113" s="387"/>
      <c r="VW113" s="387"/>
      <c r="VX113" s="387"/>
      <c r="VY113" s="387"/>
      <c r="VZ113" s="387"/>
      <c r="WA113" s="387"/>
      <c r="WB113" s="387"/>
      <c r="WC113" s="387"/>
      <c r="WD113" s="387"/>
      <c r="WE113" s="387"/>
      <c r="WF113" s="387"/>
      <c r="WG113" s="387"/>
      <c r="WH113" s="387"/>
      <c r="WI113" s="387"/>
      <c r="WJ113" s="387"/>
      <c r="WK113" s="387"/>
      <c r="WL113" s="387"/>
      <c r="WM113" s="387"/>
      <c r="WN113" s="387"/>
      <c r="WO113" s="387"/>
      <c r="WP113" s="387"/>
      <c r="WQ113" s="387"/>
      <c r="WR113" s="387"/>
      <c r="WS113" s="387"/>
      <c r="WT113" s="387"/>
      <c r="WU113" s="387"/>
      <c r="WV113" s="387"/>
      <c r="WW113" s="387"/>
      <c r="WX113" s="387"/>
      <c r="WY113" s="387"/>
      <c r="WZ113" s="387"/>
      <c r="XA113" s="387"/>
      <c r="XB113" s="387"/>
      <c r="XC113" s="387"/>
      <c r="XD113" s="387"/>
      <c r="XE113" s="387"/>
      <c r="XF113" s="387"/>
      <c r="XG113" s="387"/>
      <c r="XH113" s="387"/>
      <c r="XI113" s="387"/>
      <c r="XJ113" s="387"/>
      <c r="XK113" s="387"/>
      <c r="XL113" s="387"/>
      <c r="XM113" s="387"/>
      <c r="XN113" s="387"/>
      <c r="XO113" s="387"/>
      <c r="XP113" s="387"/>
      <c r="XQ113" s="387"/>
      <c r="XR113" s="387"/>
      <c r="XS113" s="387"/>
      <c r="XT113" s="387"/>
      <c r="XU113" s="387"/>
      <c r="XV113" s="387"/>
      <c r="XW113" s="387"/>
      <c r="XX113" s="387"/>
      <c r="XY113" s="387"/>
      <c r="XZ113" s="387"/>
      <c r="YA113" s="387"/>
      <c r="YB113" s="387"/>
      <c r="YC113" s="387"/>
      <c r="YD113" s="387"/>
      <c r="YE113" s="387"/>
      <c r="YF113" s="387"/>
      <c r="YG113" s="387"/>
      <c r="YH113" s="387"/>
      <c r="YI113" s="387"/>
      <c r="YJ113" s="387"/>
      <c r="YK113" s="387"/>
      <c r="YL113" s="387"/>
      <c r="YM113" s="387"/>
      <c r="YN113" s="387"/>
      <c r="YO113" s="387"/>
      <c r="YP113" s="387"/>
      <c r="YQ113" s="387"/>
      <c r="YR113" s="387"/>
      <c r="YS113" s="387"/>
      <c r="YT113" s="387"/>
      <c r="YU113" s="387"/>
      <c r="YV113" s="387"/>
      <c r="YW113" s="387"/>
      <c r="YX113" s="387"/>
      <c r="YY113" s="387"/>
      <c r="YZ113" s="387"/>
      <c r="ZA113" s="387"/>
      <c r="ZB113" s="387"/>
      <c r="ZC113" s="387"/>
      <c r="ZD113" s="387"/>
      <c r="ZE113" s="387"/>
      <c r="ZF113" s="387"/>
      <c r="ZG113" s="387"/>
      <c r="ZH113" s="387"/>
      <c r="ZI113" s="387"/>
      <c r="ZJ113" s="387"/>
      <c r="ZK113" s="387"/>
      <c r="ZL113" s="387"/>
      <c r="ZM113" s="387"/>
      <c r="ZN113" s="387"/>
      <c r="ZO113" s="387"/>
      <c r="ZP113" s="387"/>
      <c r="ZQ113" s="387"/>
      <c r="ZR113" s="387"/>
      <c r="ZS113" s="387"/>
      <c r="ZT113" s="387"/>
      <c r="ZU113" s="387"/>
      <c r="ZV113" s="387"/>
      <c r="ZW113" s="387"/>
      <c r="ZX113" s="387"/>
      <c r="ZY113" s="387"/>
      <c r="ZZ113" s="387"/>
      <c r="AAA113" s="387"/>
      <c r="AAB113" s="387"/>
      <c r="AAC113" s="387"/>
      <c r="AAD113" s="387"/>
      <c r="AAE113" s="387"/>
      <c r="AAF113" s="387"/>
      <c r="AAG113" s="387"/>
      <c r="AAH113" s="387"/>
      <c r="AAI113" s="387"/>
      <c r="AAJ113" s="387"/>
      <c r="AAK113" s="387"/>
      <c r="AAL113" s="387"/>
      <c r="AAM113" s="387"/>
      <c r="AAN113" s="387"/>
      <c r="AAO113" s="387"/>
      <c r="AAP113" s="387"/>
      <c r="AAQ113" s="387"/>
      <c r="AAR113" s="387"/>
      <c r="AAS113" s="387"/>
      <c r="AAT113" s="387"/>
      <c r="AAU113" s="387"/>
      <c r="AAV113" s="387"/>
      <c r="AAW113" s="387"/>
      <c r="AAX113" s="387"/>
      <c r="AAY113" s="387"/>
      <c r="AAZ113" s="387"/>
      <c r="ABA113" s="387"/>
      <c r="ABB113" s="387"/>
      <c r="ABC113" s="387"/>
      <c r="ABD113" s="387"/>
      <c r="ABE113" s="387"/>
      <c r="ABF113" s="387"/>
      <c r="ABG113" s="387"/>
      <c r="ABH113" s="387"/>
      <c r="ABI113" s="387"/>
      <c r="ABJ113" s="387"/>
      <c r="ABK113" s="387"/>
      <c r="ABL113" s="387"/>
      <c r="ABM113" s="387"/>
      <c r="ABN113" s="387"/>
      <c r="ABO113" s="387"/>
      <c r="ABP113" s="387"/>
      <c r="ABQ113" s="387"/>
      <c r="ABR113" s="387"/>
      <c r="ABS113" s="387"/>
      <c r="ABT113" s="387"/>
      <c r="ABU113" s="387"/>
      <c r="ABV113" s="387"/>
      <c r="ABW113" s="387"/>
      <c r="ABX113" s="387"/>
      <c r="ABY113" s="387"/>
      <c r="ABZ113" s="387"/>
      <c r="ACA113" s="387"/>
      <c r="ACB113" s="387"/>
      <c r="ACC113" s="387"/>
      <c r="ACD113" s="387"/>
      <c r="ACE113" s="387"/>
      <c r="ACF113" s="387"/>
      <c r="ACG113" s="387"/>
      <c r="ACH113" s="387"/>
      <c r="ACI113" s="387"/>
      <c r="ACJ113" s="387"/>
      <c r="ACK113" s="387"/>
      <c r="ACL113" s="387"/>
      <c r="ACM113" s="387"/>
      <c r="ACN113" s="387"/>
      <c r="ACO113" s="387"/>
      <c r="ACP113" s="387"/>
      <c r="ACQ113" s="387"/>
      <c r="ACR113" s="387"/>
      <c r="ACS113" s="387"/>
      <c r="ACT113" s="387"/>
      <c r="ACU113" s="387"/>
      <c r="ACV113" s="387"/>
      <c r="ACW113" s="387"/>
      <c r="ACX113" s="387"/>
      <c r="ACY113" s="387"/>
      <c r="ACZ113" s="387"/>
      <c r="ADA113" s="387"/>
      <c r="ADB113" s="387"/>
      <c r="ADC113" s="387"/>
      <c r="ADD113" s="387"/>
      <c r="ADE113" s="387"/>
      <c r="ADF113" s="387"/>
      <c r="ADG113" s="387"/>
      <c r="ADH113" s="387"/>
      <c r="ADI113" s="387"/>
      <c r="ADJ113" s="387"/>
      <c r="ADK113" s="387"/>
      <c r="ADL113" s="387"/>
      <c r="ADM113" s="387"/>
      <c r="ADN113" s="387"/>
      <c r="ADO113" s="387"/>
      <c r="ADP113" s="387"/>
      <c r="ADQ113" s="387"/>
      <c r="ADR113" s="387"/>
      <c r="ADS113" s="387"/>
      <c r="ADT113" s="387"/>
      <c r="ADU113" s="387"/>
      <c r="ADV113" s="387"/>
      <c r="ADW113" s="387"/>
      <c r="ADX113" s="387"/>
      <c r="ADY113" s="387"/>
      <c r="ADZ113" s="387"/>
      <c r="AEA113" s="387"/>
      <c r="AEB113" s="387"/>
      <c r="AEC113" s="387"/>
      <c r="AED113" s="387"/>
      <c r="AEE113" s="387"/>
      <c r="AEF113" s="387"/>
      <c r="AEG113" s="387"/>
      <c r="AEH113" s="387"/>
      <c r="AEI113" s="387"/>
      <c r="AEJ113" s="387"/>
      <c r="AEK113" s="387"/>
      <c r="AEL113" s="387"/>
      <c r="AEM113" s="387"/>
      <c r="AEN113" s="387"/>
      <c r="AEO113" s="387"/>
      <c r="AEP113" s="387"/>
      <c r="AEQ113" s="387"/>
      <c r="AER113" s="387"/>
      <c r="AES113" s="387"/>
      <c r="AET113" s="387"/>
      <c r="AEU113" s="387"/>
      <c r="AEV113" s="387"/>
      <c r="AEW113" s="387"/>
      <c r="AEX113" s="387"/>
      <c r="AEY113" s="387"/>
      <c r="AEZ113" s="387"/>
      <c r="AFA113" s="387"/>
      <c r="AFB113" s="387"/>
      <c r="AFC113" s="387"/>
      <c r="AFD113" s="387"/>
      <c r="AFE113" s="387"/>
      <c r="AFF113" s="387"/>
      <c r="AFG113" s="387"/>
      <c r="AFH113" s="387"/>
      <c r="AFI113" s="387"/>
      <c r="AFJ113" s="387"/>
      <c r="AFK113" s="387"/>
      <c r="AFL113" s="387"/>
      <c r="AFM113" s="387"/>
      <c r="AFN113" s="387"/>
      <c r="AFO113" s="387"/>
      <c r="AFP113" s="387"/>
      <c r="AFQ113" s="387"/>
      <c r="AFR113" s="387"/>
      <c r="AFS113" s="387"/>
      <c r="AFT113" s="387"/>
      <c r="AFU113" s="387"/>
      <c r="AFV113" s="387"/>
      <c r="AFW113" s="387"/>
      <c r="AFX113" s="387"/>
      <c r="AFY113" s="387"/>
      <c r="AFZ113" s="387"/>
      <c r="AGA113" s="387"/>
      <c r="AGB113" s="387"/>
      <c r="AGC113" s="387"/>
      <c r="AGD113" s="387"/>
      <c r="AGE113" s="387"/>
      <c r="AGF113" s="387"/>
      <c r="AGG113" s="387"/>
      <c r="AGH113" s="387"/>
      <c r="AGI113" s="387"/>
      <c r="AGJ113" s="387"/>
      <c r="AGK113" s="387"/>
      <c r="AGL113" s="387"/>
      <c r="AGM113" s="387"/>
      <c r="AGN113" s="387"/>
      <c r="AGO113" s="387"/>
      <c r="AGP113" s="387"/>
      <c r="AGQ113" s="387"/>
      <c r="AGR113" s="387"/>
      <c r="AGS113" s="387"/>
      <c r="AGT113" s="387"/>
      <c r="AGU113" s="387"/>
      <c r="AGV113" s="387"/>
      <c r="AGW113" s="387"/>
      <c r="AGX113" s="387"/>
      <c r="AGY113" s="387"/>
      <c r="AGZ113" s="387"/>
      <c r="AHA113" s="387"/>
      <c r="AHB113" s="387"/>
      <c r="AHC113" s="387"/>
      <c r="AHD113" s="387"/>
      <c r="AHE113" s="387"/>
      <c r="AHF113" s="387"/>
      <c r="AHG113" s="387"/>
      <c r="AHH113" s="387"/>
      <c r="AHI113" s="387"/>
      <c r="AHJ113" s="387"/>
      <c r="AHK113" s="387"/>
      <c r="AHL113" s="387"/>
      <c r="AHM113" s="387"/>
      <c r="AHN113" s="387"/>
      <c r="AHO113" s="387"/>
      <c r="AHP113" s="387"/>
      <c r="AHQ113" s="387"/>
      <c r="AHR113" s="387"/>
      <c r="AHS113" s="387"/>
      <c r="AHT113" s="387"/>
      <c r="AHU113" s="387"/>
      <c r="AHV113" s="387"/>
      <c r="AHW113" s="387"/>
      <c r="AHX113" s="387"/>
      <c r="AHY113" s="387"/>
      <c r="AHZ113" s="387"/>
      <c r="AIA113" s="387"/>
      <c r="AIB113" s="387"/>
      <c r="AIC113" s="387"/>
      <c r="AID113" s="387"/>
      <c r="AIE113" s="387"/>
      <c r="AIF113" s="387"/>
      <c r="AIG113" s="387"/>
      <c r="AIH113" s="387"/>
      <c r="AII113" s="387"/>
      <c r="AIJ113" s="387"/>
      <c r="AIK113" s="387"/>
      <c r="AIL113" s="387"/>
      <c r="AIM113" s="387"/>
      <c r="AIN113" s="387"/>
      <c r="AIO113" s="387"/>
      <c r="AIP113" s="387"/>
      <c r="AIQ113" s="387"/>
      <c r="AIR113" s="387"/>
      <c r="AIS113" s="387"/>
      <c r="AIT113" s="387"/>
      <c r="AIU113" s="387"/>
      <c r="AIV113" s="387"/>
      <c r="AIW113" s="387"/>
      <c r="AIX113" s="387"/>
      <c r="AIY113" s="387"/>
      <c r="AIZ113" s="387"/>
      <c r="AJA113" s="387"/>
      <c r="AJB113" s="387"/>
      <c r="AJC113" s="387"/>
      <c r="AJD113" s="387"/>
      <c r="AJE113" s="387"/>
      <c r="AJF113" s="387"/>
      <c r="AJG113" s="387"/>
      <c r="AJH113" s="387"/>
      <c r="AJI113" s="387"/>
      <c r="AJJ113" s="387"/>
      <c r="AJK113" s="387"/>
      <c r="AJL113" s="387"/>
      <c r="AJM113" s="387"/>
      <c r="AJN113" s="387"/>
      <c r="AJO113" s="387"/>
      <c r="AJP113" s="387"/>
      <c r="AJQ113" s="387"/>
      <c r="AJR113" s="387"/>
      <c r="AJS113" s="387"/>
      <c r="AJT113" s="387"/>
      <c r="AJU113" s="387"/>
      <c r="AJV113" s="387"/>
      <c r="AJW113" s="387"/>
      <c r="AJX113" s="387"/>
      <c r="AJY113" s="387"/>
      <c r="AJZ113" s="387"/>
      <c r="AKA113" s="387"/>
      <c r="AKB113" s="387"/>
      <c r="AKC113" s="387"/>
      <c r="AKD113" s="387"/>
      <c r="AKE113" s="387"/>
      <c r="AKF113" s="387"/>
      <c r="AKG113" s="387"/>
      <c r="AKH113" s="387"/>
      <c r="AKI113" s="387"/>
      <c r="AKJ113" s="387"/>
      <c r="AKK113" s="387"/>
      <c r="AKL113" s="387"/>
      <c r="AKM113" s="387"/>
      <c r="AKN113" s="387"/>
      <c r="AKO113" s="387"/>
      <c r="AKP113" s="387"/>
      <c r="AKQ113" s="387"/>
      <c r="AKR113" s="387"/>
      <c r="AKS113" s="387"/>
      <c r="AKT113" s="387"/>
      <c r="AKU113" s="387"/>
      <c r="AKV113" s="387"/>
      <c r="AKW113" s="387"/>
      <c r="AKX113" s="387"/>
      <c r="AKY113" s="387"/>
      <c r="AKZ113" s="387"/>
      <c r="ALA113" s="387"/>
      <c r="ALB113" s="387"/>
      <c r="ALC113" s="387"/>
      <c r="ALD113" s="387"/>
      <c r="ALE113" s="387"/>
      <c r="ALF113" s="387"/>
      <c r="ALG113" s="387"/>
      <c r="ALH113" s="387"/>
      <c r="ALI113" s="387"/>
      <c r="ALJ113" s="387"/>
      <c r="ALK113" s="387"/>
      <c r="ALL113" s="387"/>
      <c r="ALM113" s="387"/>
      <c r="ALN113" s="387"/>
      <c r="ALO113" s="387"/>
      <c r="ALP113" s="387"/>
      <c r="ALQ113" s="387"/>
      <c r="ALR113" s="387"/>
      <c r="ALS113" s="387"/>
      <c r="ALT113" s="387"/>
      <c r="ALU113" s="387"/>
      <c r="ALV113" s="387"/>
      <c r="ALW113" s="387"/>
      <c r="ALX113" s="387"/>
      <c r="ALY113" s="387"/>
      <c r="ALZ113" s="387"/>
      <c r="AMA113" s="387"/>
      <c r="AMB113" s="387"/>
      <c r="AMC113" s="387"/>
      <c r="AMD113" s="387"/>
      <c r="AME113" s="387"/>
      <c r="AMF113" s="387"/>
      <c r="AMG113" s="387"/>
      <c r="AMH113" s="387"/>
      <c r="AMI113" s="387"/>
      <c r="AMJ113" s="387"/>
      <c r="AMK113" s="387"/>
      <c r="AML113" s="387"/>
      <c r="AMM113" s="387"/>
      <c r="AMN113" s="387"/>
      <c r="AMO113" s="387"/>
      <c r="AMP113" s="387"/>
      <c r="AMQ113" s="387"/>
      <c r="AMR113" s="387"/>
      <c r="AMS113" s="387"/>
      <c r="AMT113" s="387"/>
      <c r="AMU113" s="387"/>
      <c r="AMV113" s="387"/>
      <c r="AMW113" s="387"/>
      <c r="AMX113" s="387"/>
      <c r="AMY113" s="387"/>
      <c r="AMZ113" s="387"/>
      <c r="ANA113" s="387"/>
      <c r="ANB113" s="387"/>
      <c r="ANC113" s="387"/>
      <c r="AND113" s="387"/>
      <c r="ANE113" s="387"/>
      <c r="ANF113" s="387"/>
      <c r="ANG113" s="387"/>
      <c r="ANH113" s="387"/>
      <c r="ANI113" s="387"/>
      <c r="ANJ113" s="387"/>
      <c r="ANK113" s="387"/>
      <c r="ANL113" s="387"/>
      <c r="ANM113" s="387"/>
      <c r="ANN113" s="387"/>
      <c r="ANO113" s="387"/>
      <c r="ANP113" s="387"/>
      <c r="ANQ113" s="387"/>
      <c r="ANR113" s="387"/>
      <c r="ANS113" s="387"/>
      <c r="ANT113" s="387"/>
      <c r="ANU113" s="387"/>
      <c r="ANV113" s="387"/>
      <c r="ANW113" s="387"/>
      <c r="ANX113" s="387"/>
      <c r="ANY113" s="387"/>
      <c r="ANZ113" s="387"/>
      <c r="AOA113" s="387"/>
      <c r="AOB113" s="387"/>
      <c r="AOC113" s="387"/>
      <c r="AOD113" s="387"/>
      <c r="AOE113" s="387"/>
      <c r="AOF113" s="387"/>
      <c r="AOG113" s="387"/>
      <c r="AOH113" s="387"/>
      <c r="AOI113" s="387"/>
      <c r="AOJ113" s="387"/>
      <c r="AOK113" s="387"/>
      <c r="AOL113" s="387"/>
      <c r="AOM113" s="387"/>
      <c r="AON113" s="387"/>
      <c r="AOO113" s="387"/>
      <c r="AOP113" s="387"/>
      <c r="AOQ113" s="387"/>
      <c r="AOR113" s="387"/>
      <c r="AOS113" s="387"/>
      <c r="AOT113" s="387"/>
      <c r="AOU113" s="387"/>
      <c r="AOV113" s="387"/>
      <c r="AOW113" s="387"/>
      <c r="AOX113" s="387"/>
      <c r="AOY113" s="387"/>
      <c r="AOZ113" s="387"/>
      <c r="APA113" s="387"/>
      <c r="APB113" s="387"/>
      <c r="APC113" s="387"/>
      <c r="APD113" s="387"/>
      <c r="APE113" s="387"/>
      <c r="APF113" s="387"/>
      <c r="APG113" s="387"/>
      <c r="APH113" s="387"/>
      <c r="API113" s="387"/>
      <c r="APJ113" s="387"/>
      <c r="APK113" s="387"/>
      <c r="APL113" s="387"/>
      <c r="APM113" s="387"/>
      <c r="APN113" s="387"/>
      <c r="APO113" s="387"/>
      <c r="APP113" s="387"/>
      <c r="APQ113" s="387"/>
      <c r="APR113" s="387"/>
      <c r="APS113" s="387"/>
      <c r="APT113" s="387"/>
      <c r="APU113" s="387"/>
      <c r="APV113" s="387"/>
      <c r="APW113" s="387"/>
      <c r="APX113" s="387"/>
      <c r="APY113" s="387"/>
      <c r="APZ113" s="387"/>
      <c r="AQA113" s="387"/>
      <c r="AQB113" s="387"/>
      <c r="AQC113" s="387"/>
      <c r="AQD113" s="387"/>
      <c r="AQE113" s="387"/>
      <c r="AQF113" s="387"/>
      <c r="AQG113" s="387"/>
      <c r="AQH113" s="387"/>
      <c r="AQI113" s="387"/>
      <c r="AQJ113" s="387"/>
      <c r="AQK113" s="387"/>
      <c r="AQL113" s="387"/>
      <c r="AQM113" s="387"/>
      <c r="AQN113" s="387"/>
      <c r="AQO113" s="387"/>
      <c r="AQP113" s="387"/>
      <c r="AQQ113" s="387"/>
      <c r="AQR113" s="387"/>
      <c r="AQS113" s="387"/>
    </row>
    <row r="114" spans="1:1137" s="386" customFormat="1" ht="14.5" hidden="1" x14ac:dyDescent="0.35">
      <c r="A114" s="386">
        <v>109</v>
      </c>
      <c r="B114" s="498" t="str">
        <f ca="1">IF(NOW()-'2021-03'!B$15&gt;30,"Red",IF(NOW()-'2021-03'!B$15&gt;15,"Yellow","Green"))</f>
        <v>Green</v>
      </c>
      <c r="C114" s="499" t="str">
        <f>CONCATENATE('2021-03'!$B$1, " - ",'2021-03'!$B$2)</f>
        <v>2021-03 - CIP-002 Transmission Owner Control Centers (TOCC)</v>
      </c>
      <c r="D114" s="499"/>
      <c r="E114" s="500" t="str">
        <f>'2021-03'!$B$5</f>
        <v>CIP-002</v>
      </c>
      <c r="F114" s="501">
        <f>'2021-03'!$G$36</f>
        <v>95</v>
      </c>
      <c r="G114" s="386" t="s">
        <v>34</v>
      </c>
    </row>
    <row r="115" spans="1:1137" s="497" customFormat="1" ht="14.5" x14ac:dyDescent="0.35">
      <c r="A115" s="381">
        <v>110</v>
      </c>
      <c r="B115" s="567" t="str">
        <f ca="1">IF(NOW()-'2021-03'!B$15&gt;30,"Red",IF(NOW()-'2021-03'!B$15&gt;15,"Yellow","Green"))</f>
        <v>Green</v>
      </c>
      <c r="C115" s="548" t="str">
        <f>CONCATENATE('2021-03'!$B$1, " - ",'2021-03'!$B$2)</f>
        <v>2021-03 - CIP-002 Transmission Owner Control Centers (TOCC)</v>
      </c>
      <c r="D115" s="582">
        <f>'2021-03'!$F$7</f>
        <v>3</v>
      </c>
      <c r="E115" s="549" t="str">
        <f>'2021-03'!$B$5</f>
        <v>CIP-002</v>
      </c>
      <c r="F115" s="545">
        <f>'2021-03'!$G$36</f>
        <v>95</v>
      </c>
      <c r="G115" s="550" t="str">
        <f>'2021-03'!$B$3</f>
        <v>DT Development</v>
      </c>
      <c r="H115" s="387"/>
    </row>
    <row r="116" spans="1:1137" s="386" customFormat="1" ht="14.5" hidden="1" x14ac:dyDescent="0.35">
      <c r="A116" s="386">
        <v>111</v>
      </c>
      <c r="B116" s="498" t="str">
        <f ca="1">IF(NOW()-'2021-04'!B$15&gt;30,"Red",IF(NOW()-'2021-04'!B$15&gt;15,"Yellow","Green"))</f>
        <v>Red</v>
      </c>
      <c r="C116" s="499" t="str">
        <f>CONCATENATE('2021-04'!$B$1, " - ",'2021-04'!$B$2)</f>
        <v>2021-04 - Modifications to PRC-002-2</v>
      </c>
      <c r="D116" s="499"/>
      <c r="E116" s="500" t="str">
        <f>'2021-04'!$B$5</f>
        <v>PRC-002-4</v>
      </c>
      <c r="F116" s="501">
        <f>'2021-04'!$F$35</f>
        <v>-60</v>
      </c>
      <c r="G116" s="386" t="s">
        <v>34</v>
      </c>
    </row>
    <row r="117" spans="1:1137" s="497" customFormat="1" ht="14.5" hidden="1" x14ac:dyDescent="0.35">
      <c r="A117" s="386">
        <v>112</v>
      </c>
      <c r="B117" s="308" t="str">
        <f ca="1">IF(NOW()-'2021-04'!B$15&gt;30,"Red",IF(NOW()-'2021-04'!B$15&gt;15,"Yellow","Green"))</f>
        <v>Red</v>
      </c>
      <c r="C117" s="388" t="str">
        <f>CONCATENATE('2021-04'!$B$1, " - ",'2021-04'!$B$2)</f>
        <v>2021-04 - Modifications to PRC-002-2</v>
      </c>
      <c r="D117" s="388"/>
      <c r="E117" s="389" t="str">
        <f>'2021-04'!$B$5</f>
        <v>PRC-002-4</v>
      </c>
      <c r="F117" s="390">
        <f>'2021-04'!$F$35</f>
        <v>-60</v>
      </c>
      <c r="G117" s="387" t="str">
        <f>'2021-04'!$B$3</f>
        <v>Filed</v>
      </c>
      <c r="H117" s="387"/>
    </row>
    <row r="118" spans="1:1137" s="386" customFormat="1" ht="14.5" hidden="1" x14ac:dyDescent="0.35">
      <c r="A118" s="386">
        <v>113</v>
      </c>
      <c r="B118" s="498" t="str">
        <f ca="1">IF(NOW()-'2021-04b'!B$15&gt;30,"Red",IF(NOW()-'2021-04'!B$15&gt;15,"Yellow","Green"))</f>
        <v>Red</v>
      </c>
      <c r="C118" s="499" t="str">
        <f>CONCATENATE('2021-04b'!$B$1, " - ",'2021-04b'!$B$2)</f>
        <v>2021-04b - Modifications to PRC-002-2      (Order 901-M2)</v>
      </c>
      <c r="D118" s="499"/>
      <c r="E118" s="500" t="str">
        <f>'2021-04b'!$B$5</f>
        <v>PRC-002-5, PRC-028-1</v>
      </c>
      <c r="F118" s="501">
        <f>'2021-04b'!$G$36</f>
        <v>-522</v>
      </c>
      <c r="G118" s="386" t="s">
        <v>34</v>
      </c>
    </row>
    <row r="119" spans="1:1137" s="497" customFormat="1" ht="14.5" hidden="1" x14ac:dyDescent="0.35">
      <c r="A119" s="381">
        <v>114</v>
      </c>
      <c r="B119" s="567" t="str">
        <f ca="1">IF(NOW()-'2021-04b'!B$15&gt;30,"Red",IF(NOW()-'2021-04b'!B$15&gt;15,"Yellow","Green"))</f>
        <v>Red</v>
      </c>
      <c r="C119" s="590" t="str">
        <f>CONCATENATE('2021-04b'!$B$1, " - ",'2021-04b'!$B$2)</f>
        <v>2021-04b - Modifications to PRC-002-2      (Order 901-M2)</v>
      </c>
      <c r="D119" s="582">
        <f>'2021-04b'!$F$7</f>
        <v>3</v>
      </c>
      <c r="E119" s="549" t="str">
        <f>'2021-04b'!$B$5</f>
        <v>PRC-002-5, PRC-028-1</v>
      </c>
      <c r="F119" s="545">
        <f>'2021-04b'!$G$36</f>
        <v>-522</v>
      </c>
      <c r="G119" s="550" t="str">
        <f>'2021-04b'!$B$3</f>
        <v>Archived</v>
      </c>
      <c r="H119" s="387"/>
    </row>
    <row r="120" spans="1:1137" s="386" customFormat="1" ht="14.5" hidden="1" x14ac:dyDescent="0.35">
      <c r="A120" s="386">
        <v>115</v>
      </c>
      <c r="B120" s="498" t="str">
        <f ca="1">IF(NOW()-'2021-05'!B$15&gt;30,"Red",IF(NOW()-'2021-05'!B$15&gt;15,"Yellow","Green"))</f>
        <v>Red</v>
      </c>
      <c r="C120" s="499" t="str">
        <f>CONCATENATE('2021-05'!$B$1, " - ",'2021-05'!$B$2)</f>
        <v>2021-05 - Modifications to PRC-023-4</v>
      </c>
      <c r="D120" s="499"/>
      <c r="E120" s="500" t="str">
        <f>'2021-05'!$B$5</f>
        <v>PRC-023-6</v>
      </c>
      <c r="F120" s="501">
        <f>'2021-05'!$F$35</f>
        <v>-114</v>
      </c>
      <c r="G120" s="386" t="s">
        <v>34</v>
      </c>
    </row>
    <row r="121" spans="1:1137" s="497" customFormat="1" ht="14.5" hidden="1" x14ac:dyDescent="0.35">
      <c r="A121" s="386">
        <v>116</v>
      </c>
      <c r="B121" s="308" t="str">
        <f ca="1">IF(NOW()-'2021-05'!B$15&gt;30,"Red",IF(NOW()-'2021-05'!B$15&gt;15,"Yellow","Green"))</f>
        <v>Red</v>
      </c>
      <c r="C121" s="388" t="str">
        <f>CONCATENATE('2021-05'!$B$1, " - ",'2021-05'!$B$2)</f>
        <v>2021-05 - Modifications to PRC-023-4</v>
      </c>
      <c r="D121" s="388"/>
      <c r="E121" s="389" t="str">
        <f>'2021-05'!$B$5</f>
        <v>PRC-023-6</v>
      </c>
      <c r="F121" s="390">
        <f>'2021-05'!$F$35</f>
        <v>-114</v>
      </c>
      <c r="G121" s="387" t="str">
        <f>'2021-05'!$B$3</f>
        <v>Filed</v>
      </c>
      <c r="H121" s="387"/>
    </row>
    <row r="122" spans="1:1137" s="386" customFormat="1" ht="14.5" hidden="1" x14ac:dyDescent="0.35">
      <c r="A122" s="386">
        <v>117</v>
      </c>
      <c r="B122" s="498" t="str">
        <f ca="1">IF(NOW()-'2021-06'!B$15&gt;30,"Red",IF(NOW()-'2021-06'!B$15&gt;15,"Yellow","Green"))</f>
        <v>Red</v>
      </c>
      <c r="C122" s="499" t="str">
        <f>CONCATENATE('2021-06'!$B$1, " - ",'2021-06'!$B$2)</f>
        <v>2021-06 - Modifications to IRO-010 and TOP-003</v>
      </c>
      <c r="D122" s="499"/>
      <c r="E122" s="500" t="str">
        <f>'2021-06'!$B$5</f>
        <v>TBD</v>
      </c>
      <c r="F122" s="501">
        <f>'2021-06'!$F$35</f>
        <v>27</v>
      </c>
      <c r="G122" s="386" t="s">
        <v>34</v>
      </c>
    </row>
    <row r="123" spans="1:1137" s="497" customFormat="1" ht="14.5" hidden="1" x14ac:dyDescent="0.35">
      <c r="A123" s="386">
        <v>118</v>
      </c>
      <c r="B123" s="308" t="str">
        <f ca="1">IF(NOW()-'2021-06'!B$15&gt;30,"Red",IF(NOW()-'2021-06'!B$15&gt;15,"Yellow","Green"))</f>
        <v>Red</v>
      </c>
      <c r="C123" s="388" t="str">
        <f>CONCATENATE('2021-06'!$B$1, " - ",'2021-06'!$B$2)</f>
        <v>2021-06 - Modifications to IRO-010 and TOP-003</v>
      </c>
      <c r="D123" s="388"/>
      <c r="E123" s="389" t="str">
        <f>'2021-06'!$B$5</f>
        <v>TBD</v>
      </c>
      <c r="F123" s="390">
        <f>'2021-06'!$F$35</f>
        <v>27</v>
      </c>
      <c r="G123" s="387" t="str">
        <f>'2021-06'!$B$3</f>
        <v>Archived</v>
      </c>
      <c r="H123" s="387"/>
    </row>
    <row r="124" spans="1:1137" s="386" customFormat="1" ht="14.5" hidden="1" x14ac:dyDescent="0.35">
      <c r="A124" s="386">
        <v>119</v>
      </c>
      <c r="B124" s="498" t="str">
        <f ca="1">IF(NOW()-'2021-07'!B$15&gt;30,"Red",IF(NOW()-'2021-07'!B$15&gt;15,"Yellow","Green"))</f>
        <v>Red</v>
      </c>
      <c r="C124" s="499" t="str">
        <f>CONCATENATE('2021-07'!$B$1, " - ",'2021-07'!$B$2)</f>
        <v>2021-07 - Extreme Cold Weather Grid Operations, Preparedness, and Coordination</v>
      </c>
      <c r="D124" s="499"/>
      <c r="E124" s="500" t="str">
        <f>'2021-07'!$B$5</f>
        <v>TBD</v>
      </c>
      <c r="F124" s="501">
        <f>'2021-07'!$F$35</f>
        <v>208</v>
      </c>
      <c r="G124" s="386" t="s">
        <v>34</v>
      </c>
    </row>
    <row r="125" spans="1:1137" s="497" customFormat="1" ht="14.5" hidden="1" x14ac:dyDescent="0.35">
      <c r="A125" s="386">
        <v>120</v>
      </c>
      <c r="B125" s="308" t="str">
        <f ca="1">IF(NOW()-'2021-07'!B$15&gt;30,"Red",IF(NOW()-'2021-07'!B$15&gt;15,"Yellow","Green"))</f>
        <v>Red</v>
      </c>
      <c r="C125" s="502" t="str">
        <f>CONCATENATE('2021-07'!$B$1, " - ",'2021-07'!$B$2)</f>
        <v>2021-07 - Extreme Cold Weather Grid Operations, Preparedness, and Coordination</v>
      </c>
      <c r="D125" s="502"/>
      <c r="E125" s="503" t="str">
        <f>'2021-07'!$B$5</f>
        <v>TBD</v>
      </c>
      <c r="F125" s="390">
        <f>'2021-07'!$F$35</f>
        <v>208</v>
      </c>
      <c r="G125" s="387" t="str">
        <f>'2021-07'!$B$3</f>
        <v>Filed</v>
      </c>
    </row>
    <row r="126" spans="1:1137" s="386" customFormat="1" ht="14.5" hidden="1" x14ac:dyDescent="0.35">
      <c r="A126" s="386">
        <v>121</v>
      </c>
      <c r="B126" s="498" t="str">
        <f ca="1">IF(NOW()-'2021-07bi'!B$15&gt;30,"Red",IF(NOW()-'2021-07bi'!B$15&gt;15,"Yellow","Green"))</f>
        <v>Red</v>
      </c>
      <c r="C126" s="499" t="str">
        <f>CONCATENATE('2021-07bi'!$B$1, " - ",'2021-07bi'!$B$2)</f>
        <v>2021-07b - Extreme Cold Weather Grid Operations, Preparedness, and Coordination</v>
      </c>
      <c r="D126" s="499"/>
      <c r="E126" s="500" t="str">
        <f>'2021-07bi'!$B$5</f>
        <v>EOP-011, TOP-002</v>
      </c>
      <c r="F126" s="501">
        <f>'2021-07bi'!$F$35</f>
        <v>17</v>
      </c>
      <c r="G126" s="386" t="s">
        <v>34</v>
      </c>
    </row>
    <row r="127" spans="1:1137" s="497" customFormat="1" ht="14.5" hidden="1" x14ac:dyDescent="0.35">
      <c r="A127" s="381">
        <v>122</v>
      </c>
      <c r="B127" s="567" t="str">
        <f ca="1">IF(NOW()-'2021-07bi'!B$15&gt;30,"Red",IF(NOW()-'2021-07bi'!B$15&gt;15,"Yellow","Green"))</f>
        <v>Red</v>
      </c>
      <c r="C127" s="543" t="str">
        <f>CONCATENATE('2021-07bi'!$B$1, " - ",'2021-07bi'!$B$2)</f>
        <v>2021-07b - Extreme Cold Weather Grid Operations, Preparedness, and Coordination</v>
      </c>
      <c r="D127" s="543"/>
      <c r="E127" s="544" t="str">
        <f>'2021-07bi'!$B$5</f>
        <v>EOP-011, TOP-002</v>
      </c>
      <c r="F127" s="545">
        <f>'2021-07bi'!$F$35</f>
        <v>17</v>
      </c>
      <c r="G127" s="550" t="str">
        <f>'2021-07bi'!$B$3</f>
        <v>Filed</v>
      </c>
    </row>
    <row r="128" spans="1:1137" s="386" customFormat="1" ht="14.5" hidden="1" x14ac:dyDescent="0.35">
      <c r="A128" s="386">
        <v>123</v>
      </c>
      <c r="B128" s="498" t="str">
        <f ca="1">IF(NOW()-'2021-08'!B$15&gt;30,"Red",IF(NOW()-'2021-08'!B$15&gt;15,"Yellow","Green"))</f>
        <v>Green</v>
      </c>
      <c r="C128" s="499" t="str">
        <f>CONCATENATE('2021-08'!$B$1, " - ",'2021-08'!$B$2)</f>
        <v>2021-08 - Modifications to FAC-008-5</v>
      </c>
      <c r="D128" s="499"/>
      <c r="E128" s="500" t="str">
        <f>'2021-08'!$B$5</f>
        <v>FAC-008-6</v>
      </c>
      <c r="F128" s="501">
        <f>'2021-08'!$G$36</f>
        <v>-305</v>
      </c>
      <c r="G128" s="386" t="s">
        <v>34</v>
      </c>
    </row>
    <row r="129" spans="1:7" s="497" customFormat="1" ht="14.5" x14ac:dyDescent="0.35">
      <c r="A129" s="381">
        <v>124</v>
      </c>
      <c r="B129" s="567" t="str">
        <f ca="1">IF(NOW()-'2021-08'!B$15&gt;30,"Red",IF(NOW()-'2021-08'!B$15&gt;15,"Yellow","Green"))</f>
        <v>Green</v>
      </c>
      <c r="C129" s="543" t="str">
        <f>CONCATENATE('2021-08'!$B$1, " - ",'2021-08'!$B$2)</f>
        <v>2021-08 - Modifications to FAC-008-5</v>
      </c>
      <c r="D129" s="582">
        <f>'2021-08'!$F$7</f>
        <v>1</v>
      </c>
      <c r="E129" s="544" t="str">
        <f>'2021-08'!$B$5</f>
        <v>FAC-008-6</v>
      </c>
      <c r="F129" s="545">
        <f>'2021-08'!$G$36</f>
        <v>-305</v>
      </c>
      <c r="G129" s="550" t="str">
        <f>'2021-08'!$B$3</f>
        <v>SDT Development</v>
      </c>
    </row>
    <row r="130" spans="1:7" s="386" customFormat="1" ht="14.5" hidden="1" x14ac:dyDescent="0.35">
      <c r="A130" s="386">
        <v>125</v>
      </c>
      <c r="B130" s="498" t="str">
        <f ca="1">IF(NOW()-'2022-01'!B$15&gt;30,"Red",IF(NOW()-'2022-01'!B$15&gt;15,"Yellow","Green"))</f>
        <v>Red</v>
      </c>
      <c r="C130" s="499" t="str">
        <f>CONCATENATE('2022-01'!$B$1, " - ",'2022-01'!$B$2)</f>
        <v>2022-01 - Reporting ACE Definition and Associated Terms</v>
      </c>
      <c r="D130" s="499"/>
      <c r="E130" s="500" t="str">
        <f>'2022-01'!$B$5</f>
        <v>ACE &amp; IIM Definitions</v>
      </c>
      <c r="F130" s="501">
        <f>'2022-01'!$F$35</f>
        <v>-49</v>
      </c>
      <c r="G130" s="386" t="s">
        <v>34</v>
      </c>
    </row>
    <row r="131" spans="1:7" s="497" customFormat="1" ht="14.5" hidden="1" x14ac:dyDescent="0.35">
      <c r="A131" s="381">
        <v>126</v>
      </c>
      <c r="B131" s="567" t="str">
        <f ca="1">IF(NOW()-'2022-01'!B$15&gt;30,"Red",IF(NOW()-'2022-01'!B$15&gt;15,"Yellow","Green"))</f>
        <v>Red</v>
      </c>
      <c r="C131" s="564" t="str">
        <f>CONCATENATE('2022-01'!$B$1, " - ",'2022-01'!$B$2)</f>
        <v>2022-01 - Reporting ACE Definition and Associated Terms</v>
      </c>
      <c r="D131" s="564"/>
      <c r="E131" s="544" t="str">
        <f>'2022-01'!$B$5</f>
        <v>ACE &amp; IIM Definitions</v>
      </c>
      <c r="F131" s="545">
        <f>'2022-01'!$F$35</f>
        <v>-49</v>
      </c>
      <c r="G131" s="550" t="str">
        <f>'2022-01'!$B$3</f>
        <v>Pending Board Adoption</v>
      </c>
    </row>
    <row r="132" spans="1:7" s="386" customFormat="1" ht="0.75" hidden="1" customHeight="1" x14ac:dyDescent="0.35">
      <c r="A132" s="386">
        <v>127</v>
      </c>
      <c r="B132" s="498" t="str">
        <f ca="1">IF(NOW()-'2022-02'!B$15&gt;30,"Red",IF(NOW()-'2022-02'!B$15&gt;15,"Yellow","Green"))</f>
        <v>Yellow</v>
      </c>
      <c r="C132" s="499" t="str">
        <f>CONCATENATE('2022-02'!$B$1, " - ",'2022-02'!$B$2)</f>
        <v>2022-02 - Modifications to TPL-001-5.1 and MOD-032-1      (Order 901-M3)</v>
      </c>
      <c r="D132" s="499"/>
      <c r="E132" s="500" t="str">
        <f>'2022-02'!$B$5</f>
        <v>MOD-032, TPL-001, IRO-010</v>
      </c>
      <c r="F132" s="501">
        <f>'2022-02'!$G$36</f>
        <v>46</v>
      </c>
      <c r="G132" s="386" t="s">
        <v>34</v>
      </c>
    </row>
    <row r="133" spans="1:7" s="497" customFormat="1" ht="14.5" x14ac:dyDescent="0.35">
      <c r="A133" s="381">
        <v>128</v>
      </c>
      <c r="B133" s="567" t="str">
        <f ca="1">IF(NOW()-'2022-02'!B$15&gt;30,"Red",IF(NOW()-'2022-02'!B$15&gt;15,"Yellow","Green"))</f>
        <v>Yellow</v>
      </c>
      <c r="C133" s="543" t="str">
        <f>CONCATENATE('2022-02'!$B$1, " - ",'2022-02'!$B$2)</f>
        <v>2022-02 - Modifications to TPL-001-5.1 and MOD-032-1      (Order 901-M3)</v>
      </c>
      <c r="D133" s="582">
        <f>'2022-02'!$F$7</f>
        <v>3</v>
      </c>
      <c r="E133" s="544" t="str">
        <f>'2022-02'!$B$5</f>
        <v>MOD-032, TPL-001, IRO-010</v>
      </c>
      <c r="F133" s="545">
        <f>'2022-02'!$G$36</f>
        <v>46</v>
      </c>
      <c r="G133" s="550" t="str">
        <f>'2022-02'!$B$3</f>
        <v>DT Development</v>
      </c>
    </row>
    <row r="134" spans="1:7" s="386" customFormat="1" ht="14.5" hidden="1" x14ac:dyDescent="0.35">
      <c r="A134" s="386">
        <v>129</v>
      </c>
      <c r="B134" s="498" t="str">
        <f ca="1">IF(NOW()-'2022-03'!B$15&gt;30,"Red",IF(NOW()-'2022-03'!B$15&gt;15,"Yellow","Green"))</f>
        <v>Red</v>
      </c>
      <c r="C134" s="499" t="str">
        <f>CONCATENATE('2022-03'!$B$1, " - ",'2022-03'!$B$2)</f>
        <v>2022-03 - Energy Assurance with Energy-Constrained Resources</v>
      </c>
      <c r="D134" s="499"/>
      <c r="E134" s="500" t="str">
        <f>'2022-03'!$B$5</f>
        <v>BAL-007-1, BAL-008-1</v>
      </c>
      <c r="F134" s="501">
        <f>'2022-03'!$G$36</f>
        <v>-17</v>
      </c>
      <c r="G134" s="386" t="s">
        <v>34</v>
      </c>
    </row>
    <row r="135" spans="1:7" s="497" customFormat="1" ht="14.5" hidden="1" x14ac:dyDescent="0.35">
      <c r="A135" s="381">
        <v>130</v>
      </c>
      <c r="B135" s="567" t="str">
        <f ca="1">IF(NOW()-'2022-03'!B$15&gt;30,"Red",IF(NOW()-'2022-03'!B$15&gt;15,"Yellow","Green"))</f>
        <v>Red</v>
      </c>
      <c r="C135" s="587" t="str">
        <f>CONCATENATE('2022-03'!$B$1, " - ",'2022-03'!$B$2)</f>
        <v>2022-03 - Energy Assurance with Energy-Constrained Resources</v>
      </c>
      <c r="D135" s="582">
        <f>'2022-03'!$F$7</f>
        <v>3</v>
      </c>
      <c r="E135" s="544" t="str">
        <f>'2022-03'!$B$5</f>
        <v>BAL-007-1, BAL-008-1</v>
      </c>
      <c r="F135" s="545">
        <f>'2022-03'!$G$36</f>
        <v>-17</v>
      </c>
      <c r="G135" s="550" t="str">
        <f>'2022-03'!$B$3</f>
        <v>Archived</v>
      </c>
    </row>
    <row r="136" spans="1:7" s="386" customFormat="1" ht="14.5" hidden="1" x14ac:dyDescent="0.35">
      <c r="A136" s="386">
        <v>131</v>
      </c>
      <c r="B136" s="498" t="str">
        <f ca="1">IF(NOW()-'2022-04'!B$15&gt;30,"Red",IF(NOW()-'2022-04'!B$15&gt;15,"Yellow","Green"))</f>
        <v>Green</v>
      </c>
      <c r="C136" s="499" t="str">
        <f>CONCATENATE('2022-04'!$B$1, " - ",'2022-04'!$B$2)</f>
        <v>2022-04 - EMT Models in NERC MOD, TPL, and FAC Standards</v>
      </c>
      <c r="D136" s="499"/>
      <c r="E136" s="500" t="str">
        <f>'2022-04'!$B$5</f>
        <v>FAC-002, MOD-032, TPL-001</v>
      </c>
      <c r="F136" s="501">
        <f>'2022-04'!$G$36</f>
        <v>-355</v>
      </c>
      <c r="G136" s="386" t="s">
        <v>34</v>
      </c>
    </row>
    <row r="137" spans="1:7" s="497" customFormat="1" ht="14.5" x14ac:dyDescent="0.35">
      <c r="A137" s="381">
        <v>132</v>
      </c>
      <c r="B137" s="567" t="str">
        <f ca="1">IF(NOW()-'2022-04'!B$15&gt;30,"Red",IF(NOW()-'2022-04'!B$15&gt;15,"Yellow","Green"))</f>
        <v>Green</v>
      </c>
      <c r="C137" s="543" t="str">
        <f>CONCATENATE('2022-04'!$B$1, " - ",'2022-04'!$B$2)</f>
        <v>2022-04 - EMT Models in NERC MOD, TPL, and FAC Standards</v>
      </c>
      <c r="D137" s="583">
        <f>'2022-04'!$F$7</f>
        <v>2</v>
      </c>
      <c r="E137" s="544" t="str">
        <f>'2022-04'!$B$5</f>
        <v>FAC-002, MOD-032, TPL-001</v>
      </c>
      <c r="F137" s="545">
        <f>'2022-04'!$G$36</f>
        <v>-355</v>
      </c>
      <c r="G137" s="550" t="str">
        <f>'2022-04'!$B$3</f>
        <v>SDT Development</v>
      </c>
    </row>
    <row r="138" spans="1:7" s="386" customFormat="1" ht="14.5" hidden="1" x14ac:dyDescent="0.35">
      <c r="A138" s="386">
        <v>133</v>
      </c>
      <c r="B138" s="498" t="str">
        <f ca="1">IF(NOW()-'2022-05'!B$15&gt;30,"Red",IF(NOW()-'2022-05'!B$15&gt;15,"Yellow","Green"))</f>
        <v>Green</v>
      </c>
      <c r="C138" s="499" t="str">
        <f>CONCATENATE('2022-05'!$B$1, " - ",'2022-05'!$B$2)</f>
        <v>2022-05 - Modifications to CIP-008 Reporting Threshold</v>
      </c>
      <c r="D138" s="499"/>
      <c r="E138" s="500" t="str">
        <f>'2022-05'!$B$5</f>
        <v>CIP-008</v>
      </c>
      <c r="F138" s="501" t="str">
        <f>'2022-05'!$G$36</f>
        <v>Need FB Date</v>
      </c>
      <c r="G138" s="386" t="s">
        <v>34</v>
      </c>
    </row>
    <row r="139" spans="1:7" s="497" customFormat="1" ht="14.5" x14ac:dyDescent="0.35">
      <c r="A139" s="381">
        <v>134</v>
      </c>
      <c r="B139" s="567" t="str">
        <f ca="1">IF(NOW()-'2022-05'!B$15&gt;30,"Red",IF(NOW()-'2022-05'!B$15&gt;15,"Yellow","Green"))</f>
        <v>Green</v>
      </c>
      <c r="C139" s="543" t="str">
        <f>CONCATENATE('2022-05'!$B$1, " - ",'2022-05'!$B$2)</f>
        <v>2022-05 - Modifications to CIP-008 Reporting Threshold</v>
      </c>
      <c r="D139" s="582">
        <f>'2022-05'!$F$7</f>
        <v>1</v>
      </c>
      <c r="E139" s="544" t="str">
        <f>'2022-05'!$B$5</f>
        <v>CIP-008</v>
      </c>
      <c r="F139" s="545" t="str">
        <f>'2022-05'!$G$36</f>
        <v>Need FB Date</v>
      </c>
      <c r="G139" s="550" t="str">
        <f>'2022-05'!$B$3</f>
        <v>DT Development</v>
      </c>
    </row>
    <row r="140" spans="1:7" s="386" customFormat="1" ht="14.5" hidden="1" x14ac:dyDescent="0.35">
      <c r="A140" s="386">
        <v>135</v>
      </c>
      <c r="B140" s="498" t="str">
        <f ca="1">IF(NOW()-'2023-01'!B$15&gt;30,"Red",IF(NOW()-'2023-01'!B$15&gt;15,"Yellow","Green"))</f>
        <v>Green</v>
      </c>
      <c r="C140" s="499" t="str">
        <f>CONCATENATE('2023-01'!$B$1, " - ",'2023-01'!$B$2)</f>
        <v>2023-01 - EOP-004 IBR Event Reporting</v>
      </c>
      <c r="D140" s="499"/>
      <c r="E140" s="500" t="str">
        <f>'2023-01'!$B$5</f>
        <v>EOP-004-5</v>
      </c>
      <c r="F140" s="501" t="str">
        <f>'2023-01'!$G$35</f>
        <v/>
      </c>
      <c r="G140" s="386" t="s">
        <v>34</v>
      </c>
    </row>
    <row r="141" spans="1:7" s="497" customFormat="1" ht="14.5" hidden="1" x14ac:dyDescent="0.35">
      <c r="A141" s="381">
        <v>136</v>
      </c>
      <c r="B141" s="567" t="str">
        <f ca="1">IF(NOW()-'2023-01'!B$15&gt;30,"Red",IF(NOW()-'2023-01'!B$15&gt;15,"Yellow","Green"))</f>
        <v>Green</v>
      </c>
      <c r="C141" s="543" t="str">
        <f>CONCATENATE('2023-01'!$B$1, " - ",'2023-01'!$B$2)</f>
        <v>2023-01 - EOP-004 IBR Event Reporting</v>
      </c>
      <c r="D141" s="582">
        <f>'2023-01'!$F$7</f>
        <v>2</v>
      </c>
      <c r="E141" s="544" t="str">
        <f>'2023-01'!$B$5</f>
        <v>EOP-004-5</v>
      </c>
      <c r="F141" s="545">
        <f>'2023-01'!$G$36</f>
        <v>59</v>
      </c>
      <c r="G141" s="550" t="str">
        <f>'2023-01'!$B$3</f>
        <v>Responding to Comment</v>
      </c>
    </row>
    <row r="142" spans="1:7" s="386" customFormat="1" ht="14.5" hidden="1" x14ac:dyDescent="0.35">
      <c r="A142" s="386">
        <v>137</v>
      </c>
      <c r="B142" s="498" t="str">
        <f ca="1">IF(NOW()-'2023-02'!B$15&gt;30,"Red",IF(NOW()-'2023-02'!B$15&gt;15,"Yellow","Green"))</f>
        <v>Red</v>
      </c>
      <c r="C142" s="499" t="str">
        <f>CONCATENATE('2023-02'!$B$1, " - ",'2023-02'!$B$2)</f>
        <v>2023-02 - Analysis and Mitigation of BES Inverter-Based Resource Performance Issues      (Order 901-M2)</v>
      </c>
      <c r="D142" s="499"/>
      <c r="E142" s="500" t="str">
        <f>'2023-02'!$B$5</f>
        <v>PRC-030-1</v>
      </c>
      <c r="F142" s="390" t="str">
        <f>'2023-02'!$G$35</f>
        <v/>
      </c>
      <c r="G142" s="386" t="s">
        <v>34</v>
      </c>
    </row>
    <row r="143" spans="1:7" s="497" customFormat="1" ht="14.5" hidden="1" x14ac:dyDescent="0.35">
      <c r="A143" s="381">
        <v>138</v>
      </c>
      <c r="B143" s="567" t="str">
        <f ca="1">IF(NOW()-'2023-02'!B$15&gt;30,"Red",IF(NOW()-'2023-02'!B$15&gt;15,"Yellow","Green"))</f>
        <v>Red</v>
      </c>
      <c r="C143" s="587" t="str">
        <f>CONCATENATE('2023-02'!$B$1, " - ",'2023-02'!$B$2)</f>
        <v>2023-02 - Analysis and Mitigation of BES Inverter-Based Resource Performance Issues      (Order 901-M2)</v>
      </c>
      <c r="D143" s="582">
        <f>'2021-03'!$F$7</f>
        <v>3</v>
      </c>
      <c r="E143" s="544" t="str">
        <f>'2023-02'!$B$5</f>
        <v>PRC-030-1</v>
      </c>
      <c r="F143" s="545">
        <f>'2023-02'!$G$36</f>
        <v>161</v>
      </c>
      <c r="G143" s="550" t="str">
        <f>'2023-02'!$B$3</f>
        <v>Archived</v>
      </c>
    </row>
    <row r="144" spans="1:7" s="386" customFormat="1" ht="14.5" hidden="1" x14ac:dyDescent="0.35">
      <c r="A144" s="386">
        <v>139</v>
      </c>
      <c r="B144" s="498" t="str">
        <f ca="1">IF(NOW()-'2023-03'!B$15&gt;30,"Red",IF(NOW()-'2023-03'!B$15&gt;15,"Yellow","Green"))</f>
        <v>Red</v>
      </c>
      <c r="C144" s="499" t="str">
        <f>CONCATENATE('2023-03'!$B$1, " - ",'2023-03'!$B$2)</f>
        <v>2023-03 - Internal Network Security Monitoring (INSM)</v>
      </c>
      <c r="D144" s="499"/>
      <c r="E144" s="500" t="str">
        <f>'2023-03'!$B$5</f>
        <v>CIP-005, CIP-010, CIP-013</v>
      </c>
      <c r="F144" s="390" t="str">
        <f>'2023-03'!$G$35</f>
        <v/>
      </c>
      <c r="G144" s="386" t="s">
        <v>34</v>
      </c>
    </row>
    <row r="145" spans="1:7" s="497" customFormat="1" ht="14.5" hidden="1" x14ac:dyDescent="0.35">
      <c r="A145" s="381">
        <v>140</v>
      </c>
      <c r="B145" s="567" t="str">
        <f ca="1">IF(NOW()-'2023-03'!B$15&gt;30,"Red",IF(NOW()-'2023-03'!B$15&gt;15,"Yellow","Green"))</f>
        <v>Red</v>
      </c>
      <c r="C145" s="543" t="str">
        <f>CONCATENATE('2023-03'!$B$1, " - ",'2023-03'!$B$2)</f>
        <v>2023-03 - Internal Network Security Monitoring (INSM)</v>
      </c>
      <c r="D145" s="543"/>
      <c r="E145" s="544" t="str">
        <f>'2023-03'!$B$5</f>
        <v>CIP-005, CIP-010, CIP-013</v>
      </c>
      <c r="F145" s="545">
        <f>'2023-03'!$G$36</f>
        <v>0</v>
      </c>
      <c r="G145" s="550" t="str">
        <f>'2023-03'!$B$3</f>
        <v>Pending Board Adoption</v>
      </c>
    </row>
    <row r="146" spans="1:7" s="386" customFormat="1" ht="14.5" hidden="1" x14ac:dyDescent="0.35">
      <c r="A146" s="386">
        <v>141</v>
      </c>
      <c r="B146" s="498" t="str">
        <f ca="1">IF(NOW()-'2023-04'!B$15&gt;30,"Red",IF(NOW()-'2023-04'!B$15&gt;15,"Yellow","Green"))</f>
        <v>Red</v>
      </c>
      <c r="C146" s="499" t="str">
        <f>CONCATENATE('2023-04'!$B$1, " - ",'2023-04'!$B$2)</f>
        <v>2023-04 - Modifications to CIP-003</v>
      </c>
      <c r="D146" s="499"/>
      <c r="E146" s="500" t="str">
        <f>'2023-04'!$B$5</f>
        <v>CIP-003</v>
      </c>
      <c r="F146" s="390" t="str">
        <f>'2023-04'!$G$35</f>
        <v/>
      </c>
      <c r="G146" s="386" t="s">
        <v>34</v>
      </c>
    </row>
    <row r="147" spans="1:7" s="497" customFormat="1" ht="14.5" hidden="1" x14ac:dyDescent="0.35">
      <c r="A147" s="381">
        <v>142</v>
      </c>
      <c r="B147" s="567" t="str">
        <f ca="1">IF(NOW()-'2023-04'!B$15&gt;30,"Red",IF(NOW()-'2023-04'!B$15&gt;15,"Yellow","Green"))</f>
        <v>Red</v>
      </c>
      <c r="C147" s="587" t="str">
        <f>CONCATENATE('2023-04'!$B$1, " - ",'2023-04'!$B$2)</f>
        <v>2023-04 - Modifications to CIP-003</v>
      </c>
      <c r="D147" s="582">
        <f>'2023-04'!$F$7</f>
        <v>3</v>
      </c>
      <c r="E147" s="544" t="str">
        <f>'2023-04'!$B$5</f>
        <v>CIP-003</v>
      </c>
      <c r="F147" s="545" t="str">
        <f>'2023-04'!$G$36</f>
        <v>Need FB Date</v>
      </c>
      <c r="G147" s="550" t="str">
        <f>'2023-04'!$B$3</f>
        <v>Archived</v>
      </c>
    </row>
    <row r="148" spans="1:7" s="386" customFormat="1" ht="14.5" hidden="1" x14ac:dyDescent="0.35">
      <c r="A148" s="386">
        <v>143</v>
      </c>
      <c r="B148" s="498" t="str">
        <f ca="1">IF(NOW()-'2023-05'!B$15&gt;30,"Red",IF(NOW()-'2023-05'!B$15&gt;15,"Yellow","Green"))</f>
        <v>Green</v>
      </c>
      <c r="C148" s="499" t="str">
        <f>CONCATENATE('2023-05'!$B$1, " - ",'2023-05'!$B$2)</f>
        <v>2023-05 - Modifications to FAC-001 and FAC-002</v>
      </c>
      <c r="D148" s="499"/>
      <c r="E148" s="500" t="str">
        <f>'2023-05'!$B$5</f>
        <v>FAC-001, FAC-002</v>
      </c>
      <c r="F148" s="390" t="str">
        <f>'2023-05'!$G$35</f>
        <v/>
      </c>
      <c r="G148" s="386" t="s">
        <v>34</v>
      </c>
    </row>
    <row r="149" spans="1:7" s="497" customFormat="1" ht="14.5" x14ac:dyDescent="0.35">
      <c r="A149" s="381">
        <v>144</v>
      </c>
      <c r="B149" s="567" t="str">
        <f ca="1">IF(NOW()-'2023-05'!B$15&gt;30,"Red",IF(NOW()-'2023-05'!B$15&gt;15,"Yellow","Green"))</f>
        <v>Green</v>
      </c>
      <c r="C149" s="543" t="str">
        <f>CONCATENATE('2023-05'!$B$1, " - ",'2023-05'!$B$2)</f>
        <v>2023-05 - Modifications to FAC-001 and FAC-002</v>
      </c>
      <c r="D149" s="582">
        <f>'2023-05'!$F$7</f>
        <v>1</v>
      </c>
      <c r="E149" s="544" t="str">
        <f>'2023-05'!$B$5</f>
        <v>FAC-001, FAC-002</v>
      </c>
      <c r="F149" s="545">
        <f ca="1">'2023-05'!$G$36</f>
        <v>90</v>
      </c>
      <c r="G149" s="550" t="str">
        <f>'2023-05'!$B$3</f>
        <v>SDT Development</v>
      </c>
    </row>
    <row r="150" spans="1:7" s="386" customFormat="1" ht="14.5" hidden="1" x14ac:dyDescent="0.35">
      <c r="A150" s="386">
        <v>145</v>
      </c>
      <c r="B150" s="498" t="str">
        <f ca="1">IF(NOW()-'2023-06'!B$15&gt;30,"Red",IF(NOW()-'2023-06'!B$15&gt;15,"Yellow","Green"))</f>
        <v>Green</v>
      </c>
      <c r="C150" s="499" t="str">
        <f>CONCATENATE('2023-06'!$B$1, " - ",'2023-06'!$B$2)</f>
        <v>2023-06 - CIP-014 Risk Assessment Refinement</v>
      </c>
      <c r="D150" s="499"/>
      <c r="E150" s="500" t="str">
        <f>'2023-06'!$B$5</f>
        <v>CIP-014-4</v>
      </c>
      <c r="F150" s="390" t="str">
        <f>'2023-06'!$G$35</f>
        <v/>
      </c>
      <c r="G150" s="386" t="s">
        <v>34</v>
      </c>
    </row>
    <row r="151" spans="1:7" s="497" customFormat="1" ht="14.5" x14ac:dyDescent="0.35">
      <c r="A151" s="381">
        <v>146</v>
      </c>
      <c r="B151" s="567" t="str">
        <f ca="1">IF(NOW()-'2023-06'!B$15&gt;30,"Red",IF(NOW()-'2023-06'!B$15&gt;15,"Yellow","Green"))</f>
        <v>Green</v>
      </c>
      <c r="C151" s="543" t="str">
        <f>CONCATENATE('2023-06'!$B$1, " - ",'2023-06'!$B$2)</f>
        <v>2023-06 - CIP-014 Risk Assessment Refinement</v>
      </c>
      <c r="D151" s="582">
        <f>'2023-06'!$F$7</f>
        <v>3</v>
      </c>
      <c r="E151" s="544" t="str">
        <f>'2023-06'!$B$5</f>
        <v>CIP-014-4</v>
      </c>
      <c r="F151" s="545">
        <f>'2023-06'!$G$36</f>
        <v>-158</v>
      </c>
      <c r="G151" s="550" t="str">
        <f>'2023-06'!$B$3</f>
        <v>SDT Development</v>
      </c>
    </row>
    <row r="152" spans="1:7" s="386" customFormat="1" ht="14.5" hidden="1" x14ac:dyDescent="0.35">
      <c r="A152" s="381">
        <v>147</v>
      </c>
      <c r="B152" s="498" t="str">
        <f ca="1">IF(NOW()-'2023-07'!B$15&gt;30,"Red",IF(NOW()-'2023-07'!B$15&gt;15,"Yellow","Green"))</f>
        <v>Red</v>
      </c>
      <c r="C152" s="499" t="str">
        <f>CONCATENATE('2023-07'!$B$1, " - ",'2023-07'!$B$2)</f>
        <v>2023-07 - Transmission System Planning Performance Requirements for Extreme Weather</v>
      </c>
      <c r="D152" s="499"/>
      <c r="E152" s="500" t="str">
        <f>'2023-07'!$B$5</f>
        <v>TPL-008-1</v>
      </c>
      <c r="F152" s="390" t="str">
        <f>'2023-07'!$G$35</f>
        <v/>
      </c>
      <c r="G152" s="386" t="s">
        <v>34</v>
      </c>
    </row>
    <row r="153" spans="1:7" s="497" customFormat="1" ht="14.5" hidden="1" x14ac:dyDescent="0.35">
      <c r="A153" s="381">
        <v>148</v>
      </c>
      <c r="B153" s="567" t="str">
        <f ca="1">IF(NOW()-'2023-07'!B$15&gt;30,"Red",IF(NOW()-'2023-07'!B$15&gt;15,"Yellow","Green"))</f>
        <v>Red</v>
      </c>
      <c r="C153" s="543" t="str">
        <f>CONCATENATE('2023-07'!$B$1, " - ",'2023-07'!$B$2)</f>
        <v>2023-07 - Transmission System Planning Performance Requirements for Extreme Weather</v>
      </c>
      <c r="D153" s="582">
        <f>'2021-03'!$F$7</f>
        <v>3</v>
      </c>
      <c r="E153" s="544" t="str">
        <f>'2023-07'!$B$5</f>
        <v>TPL-008-1</v>
      </c>
      <c r="F153" s="545">
        <f ca="1">'2023-07'!$G$36</f>
        <v>601.40188912036683</v>
      </c>
      <c r="G153" s="550" t="str">
        <f>'2023-07'!$B$3</f>
        <v>Archived</v>
      </c>
    </row>
    <row r="154" spans="1:7" s="386" customFormat="1" ht="14.5" hidden="1" x14ac:dyDescent="0.35">
      <c r="A154" s="381">
        <v>149</v>
      </c>
      <c r="B154" s="498" t="str">
        <f ca="1">IF(NOW()-'2023-08'!B$15&gt;30,"Red",IF(NOW()-'2023-08'!B$15&gt;15,"Yellow","Green"))</f>
        <v>Green</v>
      </c>
      <c r="C154" s="499" t="str">
        <f>CONCATENATE('2023-08'!$B$1, " - ",'2023-08'!$B$2)</f>
        <v>2023-08 - Modifications of MOD-031 Demand and Energy Data</v>
      </c>
      <c r="D154" s="499"/>
      <c r="E154" s="500" t="str">
        <f>'2023-08'!$B$5</f>
        <v>MOD-031-3</v>
      </c>
      <c r="F154" s="390" t="str">
        <f>'2023-08'!$G$35</f>
        <v/>
      </c>
      <c r="G154" s="386" t="s">
        <v>34</v>
      </c>
    </row>
    <row r="155" spans="1:7" s="497" customFormat="1" ht="14.5" x14ac:dyDescent="0.35">
      <c r="A155" s="381">
        <v>150</v>
      </c>
      <c r="B155" s="308" t="str">
        <f ca="1">IF(NOW()-'2023-08'!B$15&gt;30,"Red",IF(NOW()-'2023-08'!B$15&gt;15,"Yellow","Green"))</f>
        <v>Green</v>
      </c>
      <c r="C155" s="543" t="str">
        <f>CONCATENATE('2023-08'!$B$1, " - ",'2023-08'!$B$2)</f>
        <v>2023-08 - Modifications of MOD-031 Demand and Energy Data</v>
      </c>
      <c r="D155" s="582">
        <f>'2023-08'!$F$7</f>
        <v>1</v>
      </c>
      <c r="E155" s="544" t="str">
        <f>'2023-08'!$B$5</f>
        <v>MOD-031-3</v>
      </c>
      <c r="F155" s="545">
        <f ca="1">'2023-08'!$G$36</f>
        <v>0</v>
      </c>
      <c r="G155" s="550" t="str">
        <f>'2023-08'!$B$3</f>
        <v>Nominations &amp; SAR</v>
      </c>
    </row>
    <row r="156" spans="1:7" s="386" customFormat="1" ht="14.5" hidden="1" x14ac:dyDescent="0.35">
      <c r="A156" s="381">
        <v>151</v>
      </c>
      <c r="B156" s="498" t="str">
        <f ca="1">IF(NOW()-'2023-09'!B$15&gt;30,"Red",IF(NOW()-'2023-09'!B$15&gt;15,"Yellow","Green"))</f>
        <v>Green</v>
      </c>
      <c r="C156" s="499" t="str">
        <f>CONCATENATE('2023-09'!$B$1, " - ",'2023-09'!$B$2)</f>
        <v xml:space="preserve">2023-09 - Risk Management for Third-P​ar​ty Cloud Services​​ </v>
      </c>
      <c r="D156" s="582">
        <f>'2021-03'!$F$7</f>
        <v>3</v>
      </c>
      <c r="E156" s="500" t="str">
        <f>'2023-09'!$B$5</f>
        <v>CIP-004, CIP-011</v>
      </c>
      <c r="F156" s="390" t="str">
        <f>'2023-07'!$G$35</f>
        <v/>
      </c>
      <c r="G156" s="386" t="s">
        <v>34</v>
      </c>
    </row>
    <row r="157" spans="1:7" s="497" customFormat="1" ht="14.5" x14ac:dyDescent="0.35">
      <c r="A157" s="381">
        <v>152</v>
      </c>
      <c r="B157" s="567" t="str">
        <f ca="1">IF(NOW()-'2023-09'!B$15&gt;30,"Red",IF(NOW()-'2023-09'!B$15&gt;15,"Yellow","Green"))</f>
        <v>Green</v>
      </c>
      <c r="C157" s="543" t="str">
        <f>CONCATENATE('2023-09'!$B$1, " - ",'2023-09'!$B$2)</f>
        <v xml:space="preserve">2023-09 - Risk Management for Third-P​ar​ty Cloud Services​​ </v>
      </c>
      <c r="D157" s="582">
        <f>'2023-09'!$F$7</f>
        <v>2</v>
      </c>
      <c r="E157" s="544" t="str">
        <f>'2023-09'!$B$5</f>
        <v>CIP-004, CIP-011</v>
      </c>
      <c r="F157" s="545">
        <f ca="1">'2023-07'!$G$36</f>
        <v>601.40188912036683</v>
      </c>
      <c r="G157" s="550" t="str">
        <f>'2023-09'!$B$3</f>
        <v>DT Development</v>
      </c>
    </row>
    <row r="158" spans="1:7" s="386" customFormat="1" ht="14.5" hidden="1" x14ac:dyDescent="0.35">
      <c r="A158" s="381">
        <v>153</v>
      </c>
      <c r="B158" s="498" t="str">
        <f ca="1">IF(NOW()-'2024-01'!B$15&gt;30,"Red",IF(NOW()-'2024-01'!B$15&gt;15,"Yellow","Green"))</f>
        <v>Green</v>
      </c>
      <c r="C158" s="499" t="str">
        <f>CONCATENATE('2024-01'!$B$1, " - ",'2024-01'!$B$2)</f>
        <v>2024-01 - Rules of Procedure Definitions Alignment (Generator Owner and Generator Operator)</v>
      </c>
      <c r="D158" s="582">
        <f>'2024-01'!$F$7</f>
        <v>3</v>
      </c>
      <c r="E158" s="500" t="str">
        <f>'2024-01'!$B$5</f>
        <v>TBD</v>
      </c>
      <c r="F158" s="390" t="str">
        <f>'2024-01'!$G$36</f>
        <v>Need FB Date</v>
      </c>
      <c r="G158" s="386" t="s">
        <v>34</v>
      </c>
    </row>
    <row r="159" spans="1:7" s="497" customFormat="1" ht="14.5" x14ac:dyDescent="0.35">
      <c r="A159" s="381">
        <v>154</v>
      </c>
      <c r="B159" s="308" t="str">
        <f ca="1">IF(NOW()-'2024-01'!B$15&gt;30,"Red",IF(NOW()-'2024-01'!B$15&gt;15,"Yellow","Green"))</f>
        <v>Green</v>
      </c>
      <c r="C159" s="543" t="str">
        <f>CONCATENATE('2024-01'!$B$1, " - ",'2024-01'!$B$2)</f>
        <v>2024-01 - Rules of Procedure Definitions Alignment (Generator Owner and Generator Operator)</v>
      </c>
      <c r="D159" s="582">
        <f>'2024-01'!$F$7</f>
        <v>3</v>
      </c>
      <c r="E159" s="544" t="str">
        <f>'2024-01'!$B$5</f>
        <v>TBD</v>
      </c>
      <c r="F159" s="545" t="str">
        <f>'2024-01'!$G$36</f>
        <v>Need FB Date</v>
      </c>
      <c r="G159" s="550" t="str">
        <f>'2024-01'!$B$3</f>
        <v>DT Development</v>
      </c>
    </row>
    <row r="160" spans="1:7" s="386" customFormat="1" ht="14.5" hidden="1" x14ac:dyDescent="0.35">
      <c r="A160" s="381">
        <v>155</v>
      </c>
      <c r="B160" s="498" t="str">
        <f ca="1">IF(NOW()-'2024-02'!B$15&gt;30,"Red",IF(NOW()-'2024-02'!B$15&gt;15,"Yellow","Green"))</f>
        <v>Green</v>
      </c>
      <c r="C160" s="499" t="str">
        <f>CONCATENATE('2024-02'!$B$1, " - ",'2024-02'!$B$2)</f>
        <v>2024-02 - Planning Energy Assurance</v>
      </c>
      <c r="D160" s="582">
        <f>'2024-02'!$F$7</f>
        <v>3</v>
      </c>
      <c r="E160" s="500" t="str">
        <f>'2024-02'!$B$5</f>
        <v>TPL-001-5.1</v>
      </c>
      <c r="F160" s="390">
        <f ca="1">'2024-02'!$G$36</f>
        <v>0</v>
      </c>
      <c r="G160" s="386" t="s">
        <v>34</v>
      </c>
    </row>
    <row r="161" spans="1:7" s="497" customFormat="1" ht="14.5" x14ac:dyDescent="0.35">
      <c r="A161" s="381">
        <v>156</v>
      </c>
      <c r="B161" s="308" t="str">
        <f ca="1">IF(NOW()-'2024-02'!B$15&gt;30,"Red",IF(NOW()-'2024-02'!B$15&gt;15,"Yellow","Green"))</f>
        <v>Green</v>
      </c>
      <c r="C161" s="543" t="str">
        <f>CONCATENATE('2024-02'!$B$1, " - ",'2024-02'!$B$2)</f>
        <v>2024-02 - Planning Energy Assurance</v>
      </c>
      <c r="D161" s="582">
        <f>'2024-02'!$F$7</f>
        <v>3</v>
      </c>
      <c r="E161" s="544" t="str">
        <f>'2024-02'!$B$5</f>
        <v>TPL-001-5.1</v>
      </c>
      <c r="F161" s="545">
        <f ca="1">'2024-02'!$G$36</f>
        <v>0</v>
      </c>
      <c r="G161" s="550" t="str">
        <f>'2024-02'!$B$3</f>
        <v>SDT Development</v>
      </c>
    </row>
    <row r="162" spans="1:7" s="386" customFormat="1" ht="14.5" hidden="1" x14ac:dyDescent="0.35">
      <c r="A162" s="381">
        <v>157</v>
      </c>
      <c r="B162" s="498" t="str">
        <f ca="1">IF(NOW()-'2024-01'!B$15&gt;30,"Red",IF(NOW()-'2024-01'!B$15&gt;15,"Yellow","Green"))</f>
        <v>Green</v>
      </c>
      <c r="C162" s="499" t="str">
        <f>CONCATENATE('2024-03'!$B$1, " - ",'2024-03'!$B$2)</f>
        <v>2024-03 - Revisions to EOP-012-2</v>
      </c>
      <c r="D162" s="582">
        <f>'2024-03'!$F$7</f>
        <v>3</v>
      </c>
      <c r="E162" s="500" t="str">
        <f>'2024-01'!$B$5</f>
        <v>TBD</v>
      </c>
      <c r="F162" s="390" t="str">
        <f>'2024-01'!$G$36</f>
        <v>Need FB Date</v>
      </c>
      <c r="G162" s="386" t="s">
        <v>34</v>
      </c>
    </row>
    <row r="163" spans="1:7" s="497" customFormat="1" ht="14.5" x14ac:dyDescent="0.35">
      <c r="A163" s="381">
        <v>158</v>
      </c>
      <c r="B163" s="308" t="str">
        <f ca="1">IF(NOW()-'2024-03'!B$15&gt;30,"Red",IF(NOW()-'2024-03'!B$15&gt;15,"Yellow","Green"))</f>
        <v>Green</v>
      </c>
      <c r="C163" s="543" t="str">
        <f>CONCATENATE('2024-03'!$B$1, " - ",'2024-03'!$B$2)</f>
        <v>2024-03 - Revisions to EOP-012-2</v>
      </c>
      <c r="D163" s="582">
        <f>'2024-03'!$F$7</f>
        <v>3</v>
      </c>
      <c r="E163" s="544" t="str">
        <f>'2024-01'!$B$5</f>
        <v>TBD</v>
      </c>
      <c r="F163" s="545" t="str">
        <f>'2024-01'!$G$36</f>
        <v>Need FB Date</v>
      </c>
      <c r="G163" s="550" t="str">
        <f>'2024-03'!$B$3</f>
        <v>Nominations &amp; SAR</v>
      </c>
    </row>
  </sheetData>
  <autoFilter ref="A5:G163" xr:uid="{00000000-0009-0000-0000-000003000000}">
    <filterColumn colId="6">
      <filters>
        <filter val="DT Development"/>
        <filter val="Nominations &amp; SAR"/>
        <filter val="On Hold"/>
        <filter val="SDT Development"/>
      </filters>
    </filterColumn>
  </autoFilter>
  <customSheetViews>
    <customSheetView guid="{1320E5F0-9854-46BA-9165-0D2D126E5847}" showPageBreaks="1" zeroValues="0" fitToPage="1" filter="1" showAutoFilter="1" hiddenColumns="1" topLeftCell="B1">
      <pane xSplit="494" ySplit="5" topLeftCell="SC7" activePane="bottomRight" state="frozen"/>
      <selection pane="bottomRight"/>
      <pageMargins left="0" right="0" top="0" bottom="0" header="0" footer="0"/>
      <pageSetup paperSize="5" scale="79" orientation="landscape" horizontalDpi="1200" verticalDpi="1200" r:id="rId1"/>
      <headerFooter>
        <oddHeader>&amp;F</oddHeader>
        <oddFooter>&amp;L&amp;BNorth American Electric Reliability Corporation Confidential&amp;B&amp;C&amp;D&amp;RPage &amp;P</oddFooter>
      </headerFooter>
      <autoFilter ref="A5:F67" xr:uid="{9CB4943B-ACF8-4618-B221-B26FB9ADE141}">
        <filterColumn colId="4">
          <filters>
            <filter val="Current"/>
          </filters>
        </filterColumn>
        <sortState xmlns:xlrd2="http://schemas.microsoft.com/office/spreadsheetml/2017/richdata2" ref="A6:F19">
          <sortCondition ref="A5:A19"/>
        </sortState>
      </autoFilter>
    </customSheetView>
  </customSheetViews>
  <mergeCells count="132">
    <mergeCell ref="DVT3:EJT3"/>
    <mergeCell ref="DVT4:DWX4"/>
    <mergeCell ref="DWY4:DXZ4"/>
    <mergeCell ref="DYA4:DZE4"/>
    <mergeCell ref="DZF4:EAI4"/>
    <mergeCell ref="EAJ4:EBN4"/>
    <mergeCell ref="EBO4:ECR4"/>
    <mergeCell ref="ECS4:EDW4"/>
    <mergeCell ref="EDX4:EFB4"/>
    <mergeCell ref="EFC4:EGF4"/>
    <mergeCell ref="EGG4:EHK4"/>
    <mergeCell ref="EHL4:EIO4"/>
    <mergeCell ref="EIP4:EJT4"/>
    <mergeCell ref="CSM4:CTQ4"/>
    <mergeCell ref="CJC4:CKF4"/>
    <mergeCell ref="CKG4:CLK4"/>
    <mergeCell ref="CLL4:CMO4"/>
    <mergeCell ref="CMP4:CNT4"/>
    <mergeCell ref="CNU4:COY4"/>
    <mergeCell ref="CCC4:CDG4"/>
    <mergeCell ref="CDH4:CEK4"/>
    <mergeCell ref="CEL4:CFP4"/>
    <mergeCell ref="CFQ4:CGU4"/>
    <mergeCell ref="CGV4:CHW4"/>
    <mergeCell ref="CHX4:CJB4"/>
    <mergeCell ref="COZ4:CQC4"/>
    <mergeCell ref="CQD4:CRH4"/>
    <mergeCell ref="CRI4:CSL4"/>
    <mergeCell ref="BRO4:BSS4"/>
    <mergeCell ref="BST4:BTV4"/>
    <mergeCell ref="BTW4:BVA4"/>
    <mergeCell ref="BVB4:BWE4"/>
    <mergeCell ref="BWF4:BXJ4"/>
    <mergeCell ref="BXK4:BYN4"/>
    <mergeCell ref="BYO4:BZS4"/>
    <mergeCell ref="BZT4:CAX4"/>
    <mergeCell ref="CAY4:CCB4"/>
    <mergeCell ref="BMW4:BNZ4"/>
    <mergeCell ref="BOA4:BPE4"/>
    <mergeCell ref="BPF4:BQI4"/>
    <mergeCell ref="BQJ4:BRN4"/>
    <mergeCell ref="BDN3:BRN3"/>
    <mergeCell ref="BGZ4:BIC4"/>
    <mergeCell ref="BID4:BJH4"/>
    <mergeCell ref="BJI4:BKL4"/>
    <mergeCell ref="BKM4:BLQ4"/>
    <mergeCell ref="BLR4:BMV4"/>
    <mergeCell ref="BCI4:BDM4"/>
    <mergeCell ref="APM3:BDM3"/>
    <mergeCell ref="BDN4:BER4"/>
    <mergeCell ref="BES4:BFT4"/>
    <mergeCell ref="BFU4:BGY4"/>
    <mergeCell ref="AWL4:AXP4"/>
    <mergeCell ref="AXQ4:AYU4"/>
    <mergeCell ref="AYV4:AZY4"/>
    <mergeCell ref="AZZ4:BBD4"/>
    <mergeCell ref="BBE4:BCH4"/>
    <mergeCell ref="APM4:AQQ4"/>
    <mergeCell ref="AQR4:ARS4"/>
    <mergeCell ref="ART4:ASX4"/>
    <mergeCell ref="ASY4:AUB4"/>
    <mergeCell ref="AUC4:AVG4"/>
    <mergeCell ref="AVH4:AWK4"/>
    <mergeCell ref="ZC4:AAF4"/>
    <mergeCell ref="AKU4:ALX4"/>
    <mergeCell ref="ALY4:ANC4"/>
    <mergeCell ref="AND4:AOG4"/>
    <mergeCell ref="AOH4:APL4"/>
    <mergeCell ref="ABL3:APL3"/>
    <mergeCell ref="AEX4:AGA4"/>
    <mergeCell ref="AGB4:AHF4"/>
    <mergeCell ref="AHG4:AIJ4"/>
    <mergeCell ref="AIK4:AJO4"/>
    <mergeCell ref="AJP4:AKT4"/>
    <mergeCell ref="ADS4:AEW4"/>
    <mergeCell ref="PR4:QV4"/>
    <mergeCell ref="QW4:RZ4"/>
    <mergeCell ref="SA4:TE4"/>
    <mergeCell ref="TF4:UI4"/>
    <mergeCell ref="OO4:PQ4"/>
    <mergeCell ref="UJ4:VN4"/>
    <mergeCell ref="VO4:WS4"/>
    <mergeCell ref="WT4:XW4"/>
    <mergeCell ref="XX4:ZB4"/>
    <mergeCell ref="DEE4:DFI4"/>
    <mergeCell ref="DFJ4:DGM4"/>
    <mergeCell ref="DGN4:DHR4"/>
    <mergeCell ref="CFQ3:CTQ3"/>
    <mergeCell ref="BRO3:CFP3"/>
    <mergeCell ref="C1:C3"/>
    <mergeCell ref="LA4:MD4"/>
    <mergeCell ref="ME4:NI4"/>
    <mergeCell ref="I3:NI3"/>
    <mergeCell ref="NJ4:ON4"/>
    <mergeCell ref="I4:AM4"/>
    <mergeCell ref="AN4:BO4"/>
    <mergeCell ref="BP4:CT4"/>
    <mergeCell ref="CU4:DX4"/>
    <mergeCell ref="DY4:FC4"/>
    <mergeCell ref="FD4:GG4"/>
    <mergeCell ref="GH4:HL4"/>
    <mergeCell ref="HM4:IQ4"/>
    <mergeCell ref="IR4:JU4"/>
    <mergeCell ref="JV4:KZ4"/>
    <mergeCell ref="AAG4:ABK4"/>
    <mergeCell ref="NJ3:ABK3"/>
    <mergeCell ref="ABL4:ACP4"/>
    <mergeCell ref="ACQ4:ADR4"/>
    <mergeCell ref="D1:D5"/>
    <mergeCell ref="DJZ4:DLD4"/>
    <mergeCell ref="DIX4:DJY4"/>
    <mergeCell ref="DHS4:DIW4"/>
    <mergeCell ref="DHS3:DVS3"/>
    <mergeCell ref="DUO4:DVS4"/>
    <mergeCell ref="DTK4:DUN4"/>
    <mergeCell ref="DSF4:DTJ4"/>
    <mergeCell ref="DRB4:DSE4"/>
    <mergeCell ref="DPW4:DRA4"/>
    <mergeCell ref="DOR4:DPV4"/>
    <mergeCell ref="DNN4:DOQ4"/>
    <mergeCell ref="DMI4:DNM4"/>
    <mergeCell ref="DLE4:DMH4"/>
    <mergeCell ref="CTR3:DHR3"/>
    <mergeCell ref="CTR4:CUV4"/>
    <mergeCell ref="CUW4:CVX4"/>
    <mergeCell ref="CVY4:CXC4"/>
    <mergeCell ref="CXD4:CYG4"/>
    <mergeCell ref="CYH4:CZL4"/>
    <mergeCell ref="CZM4:DAP4"/>
    <mergeCell ref="DAQ4:DBU4"/>
    <mergeCell ref="DBV4:DCZ4"/>
    <mergeCell ref="DDA4:DED4"/>
  </mergeCells>
  <conditionalFormatting sqref="B1:B1048576">
    <cfRule type="cellIs" dxfId="3480" priority="299" operator="equal">
      <formula>"Red"</formula>
    </cfRule>
    <cfRule type="cellIs" dxfId="3479" priority="298" operator="equal">
      <formula>"Yellow"</formula>
    </cfRule>
    <cfRule type="cellIs" dxfId="3478" priority="297" operator="equal">
      <formula>"Green"</formula>
    </cfRule>
    <cfRule type="cellIs" dxfId="3477" priority="296" operator="equal">
      <formula>"Red"</formula>
    </cfRule>
    <cfRule type="cellIs" dxfId="3476" priority="295" operator="equal">
      <formula>"Green"</formula>
    </cfRule>
    <cfRule type="cellIs" dxfId="3475" priority="294" operator="equal">
      <formula>"Yellow"</formula>
    </cfRule>
  </conditionalFormatting>
  <conditionalFormatting sqref="D63:D163">
    <cfRule type="cellIs" dxfId="3474" priority="1" operator="equal">
      <formula>3</formula>
    </cfRule>
    <cfRule type="cellIs" dxfId="3473" priority="2" operator="equal">
      <formula>2</formula>
    </cfRule>
    <cfRule type="cellIs" dxfId="3472" priority="3" operator="equal">
      <formula>1</formula>
    </cfRule>
  </conditionalFormatting>
  <conditionalFormatting sqref="F6:F163">
    <cfRule type="cellIs" dxfId="3471" priority="275" operator="lessThan">
      <formula>-45</formula>
    </cfRule>
    <cfRule type="cellIs" dxfId="3470" priority="274" operator="lessThan">
      <formula>-90</formula>
    </cfRule>
    <cfRule type="cellIs" dxfId="3469" priority="276" operator="greaterThan">
      <formula>-45</formula>
    </cfRule>
  </conditionalFormatting>
  <conditionalFormatting sqref="I6:XFD163">
    <cfRule type="expression" dxfId="2461" priority="2667">
      <formula>I$5=$G$1</formula>
    </cfRule>
  </conditionalFormatting>
  <conditionalFormatting sqref="CTY125">
    <cfRule type="colorScale" priority="821">
      <colorScale>
        <cfvo type="min"/>
        <cfvo type="max"/>
        <color rgb="FFFF7128"/>
        <color rgb="FFFFEF9C"/>
      </colorScale>
    </cfRule>
  </conditionalFormatting>
  <conditionalFormatting sqref="CTY127">
    <cfRule type="colorScale" priority="610">
      <colorScale>
        <cfvo type="min"/>
        <cfvo type="max"/>
        <color rgb="FFFF7128"/>
        <color rgb="FFFFEF9C"/>
      </colorScale>
    </cfRule>
  </conditionalFormatting>
  <hyperlinks>
    <hyperlink ref="C6" location="'2007-06.2'!A1" display="2007-06.2" xr:uid="{00000000-0004-0000-0300-000000000000}"/>
    <hyperlink ref="C7" location="'2007-06.2'!A1" display="2007-06.2" xr:uid="{00000000-0004-0000-0300-000001000000}"/>
    <hyperlink ref="C10" location="'2010-14.2.1a'!A1" display="'2010-14.2.1a'!A1" xr:uid="{00000000-0004-0000-0300-000002000000}"/>
    <hyperlink ref="C11" location="'2010-14.2.1a'!A1" display="'2010-14.2.1a'!A1" xr:uid="{00000000-0004-0000-0300-000003000000}"/>
    <hyperlink ref="C8" location="'2009-02'!A1" display="'2009-02'!A1" xr:uid="{00000000-0004-0000-0300-000004000000}"/>
    <hyperlink ref="C9" location="'2009-02'!A1" display="'2009-02'!A1" xr:uid="{00000000-0004-0000-0300-000005000000}"/>
    <hyperlink ref="C14" location="'2010-14.2.1c'!A1" display="2010-14.2.1c" xr:uid="{00000000-0004-0000-0300-000006000000}"/>
    <hyperlink ref="C15" location="'2010-14.2.1c'!A1" display="2010-14.2.1c" xr:uid="{00000000-0004-0000-0300-000007000000}"/>
    <hyperlink ref="C16:C17" location="'2010-14.2.1c'!A1" display="2010-14.2.1c" xr:uid="{00000000-0004-0000-0300-000008000000}"/>
    <hyperlink ref="C16" location="'2010-14.2.2'!A1" display="'2010-14.2.2'!A1" xr:uid="{00000000-0004-0000-0300-000009000000}"/>
    <hyperlink ref="C17" location="'2010-14.2.2'!A1" display="'2010-14.2.2'!A1" xr:uid="{00000000-0004-0000-0300-00000A000000}"/>
    <hyperlink ref="C18:C19" location="'2010-14.2.1c'!A1" display="2010-14.2.1c" xr:uid="{00000000-0004-0000-0300-00000B000000}"/>
    <hyperlink ref="C22" location="'2015-07'!A1" display="'2015-07'!A1" xr:uid="{00000000-0004-0000-0300-00000C000000}"/>
    <hyperlink ref="C23" location="'2015-07'!A1" display="'2015-07'!A1" xr:uid="{00000000-0004-0000-0300-00000D000000}"/>
    <hyperlink ref="C24" location="'2015-08a'!A1" display="'2015-08a'!A1" xr:uid="{00000000-0004-0000-0300-00000E000000}"/>
    <hyperlink ref="C25" location="'2015-08a'!A1" display="'2015-08a'!A1" xr:uid="{00000000-0004-0000-0300-00000F000000}"/>
    <hyperlink ref="C26" location="'2015-08b'!A1" display="'2015-08b'!A1" xr:uid="{00000000-0004-0000-0300-000010000000}"/>
    <hyperlink ref="C27" location="'2015-08b'!A1" display="'2015-08b'!A1" xr:uid="{00000000-0004-0000-0300-000011000000}"/>
    <hyperlink ref="C28" location="'2015-09'!A1" display="'2015-09'!A1" xr:uid="{00000000-0004-0000-0300-000012000000}"/>
    <hyperlink ref="C29" location="'2015-09'!A1" display="'2015-09'!A1" xr:uid="{00000000-0004-0000-0300-000013000000}"/>
    <hyperlink ref="C32" location="'2015-10'!A1" display="'2015-10'!A1" xr:uid="{00000000-0004-0000-0300-000014000000}"/>
    <hyperlink ref="C33" location="'2015-10'!A1" display="'2015-10'!A1" xr:uid="{00000000-0004-0000-0300-000015000000}"/>
    <hyperlink ref="C34" location="'2015-INT-01'!A1" display="'2015-INT-01'!A1" xr:uid="{00000000-0004-0000-0300-000016000000}"/>
    <hyperlink ref="C35:C36" location="'2015-INT-01'!A1" display="'2015-INT-01'!A1" xr:uid="{00000000-0004-0000-0300-000017000000}"/>
    <hyperlink ref="C36" location="'2015-INT-02'!A1" display="'2015-INT-02'!A1" xr:uid="{00000000-0004-0000-0300-000018000000}"/>
    <hyperlink ref="C37:C38" location="'2015-INT-01'!A1" display="'2015-INT-01'!A1" xr:uid="{00000000-0004-0000-0300-000019000000}"/>
    <hyperlink ref="C38" location="'2015-INT-03'!A1" display="'2015-INT-03'!A1" xr:uid="{00000000-0004-0000-0300-00001A000000}"/>
    <hyperlink ref="C39" location="'2015-INT-03'!A1" display="'2015-INT-03'!A1" xr:uid="{00000000-0004-0000-0300-00001B000000}"/>
    <hyperlink ref="C37" location="'2015-INT-02'!A1" display="'2015-INT-02'!A1" xr:uid="{00000000-0004-0000-0300-00001C000000}"/>
    <hyperlink ref="C12" location="'2010-14.2.1b'!A1" display="'2010-14.2.1b'!A1" xr:uid="{00000000-0004-0000-0300-00001D000000}"/>
    <hyperlink ref="C13" location="'2010-14.2.1b'!A1" display="'2010-14.2.1b'!A1" xr:uid="{00000000-0004-0000-0300-00001E000000}"/>
    <hyperlink ref="C20" location="'2015-04'!A1" display="'2015-04'!A1" xr:uid="{00000000-0004-0000-0300-00001F000000}"/>
    <hyperlink ref="C21" location="'2015-04'!A1" display="'2015-04'!A1" xr:uid="{00000000-0004-0000-0300-000020000000}"/>
    <hyperlink ref="C52" location="'2016-EPR-01'!A1" display="'2016-EPR-01'!A1" xr:uid="{00000000-0004-0000-0300-000021000000}"/>
    <hyperlink ref="C53" location="'2016-EPR-01'!A1" display="'2016-EPR-01'!A1" xr:uid="{00000000-0004-0000-0300-000022000000}"/>
    <hyperlink ref="C54" location="'2016-EPR-02'!A1" display="'2016-EPR-02'!A1" xr:uid="{00000000-0004-0000-0300-000023000000}"/>
    <hyperlink ref="C55" location="'2016-EPR-02'!A1" display="'2016-EPR-02'!A1" xr:uid="{00000000-0004-0000-0300-000024000000}"/>
    <hyperlink ref="C40" location="'2016-01'!A1" display="'2016-01'!A1" xr:uid="{00000000-0004-0000-0300-000025000000}"/>
    <hyperlink ref="C41" location="'2016-01'!A1" display="'2016-01'!A1" xr:uid="{00000000-0004-0000-0300-000026000000}"/>
    <hyperlink ref="C42" location="'2016-02a'!A1" display="'2016-02a'!A1" xr:uid="{00000000-0004-0000-0300-000027000000}"/>
    <hyperlink ref="C43" location="'2016-02a'!A1" display="'2016-02a'!A1" xr:uid="{00000000-0004-0000-0300-000028000000}"/>
    <hyperlink ref="C44" location="'2016-02b'!A1" display="'2016-02b'!A1" xr:uid="{00000000-0004-0000-0300-000029000000}"/>
    <hyperlink ref="C45" location="'2016-02b'!A1" display="'2016-02b'!A1" xr:uid="{00000000-0004-0000-0300-00002A000000}"/>
    <hyperlink ref="C46" location="'2016-02c'!A1" display="'2016-02c'!A1" xr:uid="{00000000-0004-0000-0300-00002B000000}"/>
    <hyperlink ref="C47" location="'2016-02c'!A1" display="'2016-02c'!A1" xr:uid="{00000000-0004-0000-0300-00002C000000}"/>
    <hyperlink ref="C19" location="'2013-03'!A1" display="'2013-03'!A1" xr:uid="{00000000-0004-0000-0300-00002D000000}"/>
    <hyperlink ref="C56" location="'2016-03'!A1" display="'2016-03'!A1" xr:uid="{00000000-0004-0000-0300-00002E000000}"/>
    <hyperlink ref="C57" location="'2016-03'!A1" display="'2016-03'!A1" xr:uid="{00000000-0004-0000-0300-00002F000000}"/>
    <hyperlink ref="C58" location="'2016-04'!A1" display="'2016-04'!A1" xr:uid="{00000000-0004-0000-0300-000030000000}"/>
    <hyperlink ref="C59" location="'2016-04'!A1" display="'2016-04'!A1" xr:uid="{00000000-0004-0000-0300-000031000000}"/>
    <hyperlink ref="C60" location="'2017-01'!A1" display="'2017-01'!A1" xr:uid="{00000000-0004-0000-0300-000032000000}"/>
    <hyperlink ref="C61" location="'2017-01'!A1" display="'2017-01'!A1" xr:uid="{00000000-0004-0000-0300-000033000000}"/>
    <hyperlink ref="C64" location="'2017-02'!A1" display="'2017-02'!A1" xr:uid="{00000000-0004-0000-0300-000034000000}"/>
    <hyperlink ref="C65" location="'2017-02'!A1" display="'2017-02'!A1" xr:uid="{00000000-0004-0000-0300-000035000000}"/>
    <hyperlink ref="C66" location="'2017-03'!A1" display="'2017-03'!A1" xr:uid="{00000000-0004-0000-0300-000036000000}"/>
    <hyperlink ref="C67" location="'2017-03'!A1" display="'2017-03'!A1" xr:uid="{00000000-0004-0000-0300-000037000000}"/>
    <hyperlink ref="C68" location="'2017-04'!A1" display="'2017-04'!A1" xr:uid="{00000000-0004-0000-0300-000038000000}"/>
    <hyperlink ref="C69" location="'2017-04'!A1" display="'2017-04'!A1" xr:uid="{00000000-0004-0000-0300-000039000000}"/>
    <hyperlink ref="C70" location="'2017-05'!A1" display="'2017-05'!A1" xr:uid="{00000000-0004-0000-0300-00003A000000}"/>
    <hyperlink ref="C71" location="'2017-05'!A1" display="'2017-05'!A1" xr:uid="{00000000-0004-0000-0300-00003B000000}"/>
    <hyperlink ref="C72" location="'2017-06'!A1" display="'2017-06'!A1" xr:uid="{00000000-0004-0000-0300-00003C000000}"/>
    <hyperlink ref="C73" location="'2017-06'!A1" display="'2017-06'!A1" xr:uid="{00000000-0004-0000-0300-00003D000000}"/>
    <hyperlink ref="C74" location="'2017-07'!A1" display="'2017-07'!A1" xr:uid="{00000000-0004-0000-0300-00003E000000}"/>
    <hyperlink ref="C75" location="'2017-07'!A1" display="'2017-07'!A1" xr:uid="{00000000-0004-0000-0300-00003F000000}"/>
    <hyperlink ref="C76" location="'2018-01'!A1" display="'2018-01'!A1" xr:uid="{00000000-0004-0000-0300-000040000000}"/>
    <hyperlink ref="C48" location="'2016-02d'!A1" display="'2016-02d'!A1" xr:uid="{00000000-0004-0000-0300-000041000000}"/>
    <hyperlink ref="C49" location="'2016-02d'!A1" display="'2016-02d'!A1" xr:uid="{00000000-0004-0000-0300-000042000000}"/>
    <hyperlink ref="C30" location="'2015-09b'!A1" display="'2015-09b'!A1" xr:uid="{00000000-0004-0000-0300-000043000000}"/>
    <hyperlink ref="C31" location="'2015-09b'!A1" display="'2015-09b'!A1" xr:uid="{00000000-0004-0000-0300-000044000000}"/>
    <hyperlink ref="C50" location="'2016-02e'!A1" display="'2016-02e'!A1" xr:uid="{00000000-0004-0000-0300-000045000000}"/>
    <hyperlink ref="C51" location="'2016-02e'!A1" display="'2016-02e'!A1" xr:uid="{00000000-0004-0000-0300-000046000000}"/>
    <hyperlink ref="C78" location="'2018-02'!A1" display="'2018-02'!A1" xr:uid="{00000000-0004-0000-0300-000047000000}"/>
    <hyperlink ref="C79" location="'2018-02'!A1" display="'2018-02'!A1" xr:uid="{00000000-0004-0000-0300-000048000000}"/>
    <hyperlink ref="C80" location="'2018-03'!A1" display="'2018-03'!A1" xr:uid="{00000000-0004-0000-0300-000049000000}"/>
    <hyperlink ref="C81" location="'2018-03'!A1" display="'2018-03'!A1" xr:uid="{00000000-0004-0000-0300-00004A000000}"/>
    <hyperlink ref="C84" location="'2018-04'!A1" display="'2018-04'!A1" xr:uid="{00000000-0004-0000-0300-00004B000000}"/>
    <hyperlink ref="C85" location="'2018-04'!A1" display="'2018-04'!A1" xr:uid="{00000000-0004-0000-0300-00004C000000}"/>
    <hyperlink ref="C77" location="'2018-01'!A1" display="'2018-01'!A1" xr:uid="{00000000-0004-0000-0300-00004D000000}"/>
    <hyperlink ref="C4" location="Metrics!A1" display="HOME" xr:uid="{00000000-0004-0000-0300-00004E000000}"/>
    <hyperlink ref="C86" location="'2019-01'!A1" display="'2019-01'!A1" xr:uid="{00000000-0004-0000-0300-00004F000000}"/>
    <hyperlink ref="C87" location="'2019-01'!A1" display="'2019-01'!A1" xr:uid="{00000000-0004-0000-0300-000050000000}"/>
    <hyperlink ref="C88" location="'2019-02'!A1" display="'2019-02'!A1" xr:uid="{00000000-0004-0000-0300-000051000000}"/>
    <hyperlink ref="C89" location="'2019-02'!A1" display="'2019-02'!A1" xr:uid="{00000000-0004-0000-0300-000052000000}"/>
    <hyperlink ref="C62" location="'2017-01b'!A1" display="'2017-01b'!A1" xr:uid="{00000000-0004-0000-0300-000053000000}"/>
    <hyperlink ref="C63" location="'2017-01b'!A1" display="'2017-01b'!A1" xr:uid="{00000000-0004-0000-0300-000054000000}"/>
    <hyperlink ref="C90" location="'2019-03'!A1" display="'2019-03'!A1" xr:uid="{00000000-0004-0000-0300-000055000000}"/>
    <hyperlink ref="C91" location="'2019-03'!A1" display="'2019-03'!A1" xr:uid="{00000000-0004-0000-0300-000056000000}"/>
    <hyperlink ref="C92" location="'2019-04'!A1" display="'2019-04'!A1" xr:uid="{00000000-0004-0000-0300-000057000000}"/>
    <hyperlink ref="C93" location="'2019-04'!A1" display="'2019-04'!A1" xr:uid="{00000000-0004-0000-0300-000058000000}"/>
    <hyperlink ref="C98" location="'2020-01'!A1" display="'2020-01'!A1" xr:uid="{00000000-0004-0000-0300-000059000000}"/>
    <hyperlink ref="C99" location="'2020-01'!A1" display="'2020-01'!A1" xr:uid="{00000000-0004-0000-0300-00005A000000}"/>
    <hyperlink ref="C94" location="'2019-05'!A1" display="'2019-05'!A1" xr:uid="{00000000-0004-0000-0300-00005B000000}"/>
    <hyperlink ref="C95" location="'2019-05'!A1" display="'2019-05'!A1" xr:uid="{00000000-0004-0000-0300-00005C000000}"/>
    <hyperlink ref="C96" location="'2019-06'!A1" display="'2019-06'!A1" xr:uid="{00000000-0004-0000-0300-00005D000000}"/>
    <hyperlink ref="C97" location="'2019-06'!A1" display="'2019-06'!A1" xr:uid="{00000000-0004-0000-0300-00005E000000}"/>
    <hyperlink ref="C100" location="'2020-02'!A1" display="'2020-02'!A1" xr:uid="{00000000-0004-0000-0300-00005F000000}"/>
    <hyperlink ref="C101" location="'2020-02'!A1" display="'2020-02'!A1" xr:uid="{00000000-0004-0000-0300-000060000000}"/>
    <hyperlink ref="C102" location="'2020-03'!A1" display="'2020-03'!A1" xr:uid="{00000000-0004-0000-0300-000061000000}"/>
    <hyperlink ref="C103" location="'2020-03'!A1" display="'2020-03'!A1" xr:uid="{00000000-0004-0000-0300-000062000000}"/>
    <hyperlink ref="C104" location="'2020-04'!A1" display="'2020-04'!A1" xr:uid="{00000000-0004-0000-0300-000063000000}"/>
    <hyperlink ref="C105" location="'2020-04'!A1" display="'2020-04'!A1" xr:uid="{00000000-0004-0000-0300-000064000000}"/>
    <hyperlink ref="C106" location="'2020-05'!A1" display="'2020-05'!A1" xr:uid="{00000000-0004-0000-0300-000065000000}"/>
    <hyperlink ref="C107" location="'2020-05'!A1" display="'2020-05'!A1" xr:uid="{00000000-0004-0000-0300-000066000000}"/>
    <hyperlink ref="G3:G4" location="Footnotes!A1" display="Baseline/" xr:uid="{00000000-0004-0000-0300-000067000000}"/>
    <hyperlink ref="C82" location="'2018-03b'!A1" display="'2018-03b'!A1" xr:uid="{00000000-0004-0000-0300-000068000000}"/>
    <hyperlink ref="C83" location="'2018-03b'!A1" display="'2018-03b'!A1" xr:uid="{00000000-0004-0000-0300-000069000000}"/>
    <hyperlink ref="C108" location="'2020-06'!A1" display="'2020-06'!A1" xr:uid="{00000000-0004-0000-0300-00006A000000}"/>
    <hyperlink ref="C109" location="'2020-06'!A1" display="'2020-06'!A1" xr:uid="{00000000-0004-0000-0300-00006B000000}"/>
    <hyperlink ref="C110" location="'2021-01'!A1" display="'2021-01'!A1" xr:uid="{00000000-0004-0000-0300-00006C000000}"/>
    <hyperlink ref="C111" location="'2021-01'!A1" display="'2021-01'!A1" xr:uid="{00000000-0004-0000-0300-00006D000000}"/>
    <hyperlink ref="C112" location="'2021-02'!A1" display="'2021-02'!A1" xr:uid="{00000000-0004-0000-0300-00006E000000}"/>
    <hyperlink ref="C113" location="'2021-02'!A1" display="'2021-02'!A1" xr:uid="{00000000-0004-0000-0300-00006F000000}"/>
    <hyperlink ref="C114" location="'2021-03'!A1" display="'2021-03'!A1" xr:uid="{00000000-0004-0000-0300-000070000000}"/>
    <hyperlink ref="C115" location="'2021-03'!A1" display="'2021-03'!A1" xr:uid="{00000000-0004-0000-0300-000071000000}"/>
    <hyperlink ref="C116" location="'2021-04'!A1" display="'2021-04'!A1" xr:uid="{00000000-0004-0000-0300-000072000000}"/>
    <hyperlink ref="C117" location="'2021-04'!A1" display="'2021-04'!A1" xr:uid="{00000000-0004-0000-0300-000073000000}"/>
    <hyperlink ref="C120" location="'2021-05'!A1" display="'2021-05'!A1" xr:uid="{00000000-0004-0000-0300-000074000000}"/>
    <hyperlink ref="C121" location="'2021-05'!A1" display="'2021-05'!A1" xr:uid="{00000000-0004-0000-0300-000075000000}"/>
    <hyperlink ref="C122" location="'2021-06'!A1" display="'2021-06'!A1" xr:uid="{00000000-0004-0000-0300-000076000000}"/>
    <hyperlink ref="C123" location="'2021-06'!A1" display="'2021-06'!A1" xr:uid="{00000000-0004-0000-0300-000077000000}"/>
    <hyperlink ref="C124" location="'2021-07'!A1" display="'2021-07'!A1" xr:uid="{00000000-0004-0000-0300-000078000000}"/>
    <hyperlink ref="C125" location="'2021-07'!A1" display="'2021-07'!A1" xr:uid="{00000000-0004-0000-0300-000079000000}"/>
    <hyperlink ref="C128" location="'2021-08'!A1" display="'2021-08'!A1" xr:uid="{00000000-0004-0000-0300-00007A000000}"/>
    <hyperlink ref="C129" location="'2021-08'!A1" display="'2021-08'!A1" xr:uid="{00000000-0004-0000-0300-00007B000000}"/>
    <hyperlink ref="C130" location="'2022-01'!A1" display="'2022-01'!A1" xr:uid="{00000000-0004-0000-0300-00007C000000}"/>
    <hyperlink ref="C131" location="'2022-01'!A1" display="'2022-01'!A1" xr:uid="{00000000-0004-0000-0300-00007D000000}"/>
    <hyperlink ref="C132" location="'2022-02'!A1" display="'2022-02'!A1" xr:uid="{00000000-0004-0000-0300-00007E000000}"/>
    <hyperlink ref="C133" location="'2022-02'!A1" display="'2022-02'!A1" xr:uid="{00000000-0004-0000-0300-00007F000000}"/>
    <hyperlink ref="C134" location="'2022-03'!A1" display="'2022-03'!A1" xr:uid="{00000000-0004-0000-0300-000080000000}"/>
    <hyperlink ref="C135" location="'2022-03'!A1" display="'2022-03'!A1" xr:uid="{00000000-0004-0000-0300-000081000000}"/>
    <hyperlink ref="C136" location="'2022-04'!A1" display="'2022-04'!A1" xr:uid="{00000000-0004-0000-0300-000082000000}"/>
    <hyperlink ref="C137" location="'2022-04'!A1" display="'2022-04'!A1" xr:uid="{00000000-0004-0000-0300-000083000000}"/>
    <hyperlink ref="C138" location="'2022-05'!A1" display="'2022-05'!A1" xr:uid="{00000000-0004-0000-0300-000084000000}"/>
    <hyperlink ref="C139" location="'2022-05'!A1" display="'2022-05'!A1" xr:uid="{00000000-0004-0000-0300-000085000000}"/>
    <hyperlink ref="C118" location="'2021-04b'!A1" display="'2021-04b'!A1" xr:uid="{00000000-0004-0000-0300-000086000000}"/>
    <hyperlink ref="C119" location="'2021-04b'!A1" display="'2021-04b'!A1" xr:uid="{00000000-0004-0000-0300-000087000000}"/>
    <hyperlink ref="C126" location="'2021-07b'!A1" display="'2021-07b'!A1" xr:uid="{00000000-0004-0000-0300-000088000000}"/>
    <hyperlink ref="C127" location="'2021-07b'!A1" display="'2021-07b'!A1" xr:uid="{00000000-0004-0000-0300-000089000000}"/>
    <hyperlink ref="C140" location="'2023-01'!A1" display="'2023-01'!A1" xr:uid="{00000000-0004-0000-0300-00008A000000}"/>
    <hyperlink ref="C141" location="'2023-01'!A1" display="'2023-01'!A1" xr:uid="{00000000-0004-0000-0300-00008B000000}"/>
    <hyperlink ref="C142" location="'2023-02'!A1" display="'2023-02'!A1" xr:uid="{00000000-0004-0000-0300-00008C000000}"/>
    <hyperlink ref="C143" location="'2023-02'!A1" display="'2023-02'!A1" xr:uid="{00000000-0004-0000-0300-00008D000000}"/>
    <hyperlink ref="C144" location="'2023-03'!A1" display="'2023-03'!A1" xr:uid="{00000000-0004-0000-0300-00008E000000}"/>
    <hyperlink ref="C145" location="'2023-03'!A1" display="'2023-03'!A1" xr:uid="{00000000-0004-0000-0300-00008F000000}"/>
    <hyperlink ref="C146" location="'2023-04'!A1" display="'2023-04'!A1" xr:uid="{00000000-0004-0000-0300-000090000000}"/>
    <hyperlink ref="C147" location="'2023-04'!A1" display="'2023-04'!A1" xr:uid="{00000000-0004-0000-0300-000091000000}"/>
    <hyperlink ref="C148" location="'2023-05'!A1" display="'2023-05'!A1" xr:uid="{00000000-0004-0000-0300-000092000000}"/>
    <hyperlink ref="C149" location="'2023-05'!A1" display="'2023-05'!A1" xr:uid="{00000000-0004-0000-0300-000093000000}"/>
    <hyperlink ref="C150" location="'2023-06'!A1" display="'2023-06'!A1" xr:uid="{00000000-0004-0000-0300-000094000000}"/>
    <hyperlink ref="C151" location="'2023-06'!A1" display="'2023-06'!A1" xr:uid="{00000000-0004-0000-0300-000095000000}"/>
    <hyperlink ref="C152" location="'2023-07'!A1" display="'2023-07'!A1" xr:uid="{00000000-0004-0000-0300-000096000000}"/>
    <hyperlink ref="C153" location="'2023-07'!A1" display="'2023-07'!A1" xr:uid="{00000000-0004-0000-0300-000097000000}"/>
    <hyperlink ref="C154" location="'2023-08'!A1" display="'2023-08'!A1" xr:uid="{00000000-0004-0000-0300-000098000000}"/>
    <hyperlink ref="C155" location="'2023-08'!A1" display="'2023-08'!A1" xr:uid="{00000000-0004-0000-0300-000099000000}"/>
    <hyperlink ref="C158" location="'2024-01'!A1" display="'2024-01'!A1" xr:uid="{A3402128-CF9E-4C51-8CFC-F1FA6554A282}"/>
    <hyperlink ref="C159" location="'2024-01'!A1" display="'2024-01'!A1" xr:uid="{755F3636-436E-4C86-9DDE-DB0F7805313A}"/>
    <hyperlink ref="C156" location="'2023-09'!A1" display="'2023-09'!A1" xr:uid="{E8E3863B-AE79-4372-97CA-A9343961CDBC}"/>
    <hyperlink ref="C157" location="'2023-09'!A1" display="'2023-09'!A1" xr:uid="{585D18D2-6715-4C1B-B667-F78194CCA5A7}"/>
    <hyperlink ref="C160" location="'2024-02'!A1" display="'2024-02'!A1" xr:uid="{711C036A-D17F-4834-94A4-1090A0130BE4}"/>
    <hyperlink ref="C161" location="'2024-02'!A1" display="'2024-02'!A1" xr:uid="{93EF01B0-8ACF-4FBA-B304-D94B89CFED6B}"/>
    <hyperlink ref="C162" location="'2024-03'!A1" display="'2024-03'!A1" xr:uid="{C0890A4D-26D2-430B-AD33-119A5CFDAE4B}"/>
    <hyperlink ref="C163" location="'2024-03'!A1" display="'2024-03'!A1" xr:uid="{C3ACB194-48AF-422C-89E3-E9720948C19B}"/>
  </hyperlinks>
  <pageMargins left="0.7" right="0.7" top="0.75" bottom="0.75" header="0.3" footer="0.3"/>
  <pageSetup paperSize="5" scale="16" orientation="landscape" horizontalDpi="1200" verticalDpi="1200" r:id="rId2"/>
  <headerFooter>
    <oddHeader>&amp;L&amp;F&amp;C&amp;A&amp;R&amp;"Calibri"&amp;10&amp;K000000 Limited Disclosure&amp;1#_x000D_</oddHeader>
    <oddFooter>&amp;LNERC (Public)_x000D_&amp;1#&amp;"Calibri"&amp;10&amp;K0000FF Limited Disclosure&amp;CPrinted on: &amp;D&amp;R&amp;P of &amp;N</oddFoot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7957" id="{35C10599-CE24-4085-9211-9E15EEF03C7A}">
            <xm:f>AND('2007-06.2'!$D$34&lt;=I$5,'2007-06.2'!$E$34&gt;=I$5)</xm:f>
            <x14:dxf>
              <fill>
                <patternFill>
                  <bgColor rgb="FF7030A0"/>
                </patternFill>
              </fill>
            </x14:dxf>
          </x14:cfRule>
          <x14:cfRule type="expression" priority="7956" id="{FFC81993-5975-4680-9C36-79DEF03B1CC7}">
            <xm:f>AND('2007-06.2'!$D$33&lt;=I$5,'2007-06.2'!$E$33&gt;=I$5)</xm:f>
            <x14:dxf>
              <fill>
                <patternFill>
                  <bgColor rgb="FF7030A0"/>
                </patternFill>
              </fill>
            </x14:dxf>
          </x14:cfRule>
          <x14:cfRule type="expression" priority="7955" id="{388452E9-29AC-4A5E-BB8D-B401164A1C2E}">
            <xm:f>AND('2007-06.2'!$D$32&lt;=I$5,'2007-06.2'!$E$32&gt;=I$5)</xm:f>
            <x14:dxf>
              <fill>
                <patternFill patternType="solid">
                  <bgColor rgb="FF002060"/>
                </patternFill>
              </fill>
            </x14:dxf>
          </x14:cfRule>
          <x14:cfRule type="expression" priority="7934" id="{BA79DD80-216D-4240-A802-498BDAABB237}">
            <xm:f>AND('2007-06.2'!$D$31&lt;=I$5,'2007-06.2'!$E$31&gt;=I$5)</xm:f>
            <x14:dxf>
              <fill>
                <patternFill patternType="solid">
                  <bgColor theme="4" tint="-0.499984740745262"/>
                </patternFill>
              </fill>
            </x14:dxf>
          </x14:cfRule>
          <x14:cfRule type="expression" priority="7933" id="{DD68BD0A-ACD6-4009-B9FC-7C9DF767FD39}">
            <xm:f>AND('2007-06.2'!$D$30&lt;=I$5,'2007-06.2'!$E$30&gt;=I$5)</xm:f>
            <x14:dxf>
              <fill>
                <patternFill patternType="solid">
                  <bgColor theme="4" tint="-0.24994659260841701"/>
                </patternFill>
              </fill>
            </x14:dxf>
          </x14:cfRule>
          <x14:cfRule type="expression" priority="7930" id="{63355CF8-0773-4E88-B637-10E24FA446B5}">
            <xm:f>AND('2007-06.2'!$D$28&lt;=I$5,'2007-06.2'!$E$28&gt;=I$5)</xm:f>
            <x14:dxf>
              <fill>
                <patternFill patternType="solid">
                  <bgColor theme="4" tint="-0.24994659260841701"/>
                </patternFill>
              </fill>
            </x14:dxf>
          </x14:cfRule>
          <x14:cfRule type="expression" priority="7929" id="{DFA669FB-4C20-4BC2-897B-B445E2168E86}">
            <xm:f>AND('2007-06.2'!$D$27&lt;=I$5,'2007-06.2'!$E$27&gt;=I$5)</xm:f>
            <x14:dxf>
              <fill>
                <patternFill patternType="solid">
                  <bgColor theme="4" tint="-0.24994659260841701"/>
                </patternFill>
              </fill>
            </x14:dxf>
          </x14:cfRule>
          <x14:cfRule type="expression" priority="7928" id="{F94E4092-A561-437E-969D-C47BA4F818A4}">
            <xm:f>AND('2007-06.2'!$D$26&lt;=I$5,'2007-06.2'!$E$26&gt;=I$5)</xm:f>
            <x14:dxf>
              <fill>
                <patternFill patternType="solid">
                  <bgColor theme="4" tint="-0.24994659260841701"/>
                </patternFill>
              </fill>
            </x14:dxf>
          </x14:cfRule>
          <x14:cfRule type="expression" priority="7927" id="{22448D7F-790F-4E79-AE62-F6A710C04659}">
            <xm:f>AND('2007-06.2'!$D$25&lt;=I$5,'2007-06.2'!$E$25&gt;=I$5)</xm:f>
            <x14:dxf>
              <fill>
                <patternFill patternType="solid">
                  <bgColor theme="4" tint="0.39994506668294322"/>
                </patternFill>
              </fill>
            </x14:dxf>
          </x14:cfRule>
          <x14:cfRule type="expression" priority="7926" id="{47EBAB68-F1E1-4C5F-B14D-EABAB97328D5}">
            <xm:f>AND('2007-06.2'!$D$24&lt;=I$5,'2007-06.2'!$E$24&gt;=I$5)</xm:f>
            <x14:dxf>
              <fill>
                <patternFill patternType="solid">
                  <bgColor theme="4" tint="0.39994506668294322"/>
                </patternFill>
              </fill>
            </x14:dxf>
          </x14:cfRule>
          <x14:cfRule type="expression" priority="7931" id="{E4890520-2450-45CC-91E1-49C59CF8C5C6}">
            <xm:f>AND('2007-06.2'!$D$29&lt;=I$5,'2007-06.2'!$E$29&gt;=I$5)</xm:f>
            <x14:dxf>
              <fill>
                <patternFill patternType="solid">
                  <bgColor theme="4" tint="-0.24994659260841701"/>
                </patternFill>
              </fill>
            </x14:dxf>
          </x14:cfRule>
          <x14:cfRule type="expression" priority="7925" id="{B7094FF4-F20A-4D89-8135-BD83965F7065}">
            <xm:f>AND('2007-06.2'!$D$23&lt;=I$5,'2007-06.2'!$E$23&gt;=I$5)</xm:f>
            <x14:dxf>
              <fill>
                <patternFill patternType="solid">
                  <bgColor theme="4" tint="0.79998168889431442"/>
                </patternFill>
              </fill>
            </x14:dxf>
          </x14:cfRule>
          <x14:cfRule type="expression" priority="7924" id="{0E2FE22E-2ABB-46B7-9653-C7F9136481A4}">
            <xm:f>AND('2007-06.2'!$D$22&lt;=I$5,'2007-06.2'!$E$22&gt;=I$5)</xm:f>
            <x14:dxf>
              <fill>
                <patternFill patternType="solid">
                  <bgColor theme="4" tint="0.79998168889431442"/>
                </patternFill>
              </fill>
            </x14:dxf>
          </x14:cfRule>
          <x14:cfRule type="expression" priority="7923" id="{284A0561-9595-4F08-825C-844F63AADED9}">
            <xm:f>AND('2007-06.2'!$D$21&lt;=I$5,'2007-06.2'!$E$21&gt;=I$5)</xm:f>
            <x14:dxf>
              <fill>
                <patternFill patternType="solid">
                  <bgColor theme="5" tint="-0.24994659260841701"/>
                </patternFill>
              </fill>
            </x14:dxf>
          </x14:cfRule>
          <x14:cfRule type="expression" priority="7922" id="{CDF20211-3D30-4925-90AA-111BFF7E5B61}">
            <xm:f>AND('2007-06.2'!$D$20&lt;=I$5,'2007-06.2'!$E$20&gt;I$5)</xm:f>
            <x14:dxf>
              <fill>
                <patternFill patternType="solid">
                  <bgColor theme="5" tint="0.59996337778862885"/>
                </patternFill>
              </fill>
            </x14:dxf>
          </x14:cfRule>
          <x14:cfRule type="expression" priority="7921" id="{83F5374D-36D5-4B91-9FEA-AE114711CC2F}">
            <xm:f>AND('2007-06.2'!$D$19&lt;=I$5,'2007-06.2'!$E$19&gt;I$5)</xm:f>
            <x14:dxf>
              <fill>
                <patternFill patternType="solid">
                  <bgColor theme="5" tint="0.59996337778862885"/>
                </patternFill>
              </fill>
            </x14:dxf>
          </x14:cfRule>
          <xm:sqref>I6:AWK6</xm:sqref>
        </x14:conditionalFormatting>
        <x14:conditionalFormatting xmlns:xm="http://schemas.microsoft.com/office/excel/2006/main">
          <x14:cfRule type="expression" priority="7917" id="{2FC686A2-4C06-437A-94A0-11C91FF7239D}">
            <xm:f>AND('2007-06.2'!$B$32&lt;=I$5,'2007-06.2'!$C$32&gt;=I$5)</xm:f>
            <x14:dxf>
              <fill>
                <patternFill>
                  <bgColor rgb="FF002060"/>
                </patternFill>
              </fill>
            </x14:dxf>
          </x14:cfRule>
          <x14:cfRule type="expression" priority="7916" id="{E8A25D8B-3270-45C0-90BB-F0EFBB340C32}">
            <xm:f>AND('2007-06.2'!$B$31&lt;=I$5,'2007-06.2'!$C$31&gt;=I$5)</xm:f>
            <x14:dxf>
              <fill>
                <patternFill>
                  <bgColor theme="4" tint="-0.499984740745262"/>
                </patternFill>
              </fill>
            </x14:dxf>
          </x14:cfRule>
          <x14:cfRule type="expression" priority="7915" id="{6EE1B95E-7DE9-43A6-B07E-A96993161831}">
            <xm:f>AND('2007-06.2'!$B$30&lt;=I$5,'2007-06.2'!$C$30&gt;=I$5)</xm:f>
            <x14:dxf>
              <fill>
                <patternFill>
                  <bgColor theme="4" tint="-0.24994659260841701"/>
                </patternFill>
              </fill>
            </x14:dxf>
          </x14:cfRule>
          <x14:cfRule type="expression" priority="7914" id="{3D6F7919-D330-486B-A072-B1C204C03D75}">
            <xm:f>AND('2007-06.2'!$B$29&lt;=I$5,'2007-06.2'!$C$29&gt;=I$5)</xm:f>
            <x14:dxf>
              <fill>
                <patternFill>
                  <bgColor theme="4" tint="-0.24994659260841701"/>
                </patternFill>
              </fill>
            </x14:dxf>
          </x14:cfRule>
          <x14:cfRule type="expression" priority="7913" id="{835D1757-60A6-4B9B-842D-CCC3CA8CF228}">
            <xm:f>AND('2007-06.2'!$B$28&lt;=I$5,'2007-06.2'!$C$28&gt;=I$5)</xm:f>
            <x14:dxf>
              <fill>
                <patternFill>
                  <bgColor theme="4" tint="-0.24994659260841701"/>
                </patternFill>
              </fill>
            </x14:dxf>
          </x14:cfRule>
          <x14:cfRule type="expression" priority="7912" id="{2F01B89A-5DDC-42C5-81EE-9179362C70F0}">
            <xm:f>AND('2007-06.2'!$B$27&lt;=I$5,'2007-06.2'!$C$27&gt;=I$5)</xm:f>
            <x14:dxf>
              <fill>
                <patternFill>
                  <bgColor theme="4" tint="-0.24994659260841701"/>
                </patternFill>
              </fill>
            </x14:dxf>
          </x14:cfRule>
          <x14:cfRule type="expression" priority="7911" id="{5C576310-1B09-4831-A032-136A569E00F6}">
            <xm:f>AND('2007-06.2'!$B$26&lt;=I$5,'2007-06.2'!$C$26&gt;=I$5)</xm:f>
            <x14:dxf>
              <fill>
                <patternFill>
                  <bgColor theme="4" tint="-0.24994659260841701"/>
                </patternFill>
              </fill>
            </x14:dxf>
          </x14:cfRule>
          <x14:cfRule type="expression" priority="7910" id="{ACDE0C06-3194-4DA6-BAE3-EFB0F781F008}">
            <xm:f>AND('2007-06.2'!$B$25&lt;=I$5,'2007-06.2'!$C$25&gt;=I$5)</xm:f>
            <x14:dxf>
              <fill>
                <patternFill>
                  <bgColor theme="4" tint="0.39994506668294322"/>
                </patternFill>
              </fill>
            </x14:dxf>
          </x14:cfRule>
          <x14:cfRule type="expression" priority="7908" id="{1CB962BC-7CEE-4F53-985F-A1938CA93C54}">
            <xm:f>AND('2007-06.2'!$B$23&lt;=I$5,'2007-06.2'!$C$23&gt;=I$5)</xm:f>
            <x14:dxf>
              <fill>
                <patternFill>
                  <bgColor theme="4" tint="0.79998168889431442"/>
                </patternFill>
              </fill>
            </x14:dxf>
          </x14:cfRule>
          <x14:cfRule type="expression" priority="7907" id="{81E060DF-031A-4D4A-9743-6F9140CA810C}">
            <xm:f>AND('2007-06.2'!$B$22&lt;=I$5,'2007-06.2'!$C$22&gt;=I$5)</xm:f>
            <x14:dxf>
              <fill>
                <patternFill>
                  <bgColor theme="4" tint="0.79998168889431442"/>
                </patternFill>
              </fill>
            </x14:dxf>
          </x14:cfRule>
          <x14:cfRule type="expression" priority="7906" id="{D9301CCA-44AA-46BC-B2B5-6395B4BD31CE}">
            <xm:f>AND('2007-06.2'!$B$21&lt;=I$5,'2007-06.2'!$C$21&gt;=I$5)</xm:f>
            <x14:dxf>
              <fill>
                <patternFill>
                  <bgColor theme="5" tint="-0.24994659260841701"/>
                </patternFill>
              </fill>
            </x14:dxf>
          </x14:cfRule>
          <x14:cfRule type="expression" priority="7905" id="{CB2AF446-19F9-43EA-90E6-AB15C1EF244A}">
            <xm:f>AND('2007-06.2'!$B$20&lt;=I$5,'2007-06.2'!$C$20&gt;I$5)</xm:f>
            <x14:dxf>
              <font>
                <strike val="0"/>
              </font>
              <fill>
                <patternFill>
                  <bgColor theme="5" tint="0.59996337778862885"/>
                </patternFill>
              </fill>
            </x14:dxf>
          </x14:cfRule>
          <x14:cfRule type="expression" priority="7902" id="{524DACC3-74B0-4618-B487-9D9CC5565524}">
            <xm:f>AND('2007-06.2'!$B$19&lt;=I$5,'2007-06.2'!$C$19&gt;I$5)</xm:f>
            <x14:dxf>
              <fill>
                <patternFill>
                  <bgColor theme="5" tint="0.59996337778862885"/>
                </patternFill>
              </fill>
            </x14:dxf>
          </x14:cfRule>
          <x14:cfRule type="expression" priority="7909" id="{BD90C992-7BCB-46AE-A4FA-23385FE472D7}">
            <xm:f>AND('2007-06.2'!$B$24&lt;=I$5,'2007-06.2'!$C$24&gt;=I$5)</xm:f>
            <x14:dxf>
              <fill>
                <patternFill patternType="solid">
                  <bgColor theme="4" tint="0.39994506668294322"/>
                </patternFill>
              </fill>
            </x14:dxf>
          </x14:cfRule>
          <x14:cfRule type="expression" priority="7920" id="{42EFE37F-BBFA-4D63-ADEA-00ADDAFBAE1E}">
            <xm:f>AND('2007-06.2'!$B$34&lt;=I$5,'2007-06.2'!$C$34&gt;=I$5)</xm:f>
            <x14:dxf>
              <fill>
                <patternFill>
                  <bgColor rgb="FF7030A0"/>
                </patternFill>
              </fill>
            </x14:dxf>
          </x14:cfRule>
          <x14:cfRule type="expression" priority="7919" id="{D2F20308-DAE5-45D5-A190-8846BC75D987}">
            <xm:f>AND('2007-06.2'!$B$33&lt;=I$5,'2007-06.2'!$C$33&gt;=I$5)</xm:f>
            <x14:dxf>
              <fill>
                <patternFill>
                  <bgColor rgb="FF7030A0"/>
                </patternFill>
              </fill>
            </x14:dxf>
          </x14:cfRule>
          <xm:sqref>I7:AWK7</xm:sqref>
        </x14:conditionalFormatting>
        <x14:conditionalFormatting xmlns:xm="http://schemas.microsoft.com/office/excel/2006/main">
          <x14:cfRule type="expression" priority="7895" id="{BF7854AD-7B40-4709-A408-7458103D5821}">
            <xm:f>AND('2009-02'!$D$29&lt;=I$5,'2009-02'!$E$29&gt;=I$5)</xm:f>
            <x14:dxf>
              <fill>
                <patternFill>
                  <bgColor theme="4" tint="-0.24994659260841701"/>
                </patternFill>
              </fill>
            </x14:dxf>
          </x14:cfRule>
          <x14:cfRule type="expression" priority="7894" id="{6327E6D2-0191-4EC2-9602-8C06EE4B5BE3}">
            <xm:f>AND('2009-02'!$D$28&lt;=I$5,'2009-02'!$E$28&gt;=I$5)</xm:f>
            <x14:dxf>
              <fill>
                <patternFill>
                  <bgColor theme="4" tint="-0.24994659260841701"/>
                </patternFill>
              </fill>
            </x14:dxf>
          </x14:cfRule>
          <x14:cfRule type="expression" priority="7893" id="{11628771-6E4B-4DA1-B7EA-DFC5515CC5DC}">
            <xm:f>AND('2009-02'!$D$27&lt;=I$5,'2009-02'!$E$27&gt;=I$5)</xm:f>
            <x14:dxf>
              <fill>
                <patternFill>
                  <bgColor theme="4" tint="-0.24994659260841701"/>
                </patternFill>
              </fill>
            </x14:dxf>
          </x14:cfRule>
          <x14:cfRule type="expression" priority="7892" id="{085EA28E-A768-4B18-B906-F28D01F00FEE}">
            <xm:f>AND('2009-02'!$D$26&lt;=I$5,'2009-02'!$E$26&gt;=I$5)</xm:f>
            <x14:dxf>
              <fill>
                <patternFill>
                  <bgColor theme="4" tint="-0.24994659260841701"/>
                </patternFill>
              </fill>
            </x14:dxf>
          </x14:cfRule>
          <x14:cfRule type="expression" priority="7891" id="{EB32F0A7-27AC-4761-86AE-7923502658A4}">
            <xm:f>AND('2009-02'!$D$25&lt;=I$5,'2009-02'!$E$25&gt;=I$5)</xm:f>
            <x14:dxf>
              <fill>
                <patternFill>
                  <bgColor theme="4" tint="0.39994506668294322"/>
                </patternFill>
              </fill>
            </x14:dxf>
          </x14:cfRule>
          <x14:cfRule type="expression" priority="7890" id="{71954F6F-A9BC-484C-A8A2-EAB680B19133}">
            <xm:f>AND('2009-02'!$D$24&lt;=I$5,'2009-02'!$E$24&gt;=I$5)</xm:f>
            <x14:dxf>
              <fill>
                <patternFill>
                  <bgColor theme="4" tint="0.39994506668294322"/>
                </patternFill>
              </fill>
            </x14:dxf>
          </x14:cfRule>
          <x14:cfRule type="expression" priority="7888" id="{6F20840F-11A6-4F7C-8B76-4CBE09264BF2}">
            <xm:f>AND('2009-02'!$D$22&lt;=I$5,'2009-02'!$E$22&gt;=I$5)</xm:f>
            <x14:dxf>
              <fill>
                <patternFill>
                  <bgColor theme="4" tint="0.79998168889431442"/>
                </patternFill>
              </fill>
            </x14:dxf>
          </x14:cfRule>
          <x14:cfRule type="expression" priority="7887" id="{E8E47766-DF3D-49AC-87F0-9E234E148EF3}">
            <xm:f>AND('2009-02'!$D$21&lt;=I$5,'2009-02'!$E$21&gt;=I$5)</xm:f>
            <x14:dxf>
              <fill>
                <patternFill>
                  <bgColor theme="5" tint="-0.24994659260841701"/>
                </patternFill>
              </fill>
            </x14:dxf>
          </x14:cfRule>
          <x14:cfRule type="expression" priority="7898" id="{E3A3E68E-648B-4BBF-868C-FB91B28F3B20}">
            <xm:f>AND('2009-02'!$D$32&lt;=I$5,'2009-02'!$E$32&gt;=I$5)</xm:f>
            <x14:dxf>
              <fill>
                <patternFill>
                  <bgColor rgb="FF002060"/>
                </patternFill>
              </fill>
            </x14:dxf>
          </x14:cfRule>
          <x14:cfRule type="expression" priority="7889" id="{860F94A6-3D76-44D3-9C22-0893F77A8DDB}">
            <xm:f>AND('2009-02'!$D$23&lt;=I$5,'2009-02'!$E$23&gt;=I$5)</xm:f>
            <x14:dxf>
              <fill>
                <patternFill>
                  <bgColor theme="4" tint="0.79998168889431442"/>
                </patternFill>
              </fill>
            </x14:dxf>
          </x14:cfRule>
          <x14:cfRule type="expression" priority="7885" id="{AE192E59-777E-4612-ADB6-4C27E9A7A186}">
            <xm:f>AND('2009-02'!$D$19&lt;=I$5,'2009-02'!$E$19&gt;I$5)</xm:f>
            <x14:dxf>
              <fill>
                <patternFill>
                  <bgColor theme="5" tint="0.59996337778862885"/>
                </patternFill>
              </fill>
            </x14:dxf>
          </x14:cfRule>
          <x14:cfRule type="expression" priority="7886" id="{E1E561DF-364A-4ACB-9DCB-91EA60E89DC5}">
            <xm:f>AND('2009-02'!$D$20&lt;=I$5,'2009-02'!$E$20&gt;=I$5)</xm:f>
            <x14:dxf>
              <fill>
                <patternFill>
                  <bgColor theme="5" tint="0.59996337778862885"/>
                </patternFill>
              </fill>
            </x14:dxf>
          </x14:cfRule>
          <x14:cfRule type="expression" priority="7896" id="{6BADDB6E-012A-4D30-B88D-6B1E99EE44FA}">
            <xm:f>AND('2009-02'!$D$30&lt;=I$5,'2009-02'!$E$30&gt;=I$5)</xm:f>
            <x14:dxf>
              <fill>
                <patternFill>
                  <bgColor theme="4" tint="-0.24994659260841701"/>
                </patternFill>
              </fill>
            </x14:dxf>
          </x14:cfRule>
          <x14:cfRule type="expression" priority="7897" id="{BEACC7C4-707D-4DFD-88A5-275AC3A541C8}">
            <xm:f>AND('2009-02'!$D$31&lt;=I$5,'2009-02'!$E$31&gt;=I$5)</xm:f>
            <x14:dxf>
              <fill>
                <patternFill>
                  <bgColor theme="4" tint="-0.499984740745262"/>
                </patternFill>
              </fill>
            </x14:dxf>
          </x14:cfRule>
          <x14:cfRule type="expression" priority="7901" id="{CBF92250-6D8F-47CD-90EE-D1FA911E7358}">
            <xm:f>AND('2009-02'!$D$34&lt;=I$5,'2009-02'!$E$34&gt;=I$5)</xm:f>
            <x14:dxf>
              <fill>
                <patternFill>
                  <bgColor rgb="FF7030A0"/>
                </patternFill>
              </fill>
            </x14:dxf>
          </x14:cfRule>
          <x14:cfRule type="expression" priority="7899" id="{771AE19B-BBFF-4782-9373-4EFD834CB113}">
            <xm:f>AND('2009-02'!$D$33&lt;=I$5,'2009-02'!$E$33&gt;=I$5)</xm:f>
            <x14:dxf>
              <fill>
                <patternFill>
                  <bgColor rgb="FF7030A0"/>
                </patternFill>
              </fill>
            </x14:dxf>
          </x14:cfRule>
          <xm:sqref>I8:AWK8</xm:sqref>
        </x14:conditionalFormatting>
        <x14:conditionalFormatting xmlns:xm="http://schemas.microsoft.com/office/excel/2006/main">
          <x14:cfRule type="expression" priority="7874" id="{A108F098-E7AF-4D41-BA15-F3E75AC683AF}">
            <xm:f>AND('2009-02'!$B$24&lt;=I$5,'2009-02'!$C$24&gt;=I$5)</xm:f>
            <x14:dxf>
              <fill>
                <patternFill>
                  <bgColor theme="4" tint="0.39994506668294322"/>
                </patternFill>
              </fill>
            </x14:dxf>
          </x14:cfRule>
          <x14:cfRule type="expression" priority="7884" id="{97F2AF8E-3A62-4B66-AB88-670FD3973787}">
            <xm:f>AND('2009-02'!$B$34&lt;=I$5,'2009-02'!$C$34&gt;=I$5)</xm:f>
            <x14:dxf>
              <fill>
                <patternFill>
                  <bgColor rgb="FF7030A0"/>
                </patternFill>
              </fill>
            </x14:dxf>
          </x14:cfRule>
          <x14:cfRule type="expression" priority="7883" id="{6EBB50D4-C260-497D-8B07-8115F42D50FC}">
            <xm:f>AND('2009-02'!$B$33&lt;=I$5,'2009-02'!$C$33&gt;=I$5)</xm:f>
            <x14:dxf>
              <fill>
                <patternFill>
                  <bgColor rgb="FF7030A0"/>
                </patternFill>
              </fill>
            </x14:dxf>
          </x14:cfRule>
          <x14:cfRule type="expression" priority="7882" id="{C7E78B49-110B-41A4-8716-E49FDEB81331}">
            <xm:f>AND('2009-02'!$B$32&lt;=I$5,'2009-02'!$C$32&gt;=I$5)</xm:f>
            <x14:dxf>
              <fill>
                <patternFill>
                  <bgColor rgb="FF002060"/>
                </patternFill>
              </fill>
            </x14:dxf>
          </x14:cfRule>
          <x14:cfRule type="expression" priority="7880" id="{B4C7A2E4-B912-4DFF-9068-932A5014116F}">
            <xm:f>AND('2009-02'!$B$30&lt;=I$5,'2009-02'!$C$30&gt;=I$5)</xm:f>
            <x14:dxf>
              <fill>
                <patternFill>
                  <bgColor theme="4" tint="-0.24994659260841701"/>
                </patternFill>
              </fill>
            </x14:dxf>
          </x14:cfRule>
          <x14:cfRule type="expression" priority="7879" id="{F53A5687-70D5-4DA4-B127-98184B54163A}">
            <xm:f>AND('2009-02'!$B$29&lt;=I$5,'2009-02'!$C$29&gt;=I$5)</xm:f>
            <x14:dxf>
              <fill>
                <patternFill>
                  <bgColor theme="4" tint="-0.24994659260841701"/>
                </patternFill>
              </fill>
            </x14:dxf>
          </x14:cfRule>
          <x14:cfRule type="expression" priority="7878" id="{88C365D4-AE81-4140-AE27-F701F4F08FAC}">
            <xm:f>AND('2009-02'!$B$28&lt;=I$5,'2009-02'!$C$28&gt;=I$5)</xm:f>
            <x14:dxf>
              <fill>
                <patternFill>
                  <bgColor theme="4" tint="-0.24994659260841701"/>
                </patternFill>
              </fill>
            </x14:dxf>
          </x14:cfRule>
          <x14:cfRule type="expression" priority="7877" id="{F792CAE4-CDBA-4203-9369-05463115B5D5}">
            <xm:f>AND('2009-02'!$B$27&lt;=I$5,'2009-02'!$C$27&gt;=I$5)</xm:f>
            <x14:dxf>
              <fill>
                <patternFill>
                  <bgColor theme="4" tint="-0.24994659260841701"/>
                </patternFill>
              </fill>
            </x14:dxf>
          </x14:cfRule>
          <x14:cfRule type="expression" priority="7881" id="{3C534AC9-93A9-416C-A646-4EDA1E720F52}">
            <xm:f>AND('2009-02'!$B$31&lt;=I$5,'2009-02'!$C$31&gt;=I$5)</xm:f>
            <x14:dxf>
              <fill>
                <patternFill>
                  <bgColor theme="4" tint="-0.499984740745262"/>
                </patternFill>
              </fill>
            </x14:dxf>
          </x14:cfRule>
          <x14:cfRule type="expression" priority="7876" id="{A69D19F7-FD5F-4BB0-AE15-ADC5FC5C2D47}">
            <xm:f>AND('2009-02'!$B$26&lt;=I$5,'2009-02'!$C$26&gt;=I$5)</xm:f>
            <x14:dxf>
              <fill>
                <patternFill>
                  <bgColor theme="4" tint="-0.24994659260841701"/>
                </patternFill>
              </fill>
            </x14:dxf>
          </x14:cfRule>
          <x14:cfRule type="expression" priority="7875" id="{02E0B2B1-13BD-4A2B-A0DD-42E0847B9F10}">
            <xm:f>AND('2009-02'!$B$25&lt;=I$5,'2009-02'!$C$25&gt;=I$5)</xm:f>
            <x14:dxf>
              <fill>
                <patternFill>
                  <bgColor theme="4" tint="0.39994506668294322"/>
                </patternFill>
              </fill>
            </x14:dxf>
          </x14:cfRule>
          <x14:cfRule type="expression" priority="7873" id="{CDBE572A-5F2F-4629-859E-12CF7022862C}">
            <xm:f>AND('2009-02'!$B$23&lt;=I$5,'2009-02'!$C$23&gt;=I$5)</xm:f>
            <x14:dxf>
              <fill>
                <patternFill>
                  <bgColor theme="4" tint="0.79998168889431442"/>
                </patternFill>
              </fill>
            </x14:dxf>
          </x14:cfRule>
          <x14:cfRule type="expression" priority="7872" id="{33AE6F28-C4FD-4B79-AC02-88A50E60100D}">
            <xm:f>AND('2009-02'!$B$22&lt;=I$5,'2009-02'!$C$22&gt;=I$5)</xm:f>
            <x14:dxf>
              <fill>
                <patternFill>
                  <bgColor theme="4" tint="0.79998168889431442"/>
                </patternFill>
              </fill>
            </x14:dxf>
          </x14:cfRule>
          <x14:cfRule type="expression" priority="7871" id="{61B8DD28-7E78-4D33-94E1-A921429636FB}">
            <xm:f>AND('2009-02'!$B$21&lt;=I$5,'2009-02'!$C$21&gt;=I$5)</xm:f>
            <x14:dxf>
              <fill>
                <patternFill>
                  <bgColor theme="5" tint="-0.24994659260841701"/>
                </patternFill>
              </fill>
            </x14:dxf>
          </x14:cfRule>
          <x14:cfRule type="expression" priority="7870" id="{B76C65F6-AE92-4E6E-806F-A98BEB6D7A11}">
            <xm:f>AND('2009-02'!$B$20&lt;=I$5,'2009-02'!$C$20&gt;=I$5)</xm:f>
            <x14:dxf>
              <fill>
                <patternFill>
                  <bgColor theme="5" tint="0.59996337778862885"/>
                </patternFill>
              </fill>
            </x14:dxf>
          </x14:cfRule>
          <x14:cfRule type="expression" priority="7869" id="{58FA1A7B-973C-4F6F-8D37-0143DCB0CDD3}">
            <xm:f>AND('2009-02'!$B$19&lt;=I$5,'2009-02'!$C$19&gt;I$5)</xm:f>
            <x14:dxf>
              <fill>
                <patternFill>
                  <bgColor theme="5" tint="0.59996337778862885"/>
                </patternFill>
              </fill>
            </x14:dxf>
          </x14:cfRule>
          <xm:sqref>I9:AWK9</xm:sqref>
        </x14:conditionalFormatting>
        <x14:conditionalFormatting xmlns:xm="http://schemas.microsoft.com/office/excel/2006/main">
          <x14:cfRule type="expression" priority="7973" id="{1A2EE977-A890-4714-AE1F-C5DE3E522491}">
            <xm:f>AND('2010-14.2.1a'!$D$34&lt;=I$5,'2010-14.2.1a'!$E$34&gt;=I$5)</xm:f>
            <x14:dxf>
              <fill>
                <patternFill>
                  <bgColor rgb="FF7030A0"/>
                </patternFill>
              </fill>
            </x14:dxf>
          </x14:cfRule>
          <x14:cfRule type="expression" priority="7958" id="{E6C45ED5-0C0C-4AB8-BC82-1D826FA825D8}">
            <xm:f>AND('2010-14.2.1a'!$D$19&lt;=I$5,'2010-14.2.1a'!$E$19&gt;I$5)</xm:f>
            <x14:dxf>
              <fill>
                <patternFill>
                  <bgColor theme="5" tint="0.59996337778862885"/>
                </patternFill>
              </fill>
            </x14:dxf>
          </x14:cfRule>
          <x14:cfRule type="expression" priority="7972" id="{8C4141F4-7EF2-4C4D-AAA7-8C77D36A2837}">
            <xm:f>AND('2010-14.2.1a'!$D$33&lt;=I$5,'2010-14.2.1a'!$E$33&gt;=I$5)</xm:f>
            <x14:dxf>
              <fill>
                <patternFill>
                  <bgColor rgb="FF7030A0"/>
                </patternFill>
              </fill>
            </x14:dxf>
          </x14:cfRule>
          <x14:cfRule type="expression" priority="7961" id="{B8583398-8E0F-4015-87C1-DB27D9291BE8}">
            <xm:f>AND('2010-14.2.1a'!#REF!&lt;=I$5,'2010-14.2.1a'!#REF!&gt;=I$5)</xm:f>
            <x14:dxf>
              <fill>
                <patternFill>
                  <bgColor theme="4" tint="0.79998168889431442"/>
                </patternFill>
              </fill>
            </x14:dxf>
          </x14:cfRule>
          <x14:cfRule type="expression" priority="7971" id="{45182998-01A8-4ADA-A2A6-AC8AF5307164}">
            <xm:f>AND('2010-14.2.1a'!$D$32&lt;=I$5,'2010-14.2.1a'!$E$32&gt;=I$5)</xm:f>
            <x14:dxf>
              <fill>
                <patternFill>
                  <bgColor rgb="FF002060"/>
                </patternFill>
              </fill>
            </x14:dxf>
          </x14:cfRule>
          <x14:cfRule type="expression" priority="7959" id="{23144C53-DBCA-409C-AB43-0899056B76E0}">
            <xm:f>AND('2010-14.2.1a'!$D$20&lt;=I$5,'2010-14.2.1a'!$E$20&gt;=I$5)</xm:f>
            <x14:dxf>
              <fill>
                <patternFill>
                  <bgColor theme="5" tint="0.59996337778862885"/>
                </patternFill>
              </fill>
            </x14:dxf>
          </x14:cfRule>
          <x14:cfRule type="expression" priority="7962" id="{6A450931-5B3B-4C02-B002-DB226F0DA422}">
            <xm:f>AND('2010-14.2.1a'!$D$23&lt;=I$5,'2010-14.2.1a'!$E$23&gt;=I$5)</xm:f>
            <x14:dxf>
              <fill>
                <patternFill>
                  <bgColor theme="4" tint="0.79998168889431442"/>
                </patternFill>
              </fill>
            </x14:dxf>
          </x14:cfRule>
          <x14:cfRule type="expression" priority="7960" id="{57F66D0A-D46B-4B4C-B27F-D0CCFE688A35}">
            <xm:f>AND('2010-14.2.1a'!$D$21&lt;=I$5,'2010-14.2.1a'!$E$21&gt;=I$5)</xm:f>
            <x14:dxf>
              <fill>
                <patternFill>
                  <bgColor theme="5" tint="-0.24994659260841701"/>
                </patternFill>
              </fill>
            </x14:dxf>
          </x14:cfRule>
          <x14:cfRule type="expression" priority="7963" id="{4CE6F7BE-564B-4E74-A7C6-F7F3E499AE3C}">
            <xm:f>AND('2010-14.2.1a'!$D$24&lt;=I$5,'2010-14.2.1a'!$E$24&gt;=I$5)</xm:f>
            <x14:dxf>
              <fill>
                <patternFill>
                  <bgColor theme="4" tint="0.39994506668294322"/>
                </patternFill>
              </fill>
            </x14:dxf>
          </x14:cfRule>
          <x14:cfRule type="expression" priority="7964" id="{B30825AB-3348-4ACC-9AB4-7F1E3CE53EB5}">
            <xm:f>AND('2010-14.2.1a'!$D$25&lt;=I$5,'2010-14.2.1a'!$E$25&gt;=I$5)</xm:f>
            <x14:dxf>
              <fill>
                <patternFill>
                  <bgColor theme="4" tint="0.39994506668294322"/>
                </patternFill>
              </fill>
            </x14:dxf>
          </x14:cfRule>
          <x14:cfRule type="expression" priority="7970" id="{B55CD917-4B35-4FFA-883B-AF7D154D78A6}">
            <xm:f>AND('2010-14.2.1a'!$D$31&lt;=I$5,'2010-14.2.1a'!$E$31&gt;=I$5)</xm:f>
            <x14:dxf>
              <fill>
                <patternFill>
                  <bgColor theme="4" tint="-0.499984740745262"/>
                </patternFill>
              </fill>
            </x14:dxf>
          </x14:cfRule>
          <x14:cfRule type="expression" priority="7965" id="{32C7C374-9F04-4415-9ACD-DE294DB92D75}">
            <xm:f>AND('2010-14.2.1a'!$D$26&lt;=I$5,'2010-14.2.1a'!$E$26&gt;=I$5)</xm:f>
            <x14:dxf>
              <fill>
                <patternFill>
                  <bgColor theme="4" tint="-0.24994659260841701"/>
                </patternFill>
              </fill>
            </x14:dxf>
          </x14:cfRule>
          <x14:cfRule type="expression" priority="7966" id="{201AB1BE-BEC1-4286-9357-1BEAA443C4F3}">
            <xm:f>AND('2010-14.2.1a'!$D$27&lt;=I$5,'2010-14.2.1a'!$E$27&gt;=I$5)</xm:f>
            <x14:dxf>
              <fill>
                <patternFill>
                  <bgColor theme="4" tint="-0.24994659260841701"/>
                </patternFill>
              </fill>
            </x14:dxf>
          </x14:cfRule>
          <x14:cfRule type="expression" priority="7967" id="{E496AAC4-C090-4752-8E7B-29A16C905659}">
            <xm:f>AND('2010-14.2.1a'!$D$28&lt;=I$5,'2010-14.2.1a'!$E$28&gt;=I$5)</xm:f>
            <x14:dxf>
              <fill>
                <patternFill>
                  <bgColor theme="4" tint="-0.24994659260841701"/>
                </patternFill>
              </fill>
            </x14:dxf>
          </x14:cfRule>
          <x14:cfRule type="expression" priority="7968" id="{5D803DA1-E7F9-4C01-B5A5-00A5BFF7E7FA}">
            <xm:f>AND('2010-14.2.1a'!$D$29&lt;=I$5,'2010-14.2.1a'!$E$29&gt;=I$5)</xm:f>
            <x14:dxf>
              <fill>
                <patternFill>
                  <bgColor theme="4" tint="-0.24994659260841701"/>
                </patternFill>
              </fill>
            </x14:dxf>
          </x14:cfRule>
          <x14:cfRule type="expression" priority="7969" id="{319EDB3C-3B59-4486-B9FB-241B40CD88AB}">
            <xm:f>AND('2010-14.2.1a'!$D$30&lt;=I$5,'2010-14.2.1a'!$E$30&gt;=I$5)</xm:f>
            <x14:dxf>
              <fill>
                <patternFill>
                  <bgColor theme="4" tint="-0.24994659260841701"/>
                </patternFill>
              </fill>
            </x14:dxf>
          </x14:cfRule>
          <xm:sqref>I10:AWK10</xm:sqref>
        </x14:conditionalFormatting>
        <x14:conditionalFormatting xmlns:xm="http://schemas.microsoft.com/office/excel/2006/main">
          <x14:cfRule type="expression" priority="7986" id="{BFE70BEF-DE89-4188-ABC1-36DDBE362148}">
            <xm:f>AND('2010-14.2.1a'!$B$31&lt;=I$5,'2010-14.2.1a'!$C$31&gt;=I$5)</xm:f>
            <x14:dxf>
              <fill>
                <patternFill>
                  <bgColor theme="4" tint="-0.499984740745262"/>
                </patternFill>
              </fill>
            </x14:dxf>
          </x14:cfRule>
          <x14:cfRule type="expression" priority="7985" id="{6BF23647-53E7-49F0-861F-97C8D2A0F1F7}">
            <xm:f>AND('2010-14.2.1a'!$B$30&lt;=I$5,'2010-14.2.1a'!$C$30&gt;=I$5)</xm:f>
            <x14:dxf>
              <fill>
                <patternFill>
                  <bgColor theme="4" tint="-0.24994659260841701"/>
                </patternFill>
              </fill>
            </x14:dxf>
          </x14:cfRule>
          <x14:cfRule type="expression" priority="7984" id="{C0988234-79A3-4553-BE76-126A31ECC030}">
            <xm:f>AND('2010-14.2.1a'!$B$29&lt;=I$5,'2010-14.2.1a'!$C$29&gt;=I$5)</xm:f>
            <x14:dxf>
              <fill>
                <patternFill>
                  <bgColor theme="4" tint="-0.24994659260841701"/>
                </patternFill>
              </fill>
            </x14:dxf>
          </x14:cfRule>
          <x14:cfRule type="expression" priority="7983" id="{D6A3F841-F2C3-452C-8CCA-A0DCB85AD5B9}">
            <xm:f>AND('2010-14.2.1a'!$B$28&lt;=I$5,'2010-14.2.1a'!$C$28&gt;=I$5)</xm:f>
            <x14:dxf>
              <fill>
                <patternFill>
                  <bgColor theme="4" tint="-0.24994659260841701"/>
                </patternFill>
              </fill>
            </x14:dxf>
          </x14:cfRule>
          <x14:cfRule type="expression" priority="7982" id="{624982C2-01CE-4611-B8DD-13DCF97EADCD}">
            <xm:f>AND('2010-14.2.1a'!$B$27&lt;=I$5,'2010-14.2.1a'!$C$27&gt;=I$5)</xm:f>
            <x14:dxf>
              <fill>
                <patternFill>
                  <bgColor theme="4" tint="-0.24994659260841701"/>
                </patternFill>
              </fill>
            </x14:dxf>
          </x14:cfRule>
          <x14:cfRule type="expression" priority="7981" id="{19420D56-A2C6-4D12-A477-7FD2636092F9}">
            <xm:f>AND('2010-14.2.1a'!$B$26&lt;=I$5,'2010-14.2.1a'!$C$26&gt;=I$5)</xm:f>
            <x14:dxf>
              <fill>
                <patternFill>
                  <bgColor theme="4" tint="-0.24994659260841701"/>
                </patternFill>
              </fill>
            </x14:dxf>
          </x14:cfRule>
          <x14:cfRule type="expression" priority="7980" id="{C259CCA4-2C1F-47CC-9B99-0BDDE1C44369}">
            <xm:f>AND('2010-14.2.1a'!$B$25&lt;=I$5,'2010-14.2.1a'!$C$25&gt;=I$5)</xm:f>
            <x14:dxf>
              <fill>
                <patternFill>
                  <bgColor theme="4" tint="0.39994506668294322"/>
                </patternFill>
              </fill>
            </x14:dxf>
          </x14:cfRule>
          <x14:cfRule type="expression" priority="7978" id="{98DF466B-D4BC-43C4-A9AD-67FC4D874E95}">
            <xm:f>AND('2010-14.2.1a'!$B$23&lt;=I$5,'2010-14.2.1a'!$C$23&gt;=I$5)</xm:f>
            <x14:dxf>
              <fill>
                <patternFill>
                  <bgColor theme="4" tint="0.79998168889431442"/>
                </patternFill>
              </fill>
            </x14:dxf>
          </x14:cfRule>
          <x14:cfRule type="expression" priority="7977" id="{8C55B2A0-6EB5-4AE5-8DED-65802B6CA79F}">
            <xm:f>AND('2010-14.2.1a'!$D$22&lt;=I$5,'2010-14.2.1a'!$E$22&gt;=I$5)</xm:f>
            <x14:dxf>
              <fill>
                <patternFill>
                  <bgColor theme="4" tint="0.79998168889431442"/>
                </patternFill>
              </fill>
            </x14:dxf>
          </x14:cfRule>
          <x14:cfRule type="expression" priority="7976" id="{7499E865-EAA8-414A-B9A8-D94400E824CB}">
            <xm:f>AND('2010-14.2.1a'!$B$21&lt;=I$5,'2010-14.2.1a'!$C$21&gt;=I$5)</xm:f>
            <x14:dxf>
              <fill>
                <patternFill>
                  <bgColor theme="5" tint="-0.24994659260841701"/>
                </patternFill>
              </fill>
            </x14:dxf>
          </x14:cfRule>
          <x14:cfRule type="expression" priority="7975" id="{095E05E1-5BE9-46F5-A364-A7600BD79EDA}">
            <xm:f>AND('2010-14.2.1a'!$B$20&lt;=I$5,'2010-14.2.1a'!$C$20&gt;=I$5)</xm:f>
            <x14:dxf>
              <fill>
                <patternFill>
                  <bgColor theme="5" tint="0.59996337778862885"/>
                </patternFill>
              </fill>
            </x14:dxf>
          </x14:cfRule>
          <x14:cfRule type="expression" priority="7974" id="{E400DA9B-868A-45F8-ACC7-CC5A9A1A2F28}">
            <xm:f>AND('2010-14.2.1a'!$B$19&lt;=I$5,'2010-14.2.1a'!$C$19&gt;I$5)</xm:f>
            <x14:dxf>
              <fill>
                <patternFill>
                  <bgColor theme="5" tint="0.59996337778862885"/>
                </patternFill>
              </fill>
            </x14:dxf>
          </x14:cfRule>
          <x14:cfRule type="expression" priority="7987" id="{F4CF903D-90B5-4A2D-82B2-6D0B4D8A334E}">
            <xm:f>AND('2010-14.2.1a'!$B$32&lt;=I$5,'2010-14.2.1a'!$C$32&gt;=I$5)</xm:f>
            <x14:dxf>
              <fill>
                <patternFill>
                  <bgColor rgb="FF002060"/>
                </patternFill>
              </fill>
            </x14:dxf>
          </x14:cfRule>
          <x14:cfRule type="expression" priority="7979" id="{23AF2F94-10F1-4917-9030-948BB01DB602}">
            <xm:f>AND('2010-14.2.1a'!$B$24&lt;=I$5,'2010-14.2.1a'!$C$24&gt;=I$5)</xm:f>
            <x14:dxf>
              <fill>
                <patternFill>
                  <bgColor theme="4" tint="0.39994506668294322"/>
                </patternFill>
              </fill>
            </x14:dxf>
          </x14:cfRule>
          <x14:cfRule type="expression" priority="7989" id="{1E6F04D8-A5F3-4A85-868F-69304F0BD66A}">
            <xm:f>AND('2010-14.2.1a'!$B$34&lt;=I$5,'2010-14.2.1a'!$C$34&gt;=I$5)</xm:f>
            <x14:dxf>
              <fill>
                <patternFill>
                  <bgColor rgb="FF7030A0"/>
                </patternFill>
              </fill>
            </x14:dxf>
          </x14:cfRule>
          <x14:cfRule type="expression" priority="7988" id="{9008C668-FE91-4D80-AD33-1AC71CEA9576}">
            <xm:f>AND('2010-14.2.1a'!$B$33&lt;=I$5,'2010-14.2.1a'!$C$33&gt;=I$5)</xm:f>
            <x14:dxf>
              <fill>
                <patternFill>
                  <bgColor rgb="FF7030A0"/>
                </patternFill>
              </fill>
            </x14:dxf>
          </x14:cfRule>
          <xm:sqref>I11:AWK11 I13:AWK13</xm:sqref>
        </x14:conditionalFormatting>
        <x14:conditionalFormatting xmlns:xm="http://schemas.microsoft.com/office/excel/2006/main">
          <x14:cfRule type="expression" priority="7771" id="{890A8A5A-2AA5-4746-9EBD-38FD3D6A172C}">
            <xm:f>AND('2010-14.2.1b'!$D$26&lt;=I$5,'2010-14.2.1b'!$E$26&gt;=I$5)</xm:f>
            <x14:dxf>
              <fill>
                <patternFill>
                  <bgColor theme="4" tint="-0.24994659260841701"/>
                </patternFill>
              </fill>
            </x14:dxf>
          </x14:cfRule>
          <x14:cfRule type="expression" priority="7770" id="{C23FD32B-8E5E-4EDC-B05E-7145F16811DF}">
            <xm:f>AND('2010-14.2.1b'!$D$25&lt;=I$5,'2010-14.2.1b'!$E$25&gt;=I$5)</xm:f>
            <x14:dxf>
              <fill>
                <patternFill>
                  <bgColor theme="4" tint="0.39994506668294322"/>
                </patternFill>
              </fill>
            </x14:dxf>
          </x14:cfRule>
          <x14:cfRule type="expression" priority="7769" id="{F0B98014-6DAC-4088-8763-6C460B3D3121}">
            <xm:f>AND('2010-14.2.1b'!$D$24&lt;=I$5,'2010-14.2.1b'!$E$24&gt;=I$5)</xm:f>
            <x14:dxf>
              <fill>
                <patternFill>
                  <bgColor theme="4" tint="0.39994506668294322"/>
                </patternFill>
              </fill>
            </x14:dxf>
          </x14:cfRule>
          <x14:cfRule type="expression" priority="7768" id="{6B06DE63-D4CF-428C-9732-A3D06FB83FC5}">
            <xm:f>AND('2010-14.2.1b'!$D$23&lt;=I$5,'2010-14.2.1b'!$E$23&gt;=I$5)</xm:f>
            <x14:dxf>
              <fill>
                <patternFill>
                  <bgColor theme="4" tint="0.79998168889431442"/>
                </patternFill>
              </fill>
            </x14:dxf>
          </x14:cfRule>
          <x14:cfRule type="expression" priority="7767" id="{848A050C-EBC6-4D06-91B4-275256D102EE}">
            <xm:f>AND('2010-14.2.1b'!$D$22&lt;=I$5,'2010-14.2.1b'!$E$22&gt;=I$5)</xm:f>
            <x14:dxf>
              <fill>
                <patternFill>
                  <bgColor theme="4" tint="0.79998168889431442"/>
                </patternFill>
              </fill>
            </x14:dxf>
          </x14:cfRule>
          <x14:cfRule type="expression" priority="7766" id="{D56B8FC2-D2E7-4432-9DAD-F48E47A31D45}">
            <xm:f>AND('2010-14.2.1b'!$D$21&lt;=I$5,'2010-14.2.1b'!$E$21&gt;=I$5)</xm:f>
            <x14:dxf>
              <fill>
                <patternFill>
                  <bgColor theme="5" tint="-0.24994659260841701"/>
                </patternFill>
              </fill>
            </x14:dxf>
          </x14:cfRule>
          <x14:cfRule type="expression" priority="7765" id="{3EA92CC1-798B-4551-88DF-031726C41099}">
            <xm:f>AND('2010-14.2.1b'!$D$20&lt;=I$5,'2010-14.2.1b'!$E$20&gt;=I$5)</xm:f>
            <x14:dxf>
              <fill>
                <patternFill>
                  <bgColor theme="5" tint="0.59996337778862885"/>
                </patternFill>
              </fill>
            </x14:dxf>
          </x14:cfRule>
          <x14:cfRule type="expression" priority="7764" id="{31528690-DB74-4235-8DBD-55A392677DAF}">
            <xm:f>AND('2010-14.2.1b'!$D$19&lt;=I$5,'2010-14.2.1b'!$E$19&gt;I$5)</xm:f>
            <x14:dxf>
              <fill>
                <patternFill>
                  <bgColor theme="5" tint="0.59996337778862885"/>
                </patternFill>
              </fill>
            </x14:dxf>
          </x14:cfRule>
          <x14:cfRule type="expression" priority="7779" id="{7BA45F2B-4276-475B-8726-BB072BDB6147}">
            <xm:f>AND('2010-14.2.1b'!$D$34&lt;=I$5,'2010-14.2.1b'!$E$34&gt;=I$5)</xm:f>
            <x14:dxf>
              <fill>
                <patternFill>
                  <bgColor rgb="FF7030A0"/>
                </patternFill>
              </fill>
            </x14:dxf>
          </x14:cfRule>
          <x14:cfRule type="expression" priority="7778" id="{1C405B58-B228-417B-89D2-525E3D4F0705}">
            <xm:f>AND('2010-14.2.1b'!$D$33&lt;=I$5,'2010-14.2.1b'!$E$33&gt;=I$5)</xm:f>
            <x14:dxf>
              <fill>
                <patternFill>
                  <bgColor rgb="FF7030A0"/>
                </patternFill>
              </fill>
            </x14:dxf>
          </x14:cfRule>
          <x14:cfRule type="expression" priority="7777" id="{AC964CA4-7A4D-4B50-8DAF-0BFFDEA92E88}">
            <xm:f>AND('2010-14.2.1b'!$D$32&lt;=I$5,'2010-14.2.1b'!$E$32&gt;=I$5)</xm:f>
            <x14:dxf>
              <fill>
                <patternFill>
                  <bgColor rgb="FF002060"/>
                </patternFill>
              </fill>
            </x14:dxf>
          </x14:cfRule>
          <x14:cfRule type="expression" priority="7776" id="{7EF2495D-38B1-40A4-8C2E-E9D096DE9AD2}">
            <xm:f>AND('2010-14.2.1b'!$D$31&lt;=I$5,'2010-14.2.1b'!$E$31&gt;=I$5)</xm:f>
            <x14:dxf>
              <fill>
                <patternFill>
                  <bgColor theme="4" tint="-0.499984740745262"/>
                </patternFill>
              </fill>
            </x14:dxf>
          </x14:cfRule>
          <x14:cfRule type="expression" priority="7775" id="{26FACA7B-CC63-43D3-9813-7036003EBA1E}">
            <xm:f>AND('2010-14.2.1b'!$D$30&lt;=I$5,'2010-14.2.1b'!$E$30&gt;=I$5)</xm:f>
            <x14:dxf>
              <fill>
                <patternFill>
                  <bgColor theme="4" tint="-0.24994659260841701"/>
                </patternFill>
              </fill>
            </x14:dxf>
          </x14:cfRule>
          <x14:cfRule type="expression" priority="7774" id="{B5CBED88-D8E3-4FDA-B226-A1A287D0AED5}">
            <xm:f>AND('2010-14.2.1b'!$D$29&lt;=I$5,'2010-14.2.1b'!$E$29&gt;=I$5)</xm:f>
            <x14:dxf>
              <fill>
                <patternFill>
                  <bgColor theme="4" tint="-0.24994659260841701"/>
                </patternFill>
              </fill>
            </x14:dxf>
          </x14:cfRule>
          <x14:cfRule type="expression" priority="7773" id="{B8154659-0636-4730-B07E-DA54175D5ABD}">
            <xm:f>AND('2010-14.2.1b'!$D$28&lt;=I$5,'2010-14.2.1b'!$E$28&gt;=I$5)</xm:f>
            <x14:dxf>
              <fill>
                <patternFill>
                  <bgColor theme="4" tint="-0.24994659260841701"/>
                </patternFill>
              </fill>
            </x14:dxf>
          </x14:cfRule>
          <x14:cfRule type="expression" priority="7772" id="{DED82C75-7AC4-4173-8578-479DBC79290B}">
            <xm:f>AND('2010-14.2.1b'!$D$27&lt;=I$5,'2010-14.2.1b'!$E$27&gt;=I$5)</xm:f>
            <x14:dxf>
              <fill>
                <patternFill>
                  <bgColor theme="4" tint="-0.24994659260841701"/>
                </patternFill>
              </fill>
            </x14:dxf>
          </x14:cfRule>
          <xm:sqref>I12:AWK12</xm:sqref>
        </x14:conditionalFormatting>
        <x14:conditionalFormatting xmlns:xm="http://schemas.microsoft.com/office/excel/2006/main">
          <x14:cfRule type="expression" priority="7559" id="{DAEB1F7C-3F3D-471F-A0B6-5C5817A3D807}">
            <xm:f>AND('2010-14.2.1c'!$D$31&lt;=I$5,'2010-14.2.1c'!$E$31&gt;=I$5)</xm:f>
            <x14:dxf>
              <fill>
                <patternFill>
                  <bgColor theme="4" tint="-0.499984740745262"/>
                </patternFill>
              </fill>
            </x14:dxf>
          </x14:cfRule>
          <x14:cfRule type="expression" priority="7562" id="{05614163-4DE3-4859-B8CF-5F119CC98632}">
            <xm:f>AND('2010-14.2.1c'!$D$34&lt;=I$5,'2010-14.2.1c'!$E$34&gt;=I$5)</xm:f>
            <x14:dxf>
              <fill>
                <patternFill>
                  <bgColor rgb="FF7030A0"/>
                </patternFill>
              </fill>
            </x14:dxf>
          </x14:cfRule>
          <x14:cfRule type="expression" priority="7561" id="{FD0636B8-90FD-44D4-A01D-2DF6BD287636}">
            <xm:f>AND('2010-14.2.1c'!$D$33&lt;=I$5,'2010-14.2.1c'!$E$33&gt;=I$5)</xm:f>
            <x14:dxf>
              <fill>
                <patternFill>
                  <bgColor rgb="FF7030A0"/>
                </patternFill>
              </fill>
            </x14:dxf>
          </x14:cfRule>
          <x14:cfRule type="expression" priority="7560" id="{BFEC7B91-608D-43A7-9817-F26330B45F6A}">
            <xm:f>AND('2010-14.2.1c'!$D$32&lt;=I$5,'2010-14.2.1c'!$E$32&gt;=I$5)</xm:f>
            <x14:dxf>
              <fill>
                <patternFill>
                  <bgColor rgb="FF002060"/>
                </patternFill>
              </fill>
            </x14:dxf>
          </x14:cfRule>
          <x14:cfRule type="expression" priority="7558" id="{3836D02C-A4D8-4CEA-903B-C39B9B0E9A93}">
            <xm:f>AND('2010-14.2.1c'!$D$30&lt;=I$5,'2010-14.2.1c'!$E$30&gt;=I$5)</xm:f>
            <x14:dxf>
              <fill>
                <patternFill>
                  <bgColor theme="4" tint="-0.24994659260841701"/>
                </patternFill>
              </fill>
            </x14:dxf>
          </x14:cfRule>
          <x14:cfRule type="expression" priority="7557" id="{7FA7BC43-0240-457E-9B42-3FA094C7EF45}">
            <xm:f>AND('2010-14.2.1c'!$D$29&lt;=I$5,'2010-14.2.1c'!$E$29&gt;=I$5)</xm:f>
            <x14:dxf>
              <fill>
                <patternFill>
                  <bgColor theme="4" tint="-0.24994659260841701"/>
                </patternFill>
              </fill>
            </x14:dxf>
          </x14:cfRule>
          <x14:cfRule type="expression" priority="7556" id="{553D9415-1DD8-4283-9D15-5D2B45C69B87}">
            <xm:f>AND('2010-14.2.1c'!$D$28&lt;=I$5,'2010-14.2.1c'!$E$28&gt;=I$5)</xm:f>
            <x14:dxf>
              <fill>
                <patternFill>
                  <bgColor theme="4" tint="-0.24994659260841701"/>
                </patternFill>
              </fill>
            </x14:dxf>
          </x14:cfRule>
          <x14:cfRule type="expression" priority="7555" id="{135CAB5B-2236-4A94-AE2D-89A928B09896}">
            <xm:f>AND('2010-14.2.1c'!$D$27&lt;=I$5,'2010-14.2.1c'!$E$27&gt;=I$5)</xm:f>
            <x14:dxf>
              <fill>
                <patternFill>
                  <bgColor theme="4" tint="-0.24994659260841701"/>
                </patternFill>
              </fill>
            </x14:dxf>
          </x14:cfRule>
          <x14:cfRule type="expression" priority="7554" id="{E7FC0944-01B2-4523-A0ED-5DB05A47FA1A}">
            <xm:f>AND('2010-14.2.1c'!$D$26&lt;=I$5,'2010-14.2.1c'!$E$26&gt;=I$5)</xm:f>
            <x14:dxf>
              <fill>
                <patternFill>
                  <bgColor theme="4" tint="-0.24994659260841701"/>
                </patternFill>
              </fill>
            </x14:dxf>
          </x14:cfRule>
          <x14:cfRule type="expression" priority="7553" id="{78838C36-ED3B-46A3-BC54-9E068910310A}">
            <xm:f>AND('2010-14.2.1c'!$D$25&lt;=I$5,'2010-14.2.1c'!$E$25&gt;=I$5)</xm:f>
            <x14:dxf>
              <fill>
                <patternFill>
                  <bgColor theme="4" tint="0.39994506668294322"/>
                </patternFill>
              </fill>
            </x14:dxf>
          </x14:cfRule>
          <x14:cfRule type="expression" priority="7552" id="{8B4BFA84-B2B6-4ACB-AC69-B666B7138323}">
            <xm:f>AND('2010-14.2.1c'!$D$24&lt;=I$5,'2010-14.2.1c'!$E$24&gt;=I$5)</xm:f>
            <x14:dxf>
              <fill>
                <patternFill>
                  <bgColor theme="4" tint="0.39994506668294322"/>
                </patternFill>
              </fill>
            </x14:dxf>
          </x14:cfRule>
          <x14:cfRule type="expression" priority="7551" id="{8C975510-BB9D-497C-8604-C15B355D9B1D}">
            <xm:f>AND('2010-14.2.1c'!$D$23&lt;=I$5,'2010-14.2.1c'!$E$23&gt;=I$5)</xm:f>
            <x14:dxf>
              <fill>
                <patternFill>
                  <bgColor theme="4" tint="0.79998168889431442"/>
                </patternFill>
              </fill>
            </x14:dxf>
          </x14:cfRule>
          <x14:cfRule type="expression" priority="7550" id="{99DB4510-A263-4BA1-B3D9-E10FFDCCAD32}">
            <xm:f>AND('2010-14.2.1c'!$D$22&lt;=I$5,'2010-14.2.1c'!$E$22&gt;=I$5)</xm:f>
            <x14:dxf>
              <fill>
                <patternFill>
                  <bgColor theme="4" tint="0.79998168889431442"/>
                </patternFill>
              </fill>
            </x14:dxf>
          </x14:cfRule>
          <x14:cfRule type="expression" priority="7549" id="{8D6ADEEA-6D26-4680-8B96-A1A39CFA07BC}">
            <xm:f>AND('2010-14.2.1c'!$D$21&lt;=I$5,'2010-14.2.1c'!$E$21&gt;=I$5)</xm:f>
            <x14:dxf>
              <fill>
                <patternFill>
                  <bgColor theme="5" tint="-0.24994659260841701"/>
                </patternFill>
              </fill>
            </x14:dxf>
          </x14:cfRule>
          <x14:cfRule type="expression" priority="7548" id="{A821CB0E-F22E-4DA9-98AE-DCE853E165DB}">
            <xm:f>AND('2010-14.2.1c'!$D$20&lt;=I$5,'2010-14.2.1c'!$E$20&gt;=I$5)</xm:f>
            <x14:dxf>
              <fill>
                <patternFill>
                  <bgColor theme="5" tint="0.59996337778862885"/>
                </patternFill>
              </fill>
            </x14:dxf>
          </x14:cfRule>
          <x14:cfRule type="expression" priority="7547" id="{706B3F50-6A3E-431E-AF41-BD8A17D27FED}">
            <xm:f>AND('2010-14.2.1c'!$D$19&lt;=I$5,'2010-14.2.1c'!$E$19&gt;I$5)</xm:f>
            <x14:dxf>
              <fill>
                <patternFill>
                  <bgColor theme="5" tint="0.59996337778862885"/>
                </patternFill>
              </fill>
            </x14:dxf>
          </x14:cfRule>
          <xm:sqref>I14:AWK14</xm:sqref>
        </x14:conditionalFormatting>
        <x14:conditionalFormatting xmlns:xm="http://schemas.microsoft.com/office/excel/2006/main">
          <x14:cfRule type="expression" priority="7745" id="{21FFE692-61E5-42A0-B01D-C092CB5BD813}">
            <xm:f>AND('2010-14.2.1c'!$B$32&lt;=I$5,'2010-14.2.1c'!$C$32&gt;=I$5)</xm:f>
            <x14:dxf>
              <fill>
                <patternFill>
                  <bgColor rgb="FF002060"/>
                </patternFill>
              </fill>
            </x14:dxf>
          </x14:cfRule>
          <x14:cfRule type="expression" priority="7744" id="{ED88D4E7-C646-47A6-A791-FBA1BEC21578}">
            <xm:f>AND('2010-14.2.1c'!$B$31&lt;=I$5,'2010-14.2.1c'!$C$31&gt;=I$5)</xm:f>
            <x14:dxf>
              <fill>
                <patternFill>
                  <bgColor theme="4" tint="-0.499984740745262"/>
                </patternFill>
              </fill>
            </x14:dxf>
          </x14:cfRule>
          <x14:cfRule type="expression" priority="7743" id="{CF665CA6-1160-44E8-A6DB-C096D8BD8CF2}">
            <xm:f>AND('2010-14.2.1c'!$B$30&lt;=I$5,'2010-14.2.1c'!$C$30&gt;=I$5)</xm:f>
            <x14:dxf>
              <fill>
                <patternFill>
                  <bgColor theme="4" tint="-0.24994659260841701"/>
                </patternFill>
              </fill>
            </x14:dxf>
          </x14:cfRule>
          <x14:cfRule type="expression" priority="7741" id="{75BEA445-AF7D-4CCE-BEAB-C228060EF5A1}">
            <xm:f>AND('2010-14.2.1c'!$B$28&lt;=I$5,'2010-14.2.1c'!$C$28&gt;=I$5)</xm:f>
            <x14:dxf>
              <fill>
                <patternFill>
                  <bgColor theme="4" tint="-0.24994659260841701"/>
                </patternFill>
              </fill>
            </x14:dxf>
          </x14:cfRule>
          <x14:cfRule type="expression" priority="7740" id="{15E68CE1-3674-40D9-83CB-6C74812BFF69}">
            <xm:f>AND('2010-14.2.1c'!$B$27&lt;=I$5,'2010-14.2.1c'!$C$27&gt;=I$5)</xm:f>
            <x14:dxf>
              <fill>
                <patternFill>
                  <bgColor theme="4" tint="-0.24994659260841701"/>
                </patternFill>
              </fill>
            </x14:dxf>
          </x14:cfRule>
          <x14:cfRule type="expression" priority="7739" id="{3AD8EC09-E207-4AD5-9E30-0A32A9DD9139}">
            <xm:f>AND('2010-14.2.1c'!$B$26&lt;=I$5,'2010-14.2.1c'!$C$26&gt;=I$5)</xm:f>
            <x14:dxf>
              <fill>
                <patternFill>
                  <bgColor theme="4" tint="-0.24994659260841701"/>
                </patternFill>
              </fill>
            </x14:dxf>
          </x14:cfRule>
          <x14:cfRule type="expression" priority="7738" id="{BBD6CCBA-5DDA-4899-BB54-62B73DB50037}">
            <xm:f>AND('2010-14.2.1c'!$B$25&lt;=I$5,'2010-14.2.1c'!$C$25&gt;=I$5)</xm:f>
            <x14:dxf>
              <fill>
                <patternFill>
                  <bgColor theme="4" tint="0.39994506668294322"/>
                </patternFill>
              </fill>
            </x14:dxf>
          </x14:cfRule>
          <x14:cfRule type="expression" priority="7737" id="{0A732BC5-94F2-4D5C-9FF9-B805D0367947}">
            <xm:f>AND('2010-14.2.1c'!$B$24&lt;=I$5,'2010-14.2.1c'!$C$24&gt;=I$5)</xm:f>
            <x14:dxf>
              <fill>
                <patternFill>
                  <bgColor theme="4" tint="0.39994506668294322"/>
                </patternFill>
              </fill>
            </x14:dxf>
          </x14:cfRule>
          <x14:cfRule type="expression" priority="7736" id="{F728153F-A092-41AE-BB3B-4088D121255E}">
            <xm:f>AND('2010-14.2.1c'!$B$23&lt;=I$5,'2010-14.2.1c'!$C$23&gt;=I$5)</xm:f>
            <x14:dxf>
              <fill>
                <patternFill>
                  <bgColor theme="4" tint="0.79998168889431442"/>
                </patternFill>
              </fill>
            </x14:dxf>
          </x14:cfRule>
          <x14:cfRule type="expression" priority="7735" id="{A26102F1-A39F-4892-8915-73E3F88134C3}">
            <xm:f>AND('2010-14.2.1c'!$B$22&lt;=I$5,'2010-14.2.1c'!$C$22&gt;=I$5)</xm:f>
            <x14:dxf>
              <fill>
                <patternFill>
                  <bgColor theme="4" tint="0.79998168889431442"/>
                </patternFill>
              </fill>
            </x14:dxf>
          </x14:cfRule>
          <x14:cfRule type="expression" priority="7734" id="{73B67B8F-774D-412A-9EA3-4CF4A14D870C}">
            <xm:f>AND('2010-14.2.1c'!$B$21&lt;=I$5,'2010-14.2.1c'!$C$21&gt;=I$5)</xm:f>
            <x14:dxf>
              <fill>
                <patternFill>
                  <bgColor theme="5" tint="-0.24994659260841701"/>
                </patternFill>
              </fill>
            </x14:dxf>
          </x14:cfRule>
          <x14:cfRule type="expression" priority="7747" id="{34093AD2-B9E5-4201-AD0C-30E1C0BF8BD0}">
            <xm:f>AND('2010-14.2.1c'!$B$34&lt;=I$5,'2010-14.2.1c'!$C$34&gt;=I$5)</xm:f>
            <x14:dxf>
              <fill>
                <patternFill>
                  <bgColor rgb="FF7030A0"/>
                </patternFill>
              </fill>
            </x14:dxf>
          </x14:cfRule>
          <x14:cfRule type="expression" priority="7732" id="{C15CD066-3F13-4A67-833C-ACF2E7C6FE91}">
            <xm:f>AND('2010-14.2.1c'!$B$19&lt;=I$5,'2010-14.2.1c'!$C$19&gt;I$5)</xm:f>
            <x14:dxf>
              <fill>
                <patternFill>
                  <bgColor theme="5" tint="0.59996337778862885"/>
                </patternFill>
              </fill>
            </x14:dxf>
          </x14:cfRule>
          <x14:cfRule type="expression" priority="7742" id="{19E63488-0019-4DC9-AE9C-32073561CC7D}">
            <xm:f>AND('2010-14.2.1c'!$B$29&lt;=I$5,'2010-14.2.1c'!$C$29&gt;=I$5)</xm:f>
            <x14:dxf>
              <fill>
                <patternFill>
                  <bgColor theme="4" tint="-0.24994659260841701"/>
                </patternFill>
              </fill>
            </x14:dxf>
          </x14:cfRule>
          <x14:cfRule type="expression" priority="7746" id="{F13429DF-9DBE-48F8-879C-F0A57A432FAE}">
            <xm:f>AND('2010-14.2.1c'!$B$33&lt;=I$5,'2010-14.2.1c'!$C$33&gt;=I$5)</xm:f>
            <x14:dxf>
              <fill>
                <patternFill>
                  <bgColor rgb="FF7030A0"/>
                </patternFill>
              </fill>
            </x14:dxf>
          </x14:cfRule>
          <x14:cfRule type="expression" priority="7733" id="{BC190B52-555B-45CB-9440-8DE545A0E66D}">
            <xm:f>AND('2010-14.2.1c'!$B$20&lt;=I$5,'2010-14.2.1c'!$C$20&gt;=I$5)</xm:f>
            <x14:dxf>
              <fill>
                <patternFill>
                  <bgColor theme="5" tint="0.59996337778862885"/>
                </patternFill>
              </fill>
            </x14:dxf>
          </x14:cfRule>
          <xm:sqref>I15:AWK15</xm:sqref>
        </x14:conditionalFormatting>
        <x14:conditionalFormatting xmlns:xm="http://schemas.microsoft.com/office/excel/2006/main">
          <x14:cfRule type="expression" priority="7397" id="{42FF43EB-211C-4B70-8E14-2795534FD94E}">
            <xm:f>AND('2010-14.2.2'!$D$20&lt;=I$5,'2010-14.2.2'!$E$20&gt;=I$5)</xm:f>
            <x14:dxf>
              <fill>
                <patternFill>
                  <bgColor theme="5" tint="0.59996337778862885"/>
                </patternFill>
              </fill>
            </x14:dxf>
          </x14:cfRule>
          <x14:cfRule type="expression" priority="7396" id="{0D876DC9-1AF0-4706-9ADE-7231E60D4F8B}">
            <xm:f>AND('2010-14.2.2'!$D$19&lt;=I$5,'2010-14.2.2'!$E$19&gt;I$5)</xm:f>
            <x14:dxf>
              <fill>
                <patternFill>
                  <bgColor theme="5" tint="0.59996337778862885"/>
                </patternFill>
              </fill>
            </x14:dxf>
          </x14:cfRule>
          <x14:cfRule type="expression" priority="7400" id="{20BF3C7D-76CD-4663-944D-A8AB3CE3C370}">
            <xm:f>AND('2010-14.2.2'!$D$23&lt;=I$5,'2010-14.2.2'!$E$23&gt;=I$5)</xm:f>
            <x14:dxf>
              <fill>
                <patternFill>
                  <bgColor theme="4" tint="0.79998168889431442"/>
                </patternFill>
              </fill>
            </x14:dxf>
          </x14:cfRule>
          <x14:cfRule type="expression" priority="7455" id="{23032892-7665-4959-BF1B-071FDAD37883}">
            <xm:f>AND('2010-14.2.2'!$D$34&lt;=I$5,'2010-14.2.2'!$E$34&gt;=I$5)</xm:f>
            <x14:dxf>
              <fill>
                <patternFill>
                  <bgColor rgb="FF7030A0"/>
                </patternFill>
              </fill>
            </x14:dxf>
          </x14:cfRule>
          <x14:cfRule type="expression" priority="7410" id="{3968389A-9C58-45A6-9054-0468CCD97F35}">
            <xm:f>AND('2010-14.2.2'!$D$33&lt;=I$5,'2010-14.2.2'!$E$33&gt;=I$5)</xm:f>
            <x14:dxf>
              <fill>
                <patternFill>
                  <bgColor rgb="FF7030A0"/>
                </patternFill>
              </fill>
            </x14:dxf>
          </x14:cfRule>
          <x14:cfRule type="expression" priority="7409" id="{315D09D7-F54E-4B88-96AA-B12EFA8769F8}">
            <xm:f>AND('2010-14.2.2'!$D$32&lt;=I$5,'2010-14.2.2'!$E$32&gt;=I$5)</xm:f>
            <x14:dxf>
              <fill>
                <patternFill>
                  <bgColor rgb="FF002060"/>
                </patternFill>
              </fill>
            </x14:dxf>
          </x14:cfRule>
          <x14:cfRule type="expression" priority="7408" id="{D63455EF-FD31-4EE5-8D7B-862D7E08E9F1}">
            <xm:f>AND('2010-14.2.2'!$D$31&lt;=I$5,'2010-14.2.2'!$E$31&gt;=I$5)</xm:f>
            <x14:dxf>
              <fill>
                <patternFill>
                  <bgColor theme="4" tint="-0.499984740745262"/>
                </patternFill>
              </fill>
            </x14:dxf>
          </x14:cfRule>
          <x14:cfRule type="expression" priority="7407" id="{B8F657CF-7116-4203-B132-C4D1A59BDEF3}">
            <xm:f>AND('2010-14.2.2'!$D$30&lt;=I$5,'2010-14.2.2'!$E$30&gt;=I$5)</xm:f>
            <x14:dxf>
              <fill>
                <patternFill>
                  <bgColor theme="4" tint="-0.24994659260841701"/>
                </patternFill>
              </fill>
            </x14:dxf>
          </x14:cfRule>
          <x14:cfRule type="expression" priority="7406" id="{C5655C98-B1B5-4913-9ABD-B8705F37534F}">
            <xm:f>AND('2010-14.2.2'!$D$29&lt;=I$5,'2010-14.2.2'!$E$29&gt;=I$5)</xm:f>
            <x14:dxf>
              <fill>
                <patternFill>
                  <bgColor theme="4" tint="-0.24994659260841701"/>
                </patternFill>
              </fill>
            </x14:dxf>
          </x14:cfRule>
          <x14:cfRule type="expression" priority="7405" id="{F1846C7E-8661-419D-80A6-0363BE04B096}">
            <xm:f>AND('2010-14.2.2'!$D$28&lt;=I$5,'2010-14.2.2'!$E$28&gt;=I$5)</xm:f>
            <x14:dxf>
              <fill>
                <patternFill>
                  <bgColor theme="4" tint="-0.24994659260841701"/>
                </patternFill>
              </fill>
            </x14:dxf>
          </x14:cfRule>
          <x14:cfRule type="expression" priority="7404" id="{BC4D4B96-EC98-4A79-924C-F4ED276CD2AC}">
            <xm:f>AND('2010-14.2.2'!$D$27&lt;=I$5,'2010-14.2.2'!$E$27&gt;=I$5)</xm:f>
            <x14:dxf>
              <fill>
                <patternFill>
                  <bgColor theme="4" tint="-0.24994659260841701"/>
                </patternFill>
              </fill>
            </x14:dxf>
          </x14:cfRule>
          <x14:cfRule type="expression" priority="7403" id="{AF74D49C-BDBD-4CC1-965A-7BC457352B34}">
            <xm:f>AND('2010-14.2.2'!$D$26&lt;=I$5,'2010-14.2.2'!$E$26&gt;=I$5)</xm:f>
            <x14:dxf>
              <fill>
                <patternFill>
                  <bgColor theme="4" tint="-0.24994659260841701"/>
                </patternFill>
              </fill>
            </x14:dxf>
          </x14:cfRule>
          <x14:cfRule type="expression" priority="7402" id="{E2192BFB-DA54-4FBC-9F6C-646A15BCBB50}">
            <xm:f>AND('2010-14.2.2'!$D$25&lt;=I$5,'2010-14.2.2'!$E$25&gt;=I$5)</xm:f>
            <x14:dxf>
              <fill>
                <patternFill>
                  <bgColor theme="4" tint="0.39994506668294322"/>
                </patternFill>
              </fill>
            </x14:dxf>
          </x14:cfRule>
          <x14:cfRule type="expression" priority="7401" id="{BE9D7097-3061-4B64-A64C-725343D71B26}">
            <xm:f>AND('2010-14.2.2'!$D$24&lt;=I$5,'2010-14.2.2'!$E$24&gt;=I$5)</xm:f>
            <x14:dxf>
              <fill>
                <patternFill>
                  <bgColor theme="4" tint="0.39994506668294322"/>
                </patternFill>
              </fill>
            </x14:dxf>
          </x14:cfRule>
          <x14:cfRule type="expression" priority="7399" id="{B2502D7D-9470-4700-9AA3-25B1E96E874A}">
            <xm:f>AND('2010-14.2.2'!$D$22&lt;=I$5,'2010-14.2.2'!$E$22&gt;=I$5)</xm:f>
            <x14:dxf>
              <fill>
                <patternFill>
                  <bgColor theme="4" tint="0.79998168889431442"/>
                </patternFill>
              </fill>
            </x14:dxf>
          </x14:cfRule>
          <x14:cfRule type="expression" priority="7398" id="{DD4D5B6B-8365-4CD4-A04C-B97297AE1098}">
            <xm:f>AND('2010-14.2.2'!$D$21&lt;=I$5,'2010-14.2.2'!$E$21&gt;=I$5)</xm:f>
            <x14:dxf>
              <fill>
                <patternFill>
                  <bgColor theme="5" tint="-0.24994659260841701"/>
                </patternFill>
              </fill>
            </x14:dxf>
          </x14:cfRule>
          <xm:sqref>I16:AWK16</xm:sqref>
        </x14:conditionalFormatting>
        <x14:conditionalFormatting xmlns:xm="http://schemas.microsoft.com/office/excel/2006/main">
          <x14:cfRule type="expression" priority="7385" id="{4E33404A-5A6A-4D21-ACC6-04F4F7115C54}">
            <xm:f>AND('2010-14.2.2'!$B$28&lt;=I$5,'2010-14.2.2'!$C$28&gt;=I$5)</xm:f>
            <x14:dxf>
              <fill>
                <patternFill>
                  <bgColor theme="4" tint="-0.24994659260841701"/>
                </patternFill>
              </fill>
            </x14:dxf>
          </x14:cfRule>
          <x14:cfRule type="expression" priority="7378" id="{474B8440-1D59-456A-A041-4E129F94A803}">
            <xm:f>AND('2010-14.2.2'!$B$21&lt;=I$5,'2010-14.2.2'!$C$21&gt;=I$5)</xm:f>
            <x14:dxf>
              <fill>
                <patternFill>
                  <bgColor theme="5" tint="-0.24994659260841701"/>
                </patternFill>
              </fill>
            </x14:dxf>
          </x14:cfRule>
          <x14:cfRule type="expression" priority="7379" id="{7A42DB9A-0702-4C4D-BDEA-C56AF76DDE7C}">
            <xm:f>AND('2010-14.2.2'!$B$22&lt;=I$5,'2010-14.2.2'!$C$22&gt;=I$5)</xm:f>
            <x14:dxf>
              <fill>
                <patternFill>
                  <bgColor theme="4" tint="0.79998168889431442"/>
                </patternFill>
              </fill>
            </x14:dxf>
          </x14:cfRule>
          <x14:cfRule type="expression" priority="7380" id="{1E6658CA-DD33-4E75-A901-C679F67A4765}">
            <xm:f>AND('2010-14.2.2'!$B$23&lt;=I$5,'2010-14.2.2'!$C$23&gt;=I$5)</xm:f>
            <x14:dxf>
              <fill>
                <patternFill>
                  <bgColor theme="4" tint="0.79998168889431442"/>
                </patternFill>
              </fill>
            </x14:dxf>
          </x14:cfRule>
          <x14:cfRule type="expression" priority="7382" id="{25236AAC-44FB-417C-9B6A-0B15C0B35134}">
            <xm:f>AND('2010-14.2.2'!$B$25&lt;=I$5,'2010-14.2.2'!$C$25&gt;=I$5)</xm:f>
            <x14:dxf>
              <fill>
                <patternFill>
                  <bgColor theme="4" tint="0.39994506668294322"/>
                </patternFill>
              </fill>
            </x14:dxf>
          </x14:cfRule>
          <x14:cfRule type="expression" priority="7383" id="{DC2272C9-B53C-4B3F-B70F-A84167D3FDB0}">
            <xm:f>AND('2010-14.2.2'!$B$26&lt;=I$5,'2010-14.2.2'!$C$26&gt;=I$5)</xm:f>
            <x14:dxf>
              <fill>
                <patternFill>
                  <bgColor theme="4" tint="-0.24994659260841701"/>
                </patternFill>
              </fill>
            </x14:dxf>
          </x14:cfRule>
          <x14:cfRule type="expression" priority="7384" id="{D33F2707-EA32-4CA5-8FC7-FD9A6D4E0363}">
            <xm:f>AND('2010-14.2.2'!$B$27&lt;=I$5,'2010-14.2.2'!$C$27&gt;=I$5)</xm:f>
            <x14:dxf>
              <fill>
                <patternFill>
                  <bgColor theme="4" tint="-0.24994659260841701"/>
                </patternFill>
              </fill>
            </x14:dxf>
          </x14:cfRule>
          <x14:cfRule type="expression" priority="7386" id="{A7E988BF-EE88-4728-9326-F2E46ACF1DF9}">
            <xm:f>AND('2010-14.2.2'!$B$29&lt;=I$5,'2010-14.2.2'!$C$29&gt;=I$5)</xm:f>
            <x14:dxf>
              <fill>
                <patternFill>
                  <bgColor theme="4" tint="-0.24994659260841701"/>
                </patternFill>
              </fill>
            </x14:dxf>
          </x14:cfRule>
          <x14:cfRule type="expression" priority="7381" id="{DF112E84-D9DE-4135-A427-13399185C04E}">
            <xm:f>AND('2010-14.2.2'!$B$24&lt;=I$5,'2010-14.2.2'!$C$24&gt;=I$5)</xm:f>
            <x14:dxf>
              <fill>
                <patternFill>
                  <bgColor theme="4" tint="0.39994506668294322"/>
                </patternFill>
              </fill>
            </x14:dxf>
          </x14:cfRule>
          <x14:cfRule type="expression" priority="7387" id="{B55A1286-8DE8-422A-97E9-5DB41332A318}">
            <xm:f>AND('2010-14.2.2'!$B$30&lt;=I$5,'2010-14.2.2'!$C$30&gt;=I$5)</xm:f>
            <x14:dxf>
              <fill>
                <patternFill>
                  <bgColor theme="4" tint="-0.24994659260841701"/>
                </patternFill>
              </fill>
            </x14:dxf>
          </x14:cfRule>
          <x14:cfRule type="expression" priority="7389" id="{8D0D6C9F-D058-4115-8BDB-6B70E1BDCCE4}">
            <xm:f>AND('2010-14.2.2'!$B$32&lt;=I$5,'2010-14.2.2'!$C$32&gt;=I$5)</xm:f>
            <x14:dxf>
              <fill>
                <patternFill>
                  <bgColor rgb="FF002060"/>
                </patternFill>
              </fill>
            </x14:dxf>
          </x14:cfRule>
          <x14:cfRule type="expression" priority="7388" id="{CB201AE0-78E0-40B2-A971-D53255900D6E}">
            <xm:f>AND('2010-14.2.2'!$B$31&lt;=I$5,'2010-14.2.2'!$C$31&gt;=I$5)</xm:f>
            <x14:dxf>
              <fill>
                <patternFill>
                  <bgColor theme="4" tint="-0.499984740745262"/>
                </patternFill>
              </fill>
            </x14:dxf>
          </x14:cfRule>
          <x14:cfRule type="expression" priority="7395" id="{939B470A-48BE-4CD0-9FBD-008D1E28F512}">
            <xm:f>AND('2010-14.2.2'!$B$34&lt;=I$5,'2010-14.2.2'!$C$34&gt;=I$5)</xm:f>
            <x14:dxf>
              <fill>
                <patternFill>
                  <bgColor rgb="FF7030A0"/>
                </patternFill>
              </fill>
            </x14:dxf>
          </x14:cfRule>
          <x14:cfRule type="expression" priority="7390" id="{D0DEB13A-EF12-4978-83B0-74EF2364F65A}">
            <xm:f>AND('2010-14.2.2'!$B$33&lt;=I$5,'2010-14.2.2'!$C$33&gt;=I$5)</xm:f>
            <x14:dxf>
              <fill>
                <patternFill>
                  <bgColor rgb="FF7030A0"/>
                </patternFill>
              </fill>
            </x14:dxf>
          </x14:cfRule>
          <x14:cfRule type="expression" priority="7376" id="{757B67B6-CC7D-499C-B951-D1482EC338BC}">
            <xm:f>AND('2010-14.2.2'!$B$19&lt;=I$5,'2010-14.2.2'!$C$19&gt;I$5)</xm:f>
            <x14:dxf>
              <fill>
                <patternFill>
                  <bgColor theme="5" tint="0.59996337778862885"/>
                </patternFill>
              </fill>
            </x14:dxf>
          </x14:cfRule>
          <x14:cfRule type="expression" priority="7377" id="{D30CC2CD-8676-4B78-A10C-9C4670B881A6}">
            <xm:f>AND('2010-14.2.2'!$B$20&lt;=I$5,'2010-14.2.2'!$C$20&gt;=I$5)</xm:f>
            <x14:dxf>
              <fill>
                <patternFill>
                  <bgColor theme="5" tint="0.59996337778862885"/>
                </patternFill>
              </fill>
            </x14:dxf>
          </x14:cfRule>
          <xm:sqref>I17:AWK17</xm:sqref>
        </x14:conditionalFormatting>
        <x14:conditionalFormatting xmlns:xm="http://schemas.microsoft.com/office/excel/2006/main">
          <x14:cfRule type="expression" priority="7461" id="{DE0AB75E-C0B4-487C-A891-EB0109EEA014}">
            <xm:f>AND('2015-04'!$D$24&lt;=I$5,'2015-04'!$E$24&gt;=I$5)</xm:f>
            <x14:dxf>
              <fill>
                <patternFill>
                  <bgColor theme="4" tint="0.39994506668294322"/>
                </patternFill>
              </fill>
            </x14:dxf>
          </x14:cfRule>
          <x14:cfRule type="expression" priority="7467" id="{D5D481E2-E456-45B5-AE5D-2F2EB33385DA}">
            <xm:f>AND('2015-04'!$D$30&lt;=I$5,'2015-04'!$E$30&gt;=I$5)</xm:f>
            <x14:dxf>
              <fill>
                <patternFill>
                  <bgColor theme="4" tint="-0.24994659260841701"/>
                </patternFill>
              </fill>
            </x14:dxf>
          </x14:cfRule>
          <x14:cfRule type="expression" priority="7466" id="{9A494464-10C5-4794-8F62-F80627946EF4}">
            <xm:f>AND('2015-04'!$D$29&lt;=I$5,'2015-04'!$E$29&gt;=I$5)</xm:f>
            <x14:dxf>
              <fill>
                <patternFill>
                  <bgColor theme="4" tint="-0.24994659260841701"/>
                </patternFill>
              </fill>
            </x14:dxf>
          </x14:cfRule>
          <x14:cfRule type="expression" priority="7465" id="{6CE85699-A123-46DD-A66A-CFC11C8C1C4C}">
            <xm:f>AND('2015-04'!$D$28&lt;=I$5,'2015-04'!$E$28&gt;=I$5)</xm:f>
            <x14:dxf>
              <fill>
                <patternFill>
                  <bgColor theme="4" tint="-0.24994659260841701"/>
                </patternFill>
              </fill>
            </x14:dxf>
          </x14:cfRule>
          <x14:cfRule type="expression" priority="7464" id="{AFA46E12-A2E1-4A06-97A4-277E61503B6C}">
            <xm:f>AND('2015-04'!$D$27&lt;=I$5,'2015-04'!$E$27&gt;=I$5)</xm:f>
            <x14:dxf>
              <fill>
                <patternFill>
                  <bgColor theme="4" tint="-0.24994659260841701"/>
                </patternFill>
              </fill>
            </x14:dxf>
          </x14:cfRule>
          <x14:cfRule type="expression" priority="7463" id="{4639E467-0094-4325-9E74-BD9D1C29CFCA}">
            <xm:f>AND('2015-04'!$D$26&lt;=I$5,'2015-04'!$E$26&gt;=I$5)</xm:f>
            <x14:dxf>
              <fill>
                <patternFill>
                  <bgColor theme="4" tint="-0.24994659260841701"/>
                </patternFill>
              </fill>
            </x14:dxf>
          </x14:cfRule>
          <x14:cfRule type="expression" priority="7462" id="{4CBD187D-6AD5-4351-AA9B-0EFADE8641C7}">
            <xm:f>AND('2015-04'!$D$25&lt;=I$5,'2015-04'!$E$25&gt;=I$5)</xm:f>
            <x14:dxf>
              <fill>
                <patternFill>
                  <bgColor theme="4" tint="0.39994506668294322"/>
                </patternFill>
              </fill>
            </x14:dxf>
          </x14:cfRule>
          <x14:cfRule type="expression" priority="7460" id="{8D478D8C-9774-4B2B-A062-B816810DB269}">
            <xm:f>AND('2015-04'!$D$23&lt;=I$5,'2015-04'!$E$23&gt;=I$5)</xm:f>
            <x14:dxf>
              <fill>
                <patternFill>
                  <bgColor theme="4" tint="0.79998168889431442"/>
                </patternFill>
              </fill>
            </x14:dxf>
          </x14:cfRule>
          <x14:cfRule type="expression" priority="7459" id="{B8C48F2D-0216-4A23-B64B-3554ECEA0E3E}">
            <xm:f>AND('2015-04'!$D$22&lt;=I$5,'2015-04'!$E$22&gt;=I$5)</xm:f>
            <x14:dxf>
              <fill>
                <patternFill>
                  <bgColor theme="4" tint="0.79998168889431442"/>
                </patternFill>
              </fill>
            </x14:dxf>
          </x14:cfRule>
          <x14:cfRule type="expression" priority="7458" id="{151A5463-543F-48A6-92BC-39B1A5881810}">
            <xm:f>AND('2015-04'!$D$21&lt;=I$5,'2015-04'!$E$21&gt;=I$5)</xm:f>
            <x14:dxf>
              <fill>
                <patternFill>
                  <bgColor theme="5" tint="-0.24994659260841701"/>
                </patternFill>
              </fill>
            </x14:dxf>
          </x14:cfRule>
          <x14:cfRule type="expression" priority="7457" id="{4213E327-62B4-404C-8663-38E286037FED}">
            <xm:f>AND('2015-04'!$D$20&lt;=I$5,'2015-04'!$E$20&gt;=I$5)</xm:f>
            <x14:dxf>
              <fill>
                <patternFill>
                  <bgColor theme="5" tint="0.59996337778862885"/>
                </patternFill>
              </fill>
            </x14:dxf>
          </x14:cfRule>
          <x14:cfRule type="expression" priority="7456" id="{F0544409-52FA-4AD1-A231-AA5CB75B93CB}">
            <xm:f>AND('2015-04'!$D$19&lt;=I$5,'2015-04'!$E$19&gt;I$5)</xm:f>
            <x14:dxf>
              <fill>
                <patternFill>
                  <bgColor theme="5" tint="0.59996337778862885"/>
                </patternFill>
              </fill>
            </x14:dxf>
          </x14:cfRule>
          <x14:cfRule type="expression" priority="7474" id="{703DF82C-0CF0-4F7A-8629-2A3386E6C318}">
            <xm:f>AND('2015-04'!$D$34&lt;=I$5,'2015-04'!$E$34&gt;=I$5)</xm:f>
            <x14:dxf>
              <fill>
                <patternFill>
                  <bgColor rgb="FF7030A0"/>
                </patternFill>
              </fill>
            </x14:dxf>
          </x14:cfRule>
          <x14:cfRule type="expression" priority="7470" id="{C347DDEE-F67B-473E-B831-293363C68D20}">
            <xm:f>AND('2015-04'!$D$33&lt;=I$5,'2015-04'!$E$33&gt;=I$5)</xm:f>
            <x14:dxf>
              <fill>
                <patternFill>
                  <bgColor rgb="FF7030A0"/>
                </patternFill>
              </fill>
            </x14:dxf>
          </x14:cfRule>
          <x14:cfRule type="expression" priority="7469" id="{E7CFB393-690F-4E3B-B605-EE848D910E98}">
            <xm:f>AND('2015-04'!$D$32&lt;=I$5,'2015-04'!$E$32&gt;=I$5)</xm:f>
            <x14:dxf>
              <fill>
                <patternFill>
                  <bgColor rgb="FF002060"/>
                </patternFill>
              </fill>
            </x14:dxf>
          </x14:cfRule>
          <x14:cfRule type="expression" priority="7468" id="{EA15D320-BED0-41C5-8380-9E160DE28F1E}">
            <xm:f>AND('2015-04'!$D$31&lt;=I$5,'2015-04'!$E$31&gt;=I$5)</xm:f>
            <x14:dxf>
              <fill>
                <patternFill>
                  <bgColor theme="4" tint="-0.499984740745262"/>
                </patternFill>
              </fill>
            </x14:dxf>
          </x14:cfRule>
          <xm:sqref>I20:AWK20</xm:sqref>
        </x14:conditionalFormatting>
        <x14:conditionalFormatting xmlns:xm="http://schemas.microsoft.com/office/excel/2006/main">
          <x14:cfRule type="expression" priority="7337" id="{751F7739-B116-44FF-B8C6-623B790FD712}">
            <xm:f>AND('2015-04'!$B$20&lt;=I$5,'2015-04'!$C$20&gt;=I$5)</xm:f>
            <x14:dxf>
              <fill>
                <patternFill>
                  <bgColor theme="5" tint="0.59996337778862885"/>
                </patternFill>
              </fill>
            </x14:dxf>
          </x14:cfRule>
          <x14:cfRule type="expression" priority="7346" id="{875C2617-A293-4CA0-B6A4-F7C692D73CBB}">
            <xm:f>AND('2015-04'!$B$29&lt;=I$5,'2015-04'!$C$29&gt;=I$5)</xm:f>
            <x14:dxf>
              <fill>
                <patternFill>
                  <bgColor theme="4" tint="-0.24994659260841701"/>
                </patternFill>
              </fill>
            </x14:dxf>
          </x14:cfRule>
          <x14:cfRule type="expression" priority="7336" id="{09DD8DF0-C381-47CD-9279-3347A2CDBCD9}">
            <xm:f>AND('2015-04'!$B$19&lt;=I$5,'2015-04'!$C$19&gt;I$5)</xm:f>
            <x14:dxf>
              <fill>
                <patternFill>
                  <bgColor theme="5" tint="0.59996337778862885"/>
                </patternFill>
              </fill>
            </x14:dxf>
          </x14:cfRule>
          <x14:cfRule type="expression" priority="7345" id="{A564A932-765B-41AF-AA83-F58EF852814B}">
            <xm:f>AND('2015-04'!$B$28&lt;=I$5,'2015-04'!$C$28&gt;=I$5)</xm:f>
            <x14:dxf>
              <fill>
                <patternFill>
                  <bgColor theme="4" tint="-0.24994659260841701"/>
                </patternFill>
              </fill>
            </x14:dxf>
          </x14:cfRule>
          <x14:cfRule type="expression" priority="7344" id="{28D136A4-8EAD-46A4-A793-DF4E99A770F6}">
            <xm:f>AND('2015-04'!$B$27&lt;=I$5,'2015-04'!$C$27&gt;=I$5)</xm:f>
            <x14:dxf>
              <fill>
                <patternFill>
                  <bgColor theme="4" tint="-0.24994659260841701"/>
                </patternFill>
              </fill>
            </x14:dxf>
          </x14:cfRule>
          <x14:cfRule type="expression" priority="7343" id="{336A04B9-2C79-48B1-81E9-3EF89DE18AB2}">
            <xm:f>AND('2015-04'!$B$26&lt;=I$5,'2015-04'!$C$26&gt;=I$5)</xm:f>
            <x14:dxf>
              <fill>
                <patternFill>
                  <bgColor theme="4" tint="-0.24994659260841701"/>
                </patternFill>
              </fill>
            </x14:dxf>
          </x14:cfRule>
          <x14:cfRule type="expression" priority="7347" id="{A1C015F6-C416-4FA7-B1D5-EE0C1A79D5A2}">
            <xm:f>AND('2015-04'!$B$30&lt;=I$5,'2015-04'!$C$30&gt;=I$5)</xm:f>
            <x14:dxf>
              <fill>
                <patternFill>
                  <bgColor theme="4" tint="-0.24994659260841701"/>
                </patternFill>
              </fill>
            </x14:dxf>
          </x14:cfRule>
          <x14:cfRule type="expression" priority="7342" id="{A4FDCAB7-25A2-4EEF-BC86-C84063C5FA10}">
            <xm:f>AND('2015-04'!$B$25&lt;=I$5,'2015-04'!$C$25&gt;=I$5)</xm:f>
            <x14:dxf>
              <fill>
                <patternFill>
                  <bgColor theme="4" tint="0.39994506668294322"/>
                </patternFill>
              </fill>
            </x14:dxf>
          </x14:cfRule>
          <x14:cfRule type="expression" priority="7341" id="{BD26F8E0-852B-4B49-AA2F-49605A483EF7}">
            <xm:f>AND('2015-04'!$B$24&lt;=I$5,'2015-04'!$C$24&gt;=I$5)</xm:f>
            <x14:dxf>
              <fill>
                <patternFill>
                  <bgColor theme="4" tint="0.39994506668294322"/>
                </patternFill>
              </fill>
            </x14:dxf>
          </x14:cfRule>
          <x14:cfRule type="expression" priority="7340" id="{6FC6A1CE-DE4A-4FE5-B813-900BF94C0945}">
            <xm:f>AND('2015-04'!$B$23&lt;=I$5,'2015-04'!$C$23&gt;=I$5)</xm:f>
            <x14:dxf>
              <fill>
                <patternFill>
                  <bgColor theme="4" tint="0.79998168889431442"/>
                </patternFill>
              </fill>
            </x14:dxf>
          </x14:cfRule>
          <x14:cfRule type="expression" priority="7339" id="{95F3DF69-D39E-4547-9449-6E7A050CD82D}">
            <xm:f>AND('2015-04'!$B$22&lt;=I$5,'2015-04'!$C$22&gt;=I$5)</xm:f>
            <x14:dxf>
              <fill>
                <patternFill>
                  <bgColor theme="4" tint="0.79998168889431442"/>
                </patternFill>
              </fill>
            </x14:dxf>
          </x14:cfRule>
          <x14:cfRule type="expression" priority="7338" id="{501C0CDE-DD9F-4F63-AC15-072AE6429E4E}">
            <xm:f>AND('2015-04'!$B$21&lt;=I$5,'2015-04'!$C$21&gt;=I$5)</xm:f>
            <x14:dxf>
              <fill>
                <patternFill>
                  <bgColor theme="5" tint="-0.24994659260841701"/>
                </patternFill>
              </fill>
            </x14:dxf>
          </x14:cfRule>
          <x14:cfRule type="expression" priority="7348" id="{F9FF7135-7B92-4744-8EA0-5C924EBDD16F}">
            <xm:f>AND('2015-04'!$B$31&lt;=I$5,'2015-04'!$C$31&gt;=I$5)</xm:f>
            <x14:dxf>
              <fill>
                <patternFill>
                  <bgColor theme="4" tint="-0.499984740745262"/>
                </patternFill>
              </fill>
            </x14:dxf>
          </x14:cfRule>
          <x14:cfRule type="expression" priority="7349" id="{742ED39A-4358-4E41-BB10-FC5546852621}">
            <xm:f>AND('2015-04'!$B$32&lt;=I$5,'2015-04'!$C$32&gt;=I$5)</xm:f>
            <x14:dxf>
              <fill>
                <patternFill>
                  <bgColor rgb="FF002060"/>
                </patternFill>
              </fill>
            </x14:dxf>
          </x14:cfRule>
          <x14:cfRule type="expression" priority="7350" id="{9E8A380D-A410-4384-8B67-ACFB7F8E31D3}">
            <xm:f>AND('2015-04'!$B$33&lt;=I$5,'2015-04'!$C$33&gt;=I$5)</xm:f>
            <x14:dxf>
              <fill>
                <patternFill>
                  <bgColor rgb="FF7030A0"/>
                </patternFill>
              </fill>
            </x14:dxf>
          </x14:cfRule>
          <x14:cfRule type="expression" priority="7355" id="{A3972F7C-8637-4E33-8B13-E26A7D9B4FBF}">
            <xm:f>AND('2015-04'!$B$34&lt;=I$5,'2015-04'!$C$34&gt;=I$5)</xm:f>
            <x14:dxf>
              <fill>
                <patternFill>
                  <bgColor rgb="FF7030A0"/>
                </patternFill>
              </fill>
            </x14:dxf>
          </x14:cfRule>
          <xm:sqref>I21:AWK21</xm:sqref>
        </x14:conditionalFormatting>
        <x14:conditionalFormatting xmlns:xm="http://schemas.microsoft.com/office/excel/2006/main">
          <x14:cfRule type="expression" priority="7310" id="{C43504E1-EFC4-4FB5-A7F3-278941759CC8}">
            <xm:f>AND('2015-07'!$D$33&lt;=I$5,'2015-07'!$E$33&gt;=I$5)</xm:f>
            <x14:dxf>
              <fill>
                <patternFill>
                  <bgColor rgb="FF7030A0"/>
                </patternFill>
              </fill>
            </x14:dxf>
          </x14:cfRule>
          <x14:cfRule type="expression" priority="7309" id="{0931991F-6EB6-4839-8E34-975693B9A20A}">
            <xm:f>AND('2015-07'!$D$32&lt;=I$5,'2015-07'!$E$32&gt;=I$5)</xm:f>
            <x14:dxf>
              <fill>
                <patternFill>
                  <bgColor rgb="FF002060"/>
                </patternFill>
              </fill>
            </x14:dxf>
          </x14:cfRule>
          <x14:cfRule type="expression" priority="7308" id="{DFCBBB88-69E7-404C-B6BC-AE327F35073F}">
            <xm:f>AND('2015-07'!$D$31&lt;=I$5,'2015-07'!$E$31&gt;=I$5)</xm:f>
            <x14:dxf>
              <fill>
                <patternFill>
                  <bgColor theme="4" tint="-0.499984740745262"/>
                </patternFill>
              </fill>
            </x14:dxf>
          </x14:cfRule>
          <x14:cfRule type="expression" priority="7307" id="{E0A7D1EB-80EE-46CE-B465-D0C768982FCC}">
            <xm:f>AND('2015-07'!$D$30&lt;=I$5,'2015-07'!$E$30&gt;=I$5)</xm:f>
            <x14:dxf>
              <fill>
                <patternFill>
                  <bgColor theme="4" tint="-0.24994659260841701"/>
                </patternFill>
              </fill>
            </x14:dxf>
          </x14:cfRule>
          <x14:cfRule type="expression" priority="7306" id="{31703FDB-18E6-48DE-80E8-495FD12AA26E}">
            <xm:f>AND('2015-07'!$D$29&lt;=I$5,'2015-07'!$E$29&gt;=I$5)</xm:f>
            <x14:dxf>
              <fill>
                <patternFill>
                  <bgColor theme="4" tint="-0.24994659260841701"/>
                </patternFill>
              </fill>
            </x14:dxf>
          </x14:cfRule>
          <x14:cfRule type="expression" priority="7305" id="{086EC489-06EC-4008-A0DB-AC2528600A07}">
            <xm:f>AND('2015-07'!$D$28&lt;=I$5,'2015-07'!$E$28&gt;=I$5)</xm:f>
            <x14:dxf>
              <fill>
                <patternFill>
                  <bgColor theme="4" tint="-0.24994659260841701"/>
                </patternFill>
              </fill>
            </x14:dxf>
          </x14:cfRule>
          <x14:cfRule type="expression" priority="7304" id="{5ED88DA7-9E7E-443A-8F9A-1CBF68D32007}">
            <xm:f>AND('2015-07'!$D$27&lt;=I$5,'2015-07'!$E$27&gt;=I$5)</xm:f>
            <x14:dxf>
              <fill>
                <patternFill>
                  <bgColor theme="4" tint="-0.24994659260841701"/>
                </patternFill>
              </fill>
            </x14:dxf>
          </x14:cfRule>
          <x14:cfRule type="expression" priority="7303" id="{0101C887-7951-4038-B8DC-44ADF8D467AD}">
            <xm:f>AND('2015-07'!$D$26&lt;=I$5,'2015-07'!$E$26&gt;=I$5)</xm:f>
            <x14:dxf>
              <fill>
                <patternFill>
                  <bgColor theme="4" tint="-0.24994659260841701"/>
                </patternFill>
              </fill>
            </x14:dxf>
          </x14:cfRule>
          <x14:cfRule type="expression" priority="7302" id="{076F0087-19AD-4867-AD4D-47B492351839}">
            <xm:f>AND('2015-07'!$D$25&lt;=I$5,'2015-07'!$E$25&gt;=I$5)</xm:f>
            <x14:dxf>
              <fill>
                <patternFill>
                  <bgColor theme="4" tint="0.39994506668294322"/>
                </patternFill>
              </fill>
            </x14:dxf>
          </x14:cfRule>
          <x14:cfRule type="expression" priority="7301" id="{8B6C335C-7A37-444D-9D80-3079CDC5BADB}">
            <xm:f>AND('2015-07'!$D$24&lt;=I$5,'2015-07'!$E$24&gt;=I$5)</xm:f>
            <x14:dxf>
              <fill>
                <patternFill>
                  <bgColor theme="4" tint="0.39994506668294322"/>
                </patternFill>
              </fill>
            </x14:dxf>
          </x14:cfRule>
          <x14:cfRule type="expression" priority="7300" id="{45EDB1EA-2653-4B8C-8E83-3BC1E995A26C}">
            <xm:f>AND('2015-07'!$D$23&lt;=I$5,'2015-07'!$E$23&gt;=I$5)</xm:f>
            <x14:dxf>
              <fill>
                <patternFill>
                  <bgColor theme="4" tint="0.79998168889431442"/>
                </patternFill>
              </fill>
            </x14:dxf>
          </x14:cfRule>
          <x14:cfRule type="expression" priority="7299" id="{680875EA-8A9E-4210-81B9-299BC02A839A}">
            <xm:f>AND('2015-07'!$D$22&lt;=I$5,'2015-07'!$E$22&gt;=I$5)</xm:f>
            <x14:dxf>
              <fill>
                <patternFill>
                  <bgColor theme="4" tint="0.79998168889431442"/>
                </patternFill>
              </fill>
            </x14:dxf>
          </x14:cfRule>
          <x14:cfRule type="expression" priority="7298" id="{FF0C6B96-E258-4C02-A532-FBC910863E73}">
            <xm:f>AND('2015-07'!$D$21&lt;=I$5,'2015-07'!$E$21&gt;=I$5)</xm:f>
            <x14:dxf>
              <fill>
                <patternFill>
                  <bgColor theme="5" tint="-0.24994659260841701"/>
                </patternFill>
              </fill>
            </x14:dxf>
          </x14:cfRule>
          <x14:cfRule type="expression" priority="7297" id="{FEC37159-1C0A-4B19-B831-156B77F24687}">
            <xm:f>AND('2015-07'!$D$20&lt;=I$5,'2015-07'!$E$20&gt;=I$5)</xm:f>
            <x14:dxf>
              <fill>
                <patternFill>
                  <bgColor theme="5" tint="0.59996337778862885"/>
                </patternFill>
              </fill>
            </x14:dxf>
          </x14:cfRule>
          <x14:cfRule type="expression" priority="7296" id="{F13D2D8A-BCD6-4CAF-BE23-96CB2A8364FD}">
            <xm:f>AND('2015-07'!$D$19&lt;=I$5,'2015-07'!$E$19&gt;I$5)</xm:f>
            <x14:dxf>
              <fill>
                <patternFill>
                  <bgColor theme="5" tint="0.59996337778862885"/>
                </patternFill>
              </fill>
            </x14:dxf>
          </x14:cfRule>
          <x14:cfRule type="expression" priority="7335" id="{4056441A-DC66-4864-BFB7-75A379C15DA5}">
            <xm:f>AND('2015-07'!$D$34&lt;=I$5,'2015-07'!$E$34&gt;=I$5)</xm:f>
            <x14:dxf>
              <fill>
                <patternFill>
                  <bgColor rgb="FF7030A0"/>
                </patternFill>
              </fill>
            </x14:dxf>
          </x14:cfRule>
          <xm:sqref>I22:AWK22</xm:sqref>
        </x14:conditionalFormatting>
        <x14:conditionalFormatting xmlns:xm="http://schemas.microsoft.com/office/excel/2006/main">
          <x14:cfRule type="expression" priority="7295" id="{4439ED4A-341E-4B0A-A8F6-17EE25FAB5F6}">
            <xm:f>AND('2015-07'!$B$34&lt;=I$5,'2015-07'!$C$34&gt;=I$5)</xm:f>
            <x14:dxf>
              <fill>
                <patternFill>
                  <bgColor rgb="FF7030A0"/>
                </patternFill>
              </fill>
            </x14:dxf>
          </x14:cfRule>
          <x14:cfRule type="expression" priority="7290" id="{2C69738F-FEF3-4C2E-ABA5-CCC7DE06A9C8}">
            <xm:f>AND('2015-07'!$B$33&lt;=I$5,'2015-07'!$C$33&gt;=I$5)</xm:f>
            <x14:dxf>
              <fill>
                <patternFill>
                  <bgColor rgb="FF7030A0"/>
                </patternFill>
              </fill>
            </x14:dxf>
          </x14:cfRule>
          <x14:cfRule type="expression" priority="7287" id="{9E435148-2725-4E13-B350-1C8554687A27}">
            <xm:f>AND('2015-07'!$B$30&lt;=I$5,'2015-07'!$C$30&gt;=I$5)</xm:f>
            <x14:dxf>
              <fill>
                <patternFill>
                  <bgColor theme="4" tint="-0.24994659260841701"/>
                </patternFill>
              </fill>
            </x14:dxf>
          </x14:cfRule>
          <x14:cfRule type="expression" priority="7286" id="{1CFB0F81-0489-44A3-9EE6-7E6CF84337C2}">
            <xm:f>AND('2015-07'!$B$29&lt;=I$5,'2015-07'!$C$29&gt;=I$5)</xm:f>
            <x14:dxf>
              <fill>
                <patternFill>
                  <bgColor theme="4" tint="-0.24994659260841701"/>
                </patternFill>
              </fill>
            </x14:dxf>
          </x14:cfRule>
          <x14:cfRule type="expression" priority="7285" id="{E54A98B7-BADE-4916-85B8-54B659C6F5EA}">
            <xm:f>AND('2015-07'!$B$28&lt;=I$5,'2015-07'!$C$28&gt;=I$5)</xm:f>
            <x14:dxf>
              <fill>
                <patternFill>
                  <bgColor theme="4" tint="-0.24994659260841701"/>
                </patternFill>
              </fill>
            </x14:dxf>
          </x14:cfRule>
          <x14:cfRule type="expression" priority="7284" id="{4E233A1C-8073-4E39-8AFB-181A85D4BC80}">
            <xm:f>AND('2015-07'!$B$27&lt;=I$5,'2015-07'!$C$27&gt;=I$5)</xm:f>
            <x14:dxf>
              <fill>
                <patternFill>
                  <bgColor theme="4" tint="-0.24994659260841701"/>
                </patternFill>
              </fill>
            </x14:dxf>
          </x14:cfRule>
          <x14:cfRule type="expression" priority="7283" id="{96E413F1-2352-418E-A4D4-AD7B1FA8F25D}">
            <xm:f>AND('2015-07'!$B$26&lt;=I$5,'2015-07'!$C$26&gt;=I$5)</xm:f>
            <x14:dxf>
              <fill>
                <patternFill>
                  <bgColor theme="4" tint="-0.24994659260841701"/>
                </patternFill>
              </fill>
            </x14:dxf>
          </x14:cfRule>
          <x14:cfRule type="expression" priority="7282" id="{C5069C5C-EC18-4465-9B5A-9D4EF2781FAD}">
            <xm:f>AND('2015-07'!$B$25&lt;=I$5,'2015-07'!$C$25&gt;=I$5)</xm:f>
            <x14:dxf>
              <fill>
                <patternFill>
                  <bgColor theme="4" tint="0.39994506668294322"/>
                </patternFill>
              </fill>
            </x14:dxf>
          </x14:cfRule>
          <x14:cfRule type="expression" priority="7281" id="{A558D9A1-BF88-43C6-89AC-CDAB82D8C426}">
            <xm:f>AND('2015-07'!$B$24&lt;=I$5,'2015-07'!$C$24&gt;=I$5)</xm:f>
            <x14:dxf>
              <fill>
                <patternFill>
                  <bgColor theme="4" tint="0.39994506668294322"/>
                </patternFill>
              </fill>
            </x14:dxf>
          </x14:cfRule>
          <x14:cfRule type="expression" priority="7280" id="{0C00002F-43C1-4509-813D-74639260080D}">
            <xm:f>AND('2015-07'!$B$23&lt;=I$5,'2015-07'!$C$23&gt;=I$5)</xm:f>
            <x14:dxf>
              <fill>
                <patternFill>
                  <bgColor theme="4" tint="0.79998168889431442"/>
                </patternFill>
              </fill>
            </x14:dxf>
          </x14:cfRule>
          <x14:cfRule type="expression" priority="7278" id="{0337B4CA-49A1-4A81-AAE8-11335E3CEB0A}">
            <xm:f>AND('2015-07'!$B$21&lt;=I$5,'2015-07'!$C$21&gt;=I$5)</xm:f>
            <x14:dxf>
              <fill>
                <patternFill>
                  <bgColor theme="5" tint="-0.24994659260841701"/>
                </patternFill>
              </fill>
            </x14:dxf>
          </x14:cfRule>
          <x14:cfRule type="expression" priority="7277" id="{FF7FC977-A3AE-491D-9FAF-099029A321DC}">
            <xm:f>AND('2015-07'!$B$20&lt;=I$5,'2015-07'!$C$20&gt;=I$5)</xm:f>
            <x14:dxf>
              <fill>
                <patternFill>
                  <bgColor theme="5" tint="0.59996337778862885"/>
                </patternFill>
              </fill>
            </x14:dxf>
          </x14:cfRule>
          <x14:cfRule type="expression" priority="7276" id="{0DEC2274-228F-41F2-A443-3147BF852175}">
            <xm:f>AND('2015-07'!$B$19&lt;=I$5,'2015-07'!$C$19&gt;I$5)</xm:f>
            <x14:dxf>
              <fill>
                <patternFill>
                  <bgColor theme="5" tint="0.59996337778862885"/>
                </patternFill>
              </fill>
            </x14:dxf>
          </x14:cfRule>
          <x14:cfRule type="expression" priority="7289" id="{460872EA-0ABC-4F5D-B4CE-80DAB3CCFCCF}">
            <xm:f>AND('2015-07'!$B$32&lt;=I$5,'2015-07'!$C$32&gt;=I$5)</xm:f>
            <x14:dxf>
              <fill>
                <patternFill>
                  <bgColor rgb="FF002060"/>
                </patternFill>
              </fill>
            </x14:dxf>
          </x14:cfRule>
          <x14:cfRule type="expression" priority="7288" id="{2FFF741E-5786-44D0-A625-1F11445DEC01}">
            <xm:f>AND('2015-07'!$B$31&lt;=I$5,'2015-07'!$C$31&gt;=I$5)</xm:f>
            <x14:dxf>
              <fill>
                <patternFill>
                  <bgColor theme="4" tint="-0.499984740745262"/>
                </patternFill>
              </fill>
            </x14:dxf>
          </x14:cfRule>
          <x14:cfRule type="expression" priority="7279" id="{727990D0-026F-4AC0-9C32-9317BA9B0A4C}">
            <xm:f>AND('2015-07'!$B$22&lt;=I$5,'2015-07'!$C$22&gt;=I$5)</xm:f>
            <x14:dxf>
              <fill>
                <patternFill>
                  <bgColor theme="4" tint="0.79998168889431442"/>
                </patternFill>
              </fill>
            </x14:dxf>
          </x14:cfRule>
          <xm:sqref>I23:AWK23</xm:sqref>
        </x14:conditionalFormatting>
        <x14:conditionalFormatting xmlns:xm="http://schemas.microsoft.com/office/excel/2006/main">
          <x14:cfRule type="expression" priority="7268" id="{20A29EFA-2498-4AEC-ADA2-333FB2824413}">
            <xm:f>AND('2015-08a'!$D$31&lt;=I$5,'2015-08a'!$E$31&gt;=I$5)</xm:f>
            <x14:dxf>
              <fill>
                <patternFill>
                  <bgColor theme="4" tint="-0.499984740745262"/>
                </patternFill>
              </fill>
            </x14:dxf>
          </x14:cfRule>
          <x14:cfRule type="expression" priority="7267" id="{3D556E52-5C43-4491-8872-24D7F09740E9}">
            <xm:f>AND('2015-08a'!$D$30&lt;=I$5,'2015-08a'!$E$30&gt;=I$5)</xm:f>
            <x14:dxf>
              <fill>
                <patternFill>
                  <bgColor theme="4" tint="-0.24994659260841701"/>
                </patternFill>
              </fill>
            </x14:dxf>
          </x14:cfRule>
          <x14:cfRule type="expression" priority="7266" id="{E1B33B35-4601-41FD-B1BB-A12293BA8E07}">
            <xm:f>AND('2015-08a'!$D$29&lt;=I$5,'2015-08a'!$E$29&gt;=I$5)</xm:f>
            <x14:dxf>
              <fill>
                <patternFill>
                  <bgColor theme="4" tint="-0.24994659260841701"/>
                </patternFill>
              </fill>
            </x14:dxf>
          </x14:cfRule>
          <x14:cfRule type="expression" priority="7265" id="{4D2BB679-0CA0-4FDE-BE01-C137C503E69A}">
            <xm:f>AND('2015-08a'!$D$28&lt;=I$5,'2015-08a'!$E$28&gt;=I$5)</xm:f>
            <x14:dxf>
              <fill>
                <patternFill>
                  <bgColor theme="4" tint="-0.24994659260841701"/>
                </patternFill>
              </fill>
            </x14:dxf>
          </x14:cfRule>
          <x14:cfRule type="expression" priority="7264" id="{F40A223D-3A67-4261-A71B-B0EF39B6ED86}">
            <xm:f>AND('2015-08a'!$D$27&lt;=I$5,'2015-08a'!$E$27&gt;=I$5)</xm:f>
            <x14:dxf>
              <fill>
                <patternFill>
                  <bgColor theme="4" tint="-0.24994659260841701"/>
                </patternFill>
              </fill>
            </x14:dxf>
          </x14:cfRule>
          <x14:cfRule type="expression" priority="7263" id="{06B2F4B6-AF69-42F1-B7C0-98DBE0C79CE4}">
            <xm:f>AND('2015-08a'!$D$26&lt;=I$5,'2015-08a'!$E$26&gt;=I$5)</xm:f>
            <x14:dxf>
              <fill>
                <patternFill>
                  <bgColor theme="4" tint="-0.24994659260841701"/>
                </patternFill>
              </fill>
            </x14:dxf>
          </x14:cfRule>
          <x14:cfRule type="expression" priority="7262" id="{C55224BB-C986-4881-A13E-DAE222E4DBB7}">
            <xm:f>AND('2015-08a'!$D$25&lt;=I$5,'2015-08a'!$E$25&gt;=I$5)</xm:f>
            <x14:dxf>
              <fill>
                <patternFill>
                  <bgColor theme="4" tint="0.39994506668294322"/>
                </patternFill>
              </fill>
            </x14:dxf>
          </x14:cfRule>
          <x14:cfRule type="expression" priority="7261" id="{DD4A890D-B37A-4071-A558-923D6BB8DD26}">
            <xm:f>AND('2015-08a'!$D$24&lt;=I$5,'2015-08a'!$E$24&gt;=I$5)</xm:f>
            <x14:dxf>
              <fill>
                <patternFill>
                  <bgColor theme="4" tint="0.39994506668294322"/>
                </patternFill>
              </fill>
            </x14:dxf>
          </x14:cfRule>
          <x14:cfRule type="expression" priority="7260" id="{3F7225BF-1653-4332-A428-F337D338B6C5}">
            <xm:f>AND('2015-08a'!$D$23&lt;=I$5,'2015-08a'!$E$23&gt;=I$5)</xm:f>
            <x14:dxf>
              <fill>
                <patternFill>
                  <bgColor theme="4" tint="0.79998168889431442"/>
                </patternFill>
              </fill>
            </x14:dxf>
          </x14:cfRule>
          <x14:cfRule type="expression" priority="7259" id="{6C49FA76-2F5D-4A36-A57C-74A1762C236A}">
            <xm:f>AND('2015-08a'!$D$22&lt;=I$5,'2015-08a'!$E$22&gt;=I$5)</xm:f>
            <x14:dxf>
              <fill>
                <patternFill>
                  <bgColor theme="4" tint="0.79998168889431442"/>
                </patternFill>
              </fill>
            </x14:dxf>
          </x14:cfRule>
          <x14:cfRule type="expression" priority="7258" id="{AC0BB544-17F0-4188-B9E2-1B34A428F1C7}">
            <xm:f>AND('2015-08a'!$D$21&lt;=I$5,'2015-08a'!$E$21&gt;=I$5)</xm:f>
            <x14:dxf>
              <fill>
                <patternFill>
                  <bgColor theme="5" tint="-0.24994659260841701"/>
                </patternFill>
              </fill>
            </x14:dxf>
          </x14:cfRule>
          <x14:cfRule type="expression" priority="7257" id="{B54C85AA-BFDE-4929-BAE3-CD1F3825D4E7}">
            <xm:f>AND('2015-08a'!$D$20&lt;=I$5,'2015-08a'!$E$20&gt;=I$5)</xm:f>
            <x14:dxf>
              <fill>
                <patternFill>
                  <bgColor theme="5" tint="0.59996337778862885"/>
                </patternFill>
              </fill>
            </x14:dxf>
          </x14:cfRule>
          <x14:cfRule type="expression" priority="7256" id="{4623C38B-CC2A-452C-B1DD-913A8D71264E}">
            <xm:f>AND('2015-08a'!$D$19&lt;=I$5,'2015-08a'!$E$19&gt;I$5)</xm:f>
            <x14:dxf>
              <fill>
                <patternFill>
                  <bgColor theme="5" tint="0.59996337778862885"/>
                </patternFill>
              </fill>
            </x14:dxf>
          </x14:cfRule>
          <x14:cfRule type="expression" priority="7269" id="{CF32E464-AA89-4CF3-9366-A05ACEA0D63E}">
            <xm:f>AND('2015-08a'!$D$32&lt;=I$5,'2015-08a'!$E$32&gt;=I$5)</xm:f>
            <x14:dxf>
              <fill>
                <patternFill>
                  <bgColor rgb="FF002060"/>
                </patternFill>
              </fill>
            </x14:dxf>
          </x14:cfRule>
          <x14:cfRule type="expression" priority="7270" id="{95039852-C40A-44C4-ADDC-615397381F84}">
            <xm:f>AND('2015-08a'!$D$33&lt;=I$5,'2015-08a'!$E$33&gt;=I$5)</xm:f>
            <x14:dxf>
              <fill>
                <patternFill>
                  <bgColor rgb="FF7030A0"/>
                </patternFill>
              </fill>
            </x14:dxf>
          </x14:cfRule>
          <x14:cfRule type="expression" priority="7275" id="{F953E2E6-30B4-4C09-8651-3D3C93B2134C}">
            <xm:f>AND('2015-08a'!$D$34&lt;=I$5,'2015-08a'!$E$34&gt;=I$5)</xm:f>
            <x14:dxf>
              <fill>
                <patternFill>
                  <bgColor rgb="FF7030A0"/>
                </patternFill>
              </fill>
            </x14:dxf>
          </x14:cfRule>
          <xm:sqref>I24:AWK24</xm:sqref>
        </x14:conditionalFormatting>
        <x14:conditionalFormatting xmlns:xm="http://schemas.microsoft.com/office/excel/2006/main">
          <x14:cfRule type="expression" priority="7228" id="{1D80CE25-1FD7-4099-8552-B31CC44F97C3}">
            <xm:f>AND('2015-08a'!$B$31&lt;=I$5,'2015-08a'!$C$31&gt;=I$5)</xm:f>
            <x14:dxf>
              <fill>
                <patternFill>
                  <bgColor theme="4" tint="-0.499984740745262"/>
                </patternFill>
              </fill>
            </x14:dxf>
          </x14:cfRule>
          <x14:cfRule type="expression" priority="7227" id="{CAAE2689-23C2-48AC-AADA-62CBA1D56064}">
            <xm:f>AND('2015-08a'!$B$30&lt;=I$5,'2015-08a'!$C$30&gt;=I$5)</xm:f>
            <x14:dxf>
              <fill>
                <patternFill>
                  <bgColor theme="4" tint="-0.24994659260841701"/>
                </patternFill>
              </fill>
            </x14:dxf>
          </x14:cfRule>
          <x14:cfRule type="expression" priority="7226" id="{24B9BFAB-E1DE-4B39-AC20-71BAA7C84267}">
            <xm:f>AND('2015-08a'!$B$29&lt;=I$5,'2015-08a'!$C$29&gt;=I$5)</xm:f>
            <x14:dxf>
              <fill>
                <patternFill>
                  <bgColor theme="4" tint="-0.24994659260841701"/>
                </patternFill>
              </fill>
            </x14:dxf>
          </x14:cfRule>
          <x14:cfRule type="expression" priority="7225" id="{A9F534F3-0854-4ED7-96EC-324D5D24F6C4}">
            <xm:f>AND('2015-08a'!$B$28&lt;=I$5,'2015-08a'!$C$28&gt;=I$5)</xm:f>
            <x14:dxf>
              <fill>
                <patternFill>
                  <bgColor theme="4" tint="-0.24994659260841701"/>
                </patternFill>
              </fill>
            </x14:dxf>
          </x14:cfRule>
          <x14:cfRule type="expression" priority="7224" id="{723183FD-86AB-4113-918B-AA91DD4BE619}">
            <xm:f>AND('2015-08a'!$B$27&lt;=I$5,'2015-08a'!$C$27&gt;=I$5)</xm:f>
            <x14:dxf>
              <fill>
                <patternFill>
                  <bgColor theme="4" tint="-0.24994659260841701"/>
                </patternFill>
              </fill>
            </x14:dxf>
          </x14:cfRule>
          <x14:cfRule type="expression" priority="7223" id="{3B487C49-3437-4200-9729-FB22F5D082CF}">
            <xm:f>AND('2015-08a'!$B$26&lt;=I$5,'2015-08a'!$C$26&gt;=I$5)</xm:f>
            <x14:dxf>
              <fill>
                <patternFill>
                  <bgColor theme="4" tint="-0.24994659260841701"/>
                </patternFill>
              </fill>
            </x14:dxf>
          </x14:cfRule>
          <x14:cfRule type="expression" priority="7222" id="{155B1C4B-4771-4802-AA2C-209020C34573}">
            <xm:f>AND('2015-08a'!$B$25&lt;=I$5,'2015-08a'!$C$25&gt;=I$5)</xm:f>
            <x14:dxf>
              <fill>
                <patternFill>
                  <bgColor theme="4" tint="0.39994506668294322"/>
                </patternFill>
              </fill>
            </x14:dxf>
          </x14:cfRule>
          <x14:cfRule type="expression" priority="7221" id="{9DF444A9-169F-4A20-8D1C-8CBCE31B83A0}">
            <xm:f>AND('2015-08a'!$B$24&lt;=I$5,'2015-08a'!$C$24&gt;=I$5)</xm:f>
            <x14:dxf>
              <fill>
                <patternFill>
                  <bgColor theme="4" tint="0.39994506668294322"/>
                </patternFill>
              </fill>
            </x14:dxf>
          </x14:cfRule>
          <x14:cfRule type="expression" priority="7220" id="{F941C60E-125C-4EE5-B0DB-DAAEBBB35892}">
            <xm:f>AND('2015-08a'!$B$23&lt;=I$5,'2015-08a'!$C$23&gt;=I$5)</xm:f>
            <x14:dxf>
              <fill>
                <patternFill>
                  <bgColor theme="4" tint="0.79998168889431442"/>
                </patternFill>
              </fill>
            </x14:dxf>
          </x14:cfRule>
          <x14:cfRule type="expression" priority="7219" id="{CB411BA4-E799-457F-88E6-2221A9A2765D}">
            <xm:f>AND('2015-08a'!$B$22&lt;=I$5,'2015-08a'!$C$22&gt;=I$5)</xm:f>
            <x14:dxf>
              <fill>
                <patternFill>
                  <bgColor theme="4" tint="0.79998168889431442"/>
                </patternFill>
              </fill>
            </x14:dxf>
          </x14:cfRule>
          <x14:cfRule type="expression" priority="7218" id="{29A8D6B8-C2C7-4017-BF52-82E2B68C686C}">
            <xm:f>AND('2015-08a'!$B$21&lt;=I$5,'2015-08a'!$C$21&gt;=I$5)</xm:f>
            <x14:dxf>
              <fill>
                <patternFill>
                  <bgColor theme="5" tint="-0.24994659260841701"/>
                </patternFill>
              </fill>
            </x14:dxf>
          </x14:cfRule>
          <x14:cfRule type="expression" priority="7217" id="{DD8344CF-F193-42B9-A953-F1D335C655E7}">
            <xm:f>AND('2015-08a'!$B$20&lt;=I$5,'2015-08a'!$C$20&gt;=I$5)</xm:f>
            <x14:dxf>
              <fill>
                <patternFill>
                  <bgColor theme="5" tint="0.59996337778862885"/>
                </patternFill>
              </fill>
            </x14:dxf>
          </x14:cfRule>
          <x14:cfRule type="expression" priority="7216" id="{D59D786F-8D3A-401B-9532-A6D22B51478E}">
            <xm:f>AND('2015-08a'!$B$19&lt;=I$5,'2015-08a'!$C$19&gt;I$5)</xm:f>
            <x14:dxf>
              <fill>
                <patternFill>
                  <bgColor theme="5" tint="0.59996337778862885"/>
                </patternFill>
              </fill>
            </x14:dxf>
          </x14:cfRule>
          <x14:cfRule type="expression" priority="7235" id="{5F9C7B93-3BF6-40E7-8DA5-11AC4056BBAE}">
            <xm:f>AND('2015-08a'!$B$34&lt;=I$5,'2015-08a'!$C$34&gt;=I$5)</xm:f>
            <x14:dxf>
              <fill>
                <patternFill>
                  <bgColor rgb="FF7030A0"/>
                </patternFill>
              </fill>
            </x14:dxf>
          </x14:cfRule>
          <x14:cfRule type="expression" priority="7230" id="{92E76B01-550F-4EC3-87B3-384F91B3FCF1}">
            <xm:f>AND('2015-08a'!$B$33&lt;=I$5,'2015-08a'!$C$33&gt;=I$5)</xm:f>
            <x14:dxf>
              <fill>
                <patternFill>
                  <bgColor rgb="FF7030A0"/>
                </patternFill>
              </fill>
            </x14:dxf>
          </x14:cfRule>
          <x14:cfRule type="expression" priority="7229" id="{F5A780ED-9326-406C-9AEF-AE396C70845D}">
            <xm:f>AND('2015-08a'!$B$32&lt;=I$5,'2015-08a'!$C$32&gt;=I$5)</xm:f>
            <x14:dxf>
              <fill>
                <patternFill>
                  <bgColor rgb="FF002060"/>
                </patternFill>
              </fill>
            </x14:dxf>
          </x14:cfRule>
          <xm:sqref>I25:AWK25</xm:sqref>
        </x14:conditionalFormatting>
        <x14:conditionalFormatting xmlns:xm="http://schemas.microsoft.com/office/excel/2006/main">
          <x14:cfRule type="expression" priority="7255" id="{A69F8D24-5F8F-45FB-B3DA-F8CDF5A770BF}">
            <xm:f>AND('2015-08b'!$D$34&lt;=I$5,'2015-08b'!$E$34&gt;=I$5)</xm:f>
            <x14:dxf>
              <fill>
                <patternFill>
                  <bgColor rgb="FF7030A0"/>
                </patternFill>
              </fill>
            </x14:dxf>
          </x14:cfRule>
          <x14:cfRule type="expression" priority="7250" id="{F419E001-F21B-4E3A-ABB2-8AFA9C861DB5}">
            <xm:f>AND('2015-08b'!$D$33&lt;=I$5,'2015-08b'!$E$33&gt;=I$5)</xm:f>
            <x14:dxf>
              <fill>
                <patternFill>
                  <bgColor rgb="FF7030A0"/>
                </patternFill>
              </fill>
            </x14:dxf>
          </x14:cfRule>
          <x14:cfRule type="expression" priority="7249" id="{F30C7B3F-1D74-402E-8B48-38F092472F6E}">
            <xm:f>AND('2015-08b'!$D$32&lt;=I$5,'2015-08b'!$E$32&gt;=I$5)</xm:f>
            <x14:dxf>
              <fill>
                <patternFill>
                  <bgColor rgb="FF002060"/>
                </patternFill>
              </fill>
            </x14:dxf>
          </x14:cfRule>
          <x14:cfRule type="expression" priority="7248" id="{3C3ED1C6-A1F7-41B9-AFD8-943390F85998}">
            <xm:f>AND('2015-08b'!$D$31&lt;=I$5,'2015-08b'!$E$31&gt;=I$5)</xm:f>
            <x14:dxf>
              <fill>
                <patternFill>
                  <bgColor theme="4" tint="-0.499984740745262"/>
                </patternFill>
              </fill>
            </x14:dxf>
          </x14:cfRule>
          <x14:cfRule type="expression" priority="7247" id="{9AA1B7C3-A2A5-43BE-8E19-2B0D4521BAFE}">
            <xm:f>AND('2015-08b'!$D$30&lt;=I$5,'2015-08b'!$E$30&gt;=I$5)</xm:f>
            <x14:dxf>
              <fill>
                <patternFill>
                  <bgColor theme="4" tint="-0.24994659260841701"/>
                </patternFill>
              </fill>
            </x14:dxf>
          </x14:cfRule>
          <x14:cfRule type="expression" priority="7246" id="{EFB9E422-3CFB-41D5-AF54-949F817A0BEA}">
            <xm:f>AND('2015-08b'!$D$29&lt;=I$5,'2015-08b'!$E$29&gt;=I$5)</xm:f>
            <x14:dxf>
              <fill>
                <patternFill>
                  <bgColor theme="4" tint="-0.24994659260841701"/>
                </patternFill>
              </fill>
            </x14:dxf>
          </x14:cfRule>
          <x14:cfRule type="expression" priority="7245" id="{E3028763-EB52-495F-8145-F41B065AAC76}">
            <xm:f>AND('2015-08b'!$D$28&lt;=I$5,'2015-08b'!$E$28&gt;=I$5)</xm:f>
            <x14:dxf>
              <fill>
                <patternFill>
                  <bgColor theme="4" tint="-0.24994659260841701"/>
                </patternFill>
              </fill>
            </x14:dxf>
          </x14:cfRule>
          <x14:cfRule type="expression" priority="7244" id="{FF892428-B5EF-49F0-B2AD-6D8B5448C926}">
            <xm:f>AND('2015-08b'!$D$27&lt;=I$5,'2015-08b'!$E$27&gt;=I$5)</xm:f>
            <x14:dxf>
              <fill>
                <patternFill>
                  <bgColor theme="4" tint="-0.24994659260841701"/>
                </patternFill>
              </fill>
            </x14:dxf>
          </x14:cfRule>
          <x14:cfRule type="expression" priority="7243" id="{0DC6AC46-C535-4FA5-AEA3-DAF38A5D8242}">
            <xm:f>AND('2015-08b'!$D$26&lt;=I$5,'2015-08b'!$E$26&gt;=I$5)</xm:f>
            <x14:dxf>
              <fill>
                <patternFill>
                  <bgColor theme="4" tint="-0.24994659260841701"/>
                </patternFill>
              </fill>
            </x14:dxf>
          </x14:cfRule>
          <x14:cfRule type="expression" priority="7242" id="{11BC14B6-691E-438D-AD90-EDE8342C9A45}">
            <xm:f>AND('2015-08b'!$D$25&lt;=I$5,'2015-08b'!$E$25&gt;=I$5)</xm:f>
            <x14:dxf>
              <fill>
                <patternFill>
                  <bgColor theme="4" tint="0.39994506668294322"/>
                </patternFill>
              </fill>
            </x14:dxf>
          </x14:cfRule>
          <x14:cfRule type="expression" priority="7241" id="{03FC7D4C-6967-48D4-9AF3-9AB37C008C56}">
            <xm:f>AND('2015-08b'!$D$24&lt;=I$5,'2015-08b'!$E$24&gt;=I$5)</xm:f>
            <x14:dxf>
              <fill>
                <patternFill>
                  <bgColor theme="4" tint="0.39994506668294322"/>
                </patternFill>
              </fill>
            </x14:dxf>
          </x14:cfRule>
          <x14:cfRule type="expression" priority="7239" id="{3F1207FE-7B90-475F-B140-E8DA395D95AF}">
            <xm:f>AND('2015-08b'!$D$22&lt;=I$5,'2015-08b'!$E$22&gt;=I$5)</xm:f>
            <x14:dxf>
              <fill>
                <patternFill>
                  <bgColor theme="4" tint="0.79998168889431442"/>
                </patternFill>
              </fill>
            </x14:dxf>
          </x14:cfRule>
          <x14:cfRule type="expression" priority="7238" id="{3B7549C3-50EF-45B7-A47F-A33CD78B4103}">
            <xm:f>AND('2015-08b'!$D$21&lt;=I$5,'2015-08b'!$E$21&gt;=I$5)</xm:f>
            <x14:dxf>
              <fill>
                <patternFill>
                  <bgColor theme="5" tint="-0.24994659260841701"/>
                </patternFill>
              </fill>
            </x14:dxf>
          </x14:cfRule>
          <x14:cfRule type="expression" priority="7240" id="{31DEB849-6CA7-4A2E-B22F-011E68D7C89D}">
            <xm:f>AND('2015-08b'!$D$23&lt;=I$5,'2015-08b'!$E$23&gt;=I$5)</xm:f>
            <x14:dxf>
              <fill>
                <patternFill>
                  <bgColor theme="4" tint="0.79998168889431442"/>
                </patternFill>
              </fill>
            </x14:dxf>
          </x14:cfRule>
          <x14:cfRule type="expression" priority="7236" id="{24C31576-BD11-4241-963E-CB892010C99A}">
            <xm:f>AND('2015-08b'!$D$19&lt;=I$5,'2015-08b'!$E$19&gt;I$5)</xm:f>
            <x14:dxf>
              <fill>
                <patternFill>
                  <bgColor theme="5" tint="0.59996337778862885"/>
                </patternFill>
              </fill>
            </x14:dxf>
          </x14:cfRule>
          <x14:cfRule type="expression" priority="7237" id="{AC82685A-0B2B-4217-B47C-A792F812EBDB}">
            <xm:f>AND('2015-08b'!$D$20&lt;=I$5,'2015-08b'!$E$20&gt;=I$5)</xm:f>
            <x14:dxf>
              <fill>
                <patternFill>
                  <bgColor theme="5" tint="0.59996337778862885"/>
                </patternFill>
              </fill>
            </x14:dxf>
          </x14:cfRule>
          <xm:sqref>I26:AWK26</xm:sqref>
        </x14:conditionalFormatting>
        <x14:conditionalFormatting xmlns:xm="http://schemas.microsoft.com/office/excel/2006/main">
          <x14:cfRule type="expression" priority="7210" id="{2AE82C5D-0BA1-424E-BBCC-B78DD3AC02FC}">
            <xm:f>AND('2015-08b'!$B$33&lt;=I$5,'2015-08b'!$C$33&gt;=I$5)</xm:f>
            <x14:dxf>
              <fill>
                <patternFill>
                  <bgColor rgb="FF7030A0"/>
                </patternFill>
              </fill>
            </x14:dxf>
          </x14:cfRule>
          <x14:cfRule type="expression" priority="7209" id="{92C2C430-DDBE-4950-AE27-07A744EB815C}">
            <xm:f>AND('2015-08b'!$B$32&lt;=I$5,'2015-08b'!$C$32&gt;=I$5)</xm:f>
            <x14:dxf>
              <fill>
                <patternFill>
                  <bgColor rgb="FF002060"/>
                </patternFill>
              </fill>
            </x14:dxf>
          </x14:cfRule>
          <x14:cfRule type="expression" priority="7208" id="{BDC2EA64-EC0E-46EE-BF46-4907E8C0535C}">
            <xm:f>AND('2015-08b'!$B$31&lt;=I$5,'2015-08b'!$C$31&gt;=I$5)</xm:f>
            <x14:dxf>
              <fill>
                <patternFill>
                  <bgColor theme="4" tint="-0.499984740745262"/>
                </patternFill>
              </fill>
            </x14:dxf>
          </x14:cfRule>
          <x14:cfRule type="expression" priority="7207" id="{4B2913B5-51A3-44B2-B13E-2292BCA86AD9}">
            <xm:f>AND('2015-08b'!$B$30&lt;=I$5,'2015-08b'!$C$30&gt;=I$5)</xm:f>
            <x14:dxf>
              <fill>
                <patternFill>
                  <bgColor theme="4" tint="-0.24994659260841701"/>
                </patternFill>
              </fill>
            </x14:dxf>
          </x14:cfRule>
          <x14:cfRule type="expression" priority="7206" id="{E3D26A1A-91DA-4DED-B994-683D0E4DFDD2}">
            <xm:f>AND('2015-08b'!$B$29&lt;=I$5,'2015-08b'!$C$29&gt;=I$5)</xm:f>
            <x14:dxf>
              <fill>
                <patternFill>
                  <bgColor theme="4" tint="-0.24994659260841701"/>
                </patternFill>
              </fill>
            </x14:dxf>
          </x14:cfRule>
          <x14:cfRule type="expression" priority="7205" id="{0D7E15CA-7BA5-4F60-B09D-E827BF673A94}">
            <xm:f>AND('2015-08b'!$B$28&lt;=I$5,'2015-08b'!$C$28&gt;=I$5)</xm:f>
            <x14:dxf>
              <fill>
                <patternFill>
                  <bgColor theme="4" tint="-0.24994659260841701"/>
                </patternFill>
              </fill>
            </x14:dxf>
          </x14:cfRule>
          <x14:cfRule type="expression" priority="7204" id="{B1A0BBF8-25E0-45DC-AA0D-58E3DEF6577B}">
            <xm:f>AND('2015-08b'!$B$27&lt;=I$5,'2015-08b'!$C$27&gt;=I$5)</xm:f>
            <x14:dxf>
              <fill>
                <patternFill>
                  <bgColor theme="4" tint="-0.24994659260841701"/>
                </patternFill>
              </fill>
            </x14:dxf>
          </x14:cfRule>
          <x14:cfRule type="expression" priority="7203" id="{BE31476C-EE86-42D0-A066-A7D4825E98AA}">
            <xm:f>AND('2015-08b'!$B$26&lt;=I$5,'2015-08b'!$C$26&gt;=I$5)</xm:f>
            <x14:dxf>
              <fill>
                <patternFill>
                  <bgColor theme="4" tint="-0.24994659260841701"/>
                </patternFill>
              </fill>
            </x14:dxf>
          </x14:cfRule>
          <x14:cfRule type="expression" priority="7202" id="{80FBA51B-466F-45E1-A74B-6B150046759D}">
            <xm:f>AND('2015-08b'!$B$25&lt;=I$5,'2015-08b'!$C$25&gt;=I$5)</xm:f>
            <x14:dxf>
              <fill>
                <patternFill>
                  <bgColor theme="4" tint="0.39994506668294322"/>
                </patternFill>
              </fill>
            </x14:dxf>
          </x14:cfRule>
          <x14:cfRule type="expression" priority="7201" id="{C41D8863-45AC-41D8-95D5-6BA0C048634D}">
            <xm:f>AND('2015-08b'!$B$24&lt;=I$5,'2015-08b'!$C$24&gt;=I$5)</xm:f>
            <x14:dxf>
              <fill>
                <patternFill>
                  <bgColor theme="4" tint="0.39994506668294322"/>
                </patternFill>
              </fill>
            </x14:dxf>
          </x14:cfRule>
          <x14:cfRule type="expression" priority="7200" id="{8DA661CF-00B6-4B10-878A-D93478ECD567}">
            <xm:f>AND('2015-08b'!$B$23&lt;=I$5,'2015-08b'!$C$23&gt;=I$5)</xm:f>
            <x14:dxf>
              <fill>
                <patternFill>
                  <bgColor theme="4" tint="0.79998168889431442"/>
                </patternFill>
              </fill>
            </x14:dxf>
          </x14:cfRule>
          <x14:cfRule type="expression" priority="7199" id="{08BD1E04-4E08-4A87-A4A9-FAE2C17BE0C2}">
            <xm:f>AND('2015-08b'!$B$22&lt;=I$5,'2015-08b'!$C$22&gt;=I$5)</xm:f>
            <x14:dxf>
              <fill>
                <patternFill>
                  <bgColor theme="4" tint="0.79998168889431442"/>
                </patternFill>
              </fill>
            </x14:dxf>
          </x14:cfRule>
          <x14:cfRule type="expression" priority="7198" id="{2E7A2B13-A168-4030-B9A2-ABDD8B157029}">
            <xm:f>AND('2015-08b'!$B$21&lt;=I$5,'2015-08b'!$C$21&gt;=I$5)</xm:f>
            <x14:dxf>
              <fill>
                <patternFill>
                  <bgColor theme="5" tint="-0.24994659260841701"/>
                </patternFill>
              </fill>
            </x14:dxf>
          </x14:cfRule>
          <x14:cfRule type="expression" priority="7197" id="{CD5ED1FD-1D06-451E-BC3A-2ECEAB2D8059}">
            <xm:f>AND('2015-08b'!$B$20&lt;=I$5,'2015-08b'!$C$20&gt;=I$5)</xm:f>
            <x14:dxf>
              <fill>
                <patternFill>
                  <bgColor theme="5" tint="0.59996337778862885"/>
                </patternFill>
              </fill>
            </x14:dxf>
          </x14:cfRule>
          <x14:cfRule type="expression" priority="7196" id="{AD882A89-6FBE-4116-AA7E-587E90DC3E40}">
            <xm:f>AND('2015-08b'!$B$19&lt;=I$5,'2015-08b'!$C$19&gt;I$5)</xm:f>
            <x14:dxf>
              <fill>
                <patternFill>
                  <bgColor theme="5" tint="0.59996337778862885"/>
                </patternFill>
              </fill>
            </x14:dxf>
          </x14:cfRule>
          <x14:cfRule type="expression" priority="7215" id="{AA07C30A-3893-40BA-8DAE-D2506DD66FB4}">
            <xm:f>AND('2015-08b'!$B$34&lt;=I$5,'2015-08b'!$C$34&gt;=I$5)</xm:f>
            <x14:dxf>
              <fill>
                <patternFill>
                  <bgColor rgb="FF7030A0"/>
                </patternFill>
              </fill>
            </x14:dxf>
          </x14:cfRule>
          <xm:sqref>I27:AWK27</xm:sqref>
        </x14:conditionalFormatting>
        <x14:conditionalFormatting xmlns:xm="http://schemas.microsoft.com/office/excel/2006/main">
          <x14:cfRule type="expression" priority="6981" id="{421A1818-6B9A-4DEB-877B-52B400C147B1}">
            <xm:f>AND('2015-INT-01'!$D$24&lt;=I$5,'2015-INT-01'!$E$24&gt;=I$5)</xm:f>
            <x14:dxf>
              <fill>
                <patternFill>
                  <bgColor theme="4" tint="0.39994506668294322"/>
                </patternFill>
              </fill>
            </x14:dxf>
          </x14:cfRule>
          <x14:cfRule type="expression" priority="6995" id="{842DF69E-7B0B-477B-B13F-D3A1413D5565}">
            <xm:f>AND('2015-INT-01'!$D$34&lt;=I$5,'2015-INT-01'!$E$34&gt;=I$5)</xm:f>
            <x14:dxf>
              <fill>
                <patternFill>
                  <bgColor rgb="FF7030A0"/>
                </patternFill>
              </fill>
            </x14:dxf>
          </x14:cfRule>
          <x14:cfRule type="expression" priority="6990" id="{557C6E54-CEB3-489B-947C-652D84290DFC}">
            <xm:f>AND('2015-INT-01'!$D$33&lt;=I$5,'2015-INT-01'!$E$33&gt;=I$5)</xm:f>
            <x14:dxf>
              <fill>
                <patternFill>
                  <bgColor rgb="FF7030A0"/>
                </patternFill>
              </fill>
            </x14:dxf>
          </x14:cfRule>
          <x14:cfRule type="expression" priority="6989" id="{32788FB9-A025-412F-A693-0CA6D28BD123}">
            <xm:f>AND('2015-INT-01'!$D$32&lt;=I$5,'2015-INT-01'!$E$32&gt;=I$5)</xm:f>
            <x14:dxf>
              <fill>
                <patternFill>
                  <bgColor rgb="FF002060"/>
                </patternFill>
              </fill>
            </x14:dxf>
          </x14:cfRule>
          <x14:cfRule type="expression" priority="6988" id="{79578420-2C7A-4C1D-A14E-1F20C746C94B}">
            <xm:f>AND('2015-INT-01'!$D$31&lt;=I$5,'2015-INT-01'!$E$31&gt;=I$5)</xm:f>
            <x14:dxf>
              <fill>
                <patternFill>
                  <bgColor theme="4" tint="-0.499984740745262"/>
                </patternFill>
              </fill>
            </x14:dxf>
          </x14:cfRule>
          <x14:cfRule type="expression" priority="6987" id="{42DEBCB6-9359-4A1A-939A-DACBDC52D93E}">
            <xm:f>AND('2015-INT-01'!$D$30&lt;=I$5,'2015-INT-01'!$E$30&gt;=I$5)</xm:f>
            <x14:dxf>
              <fill>
                <patternFill>
                  <bgColor theme="4" tint="-0.24994659260841701"/>
                </patternFill>
              </fill>
            </x14:dxf>
          </x14:cfRule>
          <x14:cfRule type="expression" priority="6986" id="{068CEF4C-7D95-4786-8656-41DDEC3739F2}">
            <xm:f>AND('2015-INT-01'!$D$29&lt;=I$5,'2015-INT-01'!$E$29&gt;=I$5)</xm:f>
            <x14:dxf>
              <fill>
                <patternFill>
                  <bgColor theme="4" tint="-0.24994659260841701"/>
                </patternFill>
              </fill>
            </x14:dxf>
          </x14:cfRule>
          <x14:cfRule type="expression" priority="6985" id="{813C86FE-9F67-46D0-8B8B-D116FD88C860}">
            <xm:f>AND('2015-INT-01'!$D$28&lt;=I$5,'2015-INT-01'!$E$28&gt;=I$5)</xm:f>
            <x14:dxf>
              <fill>
                <patternFill>
                  <bgColor theme="4" tint="-0.24994659260841701"/>
                </patternFill>
              </fill>
            </x14:dxf>
          </x14:cfRule>
          <x14:cfRule type="expression" priority="6984" id="{C4024ABA-39EE-47E6-8054-03A7CFB0AFED}">
            <xm:f>AND('2015-INT-01'!$D$27&lt;=I$5,'2015-INT-01'!$E$27&gt;=I$5)</xm:f>
            <x14:dxf>
              <fill>
                <patternFill>
                  <bgColor theme="4" tint="-0.24994659260841701"/>
                </patternFill>
              </fill>
            </x14:dxf>
          </x14:cfRule>
          <x14:cfRule type="expression" priority="6983" id="{1F2238DA-D53C-4C82-AEBC-F32DC06247A6}">
            <xm:f>AND('2015-INT-01'!$D$26&lt;=I$5,'2015-INT-01'!$E$26&gt;=I$5)</xm:f>
            <x14:dxf>
              <fill>
                <patternFill>
                  <bgColor theme="4" tint="-0.24994659260841701"/>
                </patternFill>
              </fill>
            </x14:dxf>
          </x14:cfRule>
          <x14:cfRule type="expression" priority="6982" id="{624FCE71-9AEF-4C79-85FB-5DC0C491D4FB}">
            <xm:f>AND('2015-INT-01'!$D$25&lt;=I$5,'2015-INT-01'!$E$25&gt;=I$5)</xm:f>
            <x14:dxf>
              <fill>
                <patternFill>
                  <bgColor theme="4" tint="0.39994506668294322"/>
                </patternFill>
              </fill>
            </x14:dxf>
          </x14:cfRule>
          <x14:cfRule type="expression" priority="6980" id="{6D59EB46-1CA5-4260-A2AC-66FD72794FB1}">
            <xm:f>AND('2015-INT-01'!$D$23&lt;=I$5,'2015-INT-01'!$E$23&gt;=I$5)</xm:f>
            <x14:dxf>
              <fill>
                <patternFill>
                  <bgColor theme="4" tint="0.79998168889431442"/>
                </patternFill>
              </fill>
            </x14:dxf>
          </x14:cfRule>
          <x14:cfRule type="expression" priority="6979" id="{3A5AFF12-AA4A-42CD-9AA4-0E7B1BF13FCF}">
            <xm:f>AND('2015-INT-01'!$D$22&lt;=I$5,'2015-INT-01'!$E$22&gt;=I$5)</xm:f>
            <x14:dxf>
              <fill>
                <patternFill>
                  <bgColor theme="4" tint="0.79998168889431442"/>
                </patternFill>
              </fill>
            </x14:dxf>
          </x14:cfRule>
          <x14:cfRule type="expression" priority="6978" id="{A219A19F-F556-47A6-9793-32849688B48E}">
            <xm:f>AND('2015-INT-01'!$D$21&lt;=I$5,'2015-INT-01'!$E$21&gt;=I$5)</xm:f>
            <x14:dxf>
              <fill>
                <patternFill>
                  <bgColor theme="5" tint="-0.24994659260841701"/>
                </patternFill>
              </fill>
            </x14:dxf>
          </x14:cfRule>
          <x14:cfRule type="expression" priority="6977" id="{9140DC98-8E1E-4025-B1AB-6E4850878281}">
            <xm:f>AND('2015-INT-01'!$D$20&lt;=I$5,'2015-INT-01'!$E$20&gt;=I$5)</xm:f>
            <x14:dxf>
              <fill>
                <patternFill>
                  <bgColor theme="5" tint="0.59996337778862885"/>
                </patternFill>
              </fill>
            </x14:dxf>
          </x14:cfRule>
          <x14:cfRule type="expression" priority="6976" id="{9708C318-AA27-450D-8668-FCA35F30F01D}">
            <xm:f>AND('2015-INT-01'!$D$19&lt;=I$5,'2015-INT-01'!$E$19&gt;I$5)</xm:f>
            <x14:dxf>
              <fill>
                <patternFill>
                  <bgColor theme="5" tint="0.59996337778862885"/>
                </patternFill>
              </fill>
            </x14:dxf>
          </x14:cfRule>
          <xm:sqref>I34:AWK34</xm:sqref>
        </x14:conditionalFormatting>
        <x14:conditionalFormatting xmlns:xm="http://schemas.microsoft.com/office/excel/2006/main">
          <x14:cfRule type="expression" priority="6964" id="{5A4DE71C-12FA-4316-A85F-A0EEACF613F1}">
            <xm:f>AND('2015-INT-01'!$B$25&lt;=I$5,'2015-INT-01'!$C$25&gt;=I$5)</xm:f>
            <x14:dxf>
              <fill>
                <patternFill>
                  <bgColor theme="4" tint="0.39994506668294322"/>
                </patternFill>
              </fill>
            </x14:dxf>
          </x14:cfRule>
          <x14:cfRule type="expression" priority="6959" id="{F62F3E0E-AC45-495F-8121-806732E0632E}">
            <xm:f>AND('2015-INT-01'!$B$20&lt;=I$5,'2015-INT-01'!$C$20&gt;=I$5)</xm:f>
            <x14:dxf>
              <fill>
                <patternFill>
                  <bgColor theme="5" tint="0.59996337778862885"/>
                </patternFill>
              </fill>
            </x14:dxf>
          </x14:cfRule>
          <x14:cfRule type="expression" priority="6960" id="{5D6191D4-1618-4FEE-BD9B-598D887710DA}">
            <xm:f>AND('2015-INT-01'!$B$21&lt;=I$5,'2015-INT-01'!$C$21&gt;=I$5)</xm:f>
            <x14:dxf>
              <fill>
                <patternFill>
                  <bgColor theme="5" tint="-0.24994659260841701"/>
                </patternFill>
              </fill>
            </x14:dxf>
          </x14:cfRule>
          <x14:cfRule type="expression" priority="6961" id="{B71920C0-B3A8-4BBB-9F8D-1B8392CF6A49}">
            <xm:f>AND('2015-INT-01'!$B$22&lt;=I$5,'2015-INT-01'!$C$22&gt;=I$5)</xm:f>
            <x14:dxf>
              <fill>
                <patternFill>
                  <bgColor theme="4" tint="0.79998168889431442"/>
                </patternFill>
              </fill>
            </x14:dxf>
          </x14:cfRule>
          <x14:cfRule type="expression" priority="6962" id="{A23E06DD-A5EF-4F00-8ECA-66FC53234C46}">
            <xm:f>AND('2015-INT-01'!$B$23&lt;=I$5,'2015-INT-01'!$C$23&gt;=I$5)</xm:f>
            <x14:dxf>
              <fill>
                <patternFill>
                  <bgColor theme="4" tint="0.79998168889431442"/>
                </patternFill>
              </fill>
            </x14:dxf>
          </x14:cfRule>
          <x14:cfRule type="expression" priority="6963" id="{B45BCE86-A64D-4046-8FD7-BB26956BA77F}">
            <xm:f>AND('2015-INT-01'!$B$24&lt;=I$5,'2015-INT-01'!$C$24&gt;=I$5)</xm:f>
            <x14:dxf>
              <fill>
                <patternFill>
                  <bgColor theme="4" tint="0.39994506668294322"/>
                </patternFill>
              </fill>
            </x14:dxf>
          </x14:cfRule>
          <x14:cfRule type="expression" priority="6970" id="{6728E59C-AE29-4FE8-9E06-C20E21A20950}">
            <xm:f>AND('2015-INT-01'!$B$31&lt;=I$5,'2015-INT-01'!$C$31&gt;=I$5)</xm:f>
            <x14:dxf>
              <fill>
                <patternFill>
                  <bgColor theme="4" tint="-0.499984740745262"/>
                </patternFill>
              </fill>
            </x14:dxf>
          </x14:cfRule>
          <x14:cfRule type="expression" priority="6966" id="{E875BE00-FB4B-4E89-B2C5-D15E713AE3F8}">
            <xm:f>AND('2015-INT-01'!$B$27&lt;=I$5,'2015-INT-01'!$C$27&gt;=I$5)</xm:f>
            <x14:dxf>
              <fill>
                <patternFill>
                  <bgColor theme="4" tint="-0.24994659260841701"/>
                </patternFill>
              </fill>
            </x14:dxf>
          </x14:cfRule>
          <x14:cfRule type="expression" priority="6967" id="{36E5458C-640D-4596-B44C-DC06D9A117E9}">
            <xm:f>AND('2015-INT-01'!$B$28&lt;=I$5,'2015-INT-01'!$C$28&gt;=I$5)</xm:f>
            <x14:dxf>
              <fill>
                <patternFill>
                  <bgColor theme="4" tint="-0.24994659260841701"/>
                </patternFill>
              </fill>
            </x14:dxf>
          </x14:cfRule>
          <x14:cfRule type="expression" priority="6965" id="{B9B65F20-DD05-462E-A281-70FA8569CD18}">
            <xm:f>AND('2015-INT-01'!$B$26&lt;=I$5,'2015-INT-01'!$C$26&gt;=I$5)</xm:f>
            <x14:dxf>
              <fill>
                <patternFill>
                  <bgColor theme="4" tint="-0.24994659260841701"/>
                </patternFill>
              </fill>
            </x14:dxf>
          </x14:cfRule>
          <x14:cfRule type="expression" priority="6968" id="{C088C939-6A87-45EB-AE14-4D37D8580EF3}">
            <xm:f>AND('2015-INT-01'!$B$29&lt;=I$5,'2015-INT-01'!$C$29&gt;=I$5)</xm:f>
            <x14:dxf>
              <fill>
                <patternFill>
                  <bgColor theme="4" tint="-0.24994659260841701"/>
                </patternFill>
              </fill>
            </x14:dxf>
          </x14:cfRule>
          <x14:cfRule type="expression" priority="6969" id="{7B689B4A-361B-4910-BC32-F48D80278AD7}">
            <xm:f>AND('2015-INT-01'!$B$30&lt;=I$5,'2015-INT-01'!$C$30&gt;=I$5)</xm:f>
            <x14:dxf>
              <fill>
                <patternFill>
                  <bgColor theme="4" tint="-0.24994659260841701"/>
                </patternFill>
              </fill>
            </x14:dxf>
          </x14:cfRule>
          <x14:cfRule type="expression" priority="6972" id="{F5424DB9-E02B-4DDB-81A9-D5AA294CF61E}">
            <xm:f>AND('2015-INT-01'!$B$33&lt;=I$5,'2015-INT-01'!$C$33&gt;=I$5)</xm:f>
            <x14:dxf>
              <fill>
                <patternFill>
                  <bgColor rgb="FF7030A0"/>
                </patternFill>
              </fill>
            </x14:dxf>
          </x14:cfRule>
          <x14:cfRule type="expression" priority="6971" id="{C04CEE59-40D1-417D-94B5-BA005AEE80DD}">
            <xm:f>AND('2015-INT-01'!$B$32&lt;=I$5,'2015-INT-01'!$C$32&gt;=I$5)</xm:f>
            <x14:dxf>
              <fill>
                <patternFill>
                  <bgColor rgb="FF002060"/>
                </patternFill>
              </fill>
            </x14:dxf>
          </x14:cfRule>
          <x14:cfRule type="expression" priority="6973" id="{D9F8A0FD-F973-4C24-A343-B1BAE68CE35E}">
            <xm:f>AND('2015-INT-01'!$B$34&lt;=I$5,'2015-INT-01'!$C$34&gt;=I$5)</xm:f>
            <x14:dxf>
              <fill>
                <patternFill>
                  <bgColor rgb="FF7030A0"/>
                </patternFill>
              </fill>
            </x14:dxf>
          </x14:cfRule>
          <x14:cfRule type="expression" priority="6958" id="{142EE601-0806-4578-8E20-4C77E737E456}">
            <xm:f>AND('2015-INT-01'!$B$19&lt;=I$5,'2015-INT-01'!$C$19&gt;I$5)</xm:f>
            <x14:dxf>
              <fill>
                <patternFill>
                  <bgColor theme="5" tint="0.59996337778862885"/>
                </patternFill>
              </fill>
            </x14:dxf>
          </x14:cfRule>
          <xm:sqref>I35:AWK35</xm:sqref>
        </x14:conditionalFormatting>
        <x14:conditionalFormatting xmlns:xm="http://schemas.microsoft.com/office/excel/2006/main">
          <x14:cfRule type="expression" priority="6948" id="{BA048A50-4D75-4D75-A1AF-E0D4AC49923D}">
            <xm:f>AND('2015-INT-02'!$D$29&lt;=I$5,'2015-INT-02'!$E$29&gt;=I$5)</xm:f>
            <x14:dxf>
              <fill>
                <patternFill>
                  <bgColor theme="4" tint="-0.24994659260841701"/>
                </patternFill>
              </fill>
            </x14:dxf>
          </x14:cfRule>
          <x14:cfRule type="expression" priority="6949" id="{C599C85D-9DE5-4775-811B-D94DBEE944C4}">
            <xm:f>AND('2015-INT-02'!$D$30&lt;=I$5,'2015-INT-02'!$E$30&gt;=I$5)</xm:f>
            <x14:dxf>
              <fill>
                <patternFill>
                  <bgColor theme="4" tint="-0.24994659260841701"/>
                </patternFill>
              </fill>
            </x14:dxf>
          </x14:cfRule>
          <x14:cfRule type="expression" priority="6951" id="{3C6EB5C6-90CC-46CA-9BBB-F8B0F7E5EEDD}">
            <xm:f>AND('2015-INT-02'!$D$32&lt;=I$5,'2015-INT-02'!$E$32&gt;=I$5)</xm:f>
            <x14:dxf>
              <fill>
                <patternFill>
                  <bgColor rgb="FF002060"/>
                </patternFill>
              </fill>
            </x14:dxf>
          </x14:cfRule>
          <x14:cfRule type="expression" priority="6952" id="{5EBD7279-1072-4722-A806-D79D4CBC683E}">
            <xm:f>AND('2015-INT-02'!$D$33&lt;=I$5,'2015-INT-02'!$E$33&gt;=I$5)</xm:f>
            <x14:dxf>
              <fill>
                <patternFill>
                  <bgColor rgb="FF7030A0"/>
                </patternFill>
              </fill>
            </x14:dxf>
          </x14:cfRule>
          <x14:cfRule type="expression" priority="6953" id="{B3C8097B-44B4-484A-8385-73ED953AC56B}">
            <xm:f>AND('2015-INT-02'!$D$34&lt;=I$5,'2015-INT-02'!$E$34&gt;=I$5)</xm:f>
            <x14:dxf>
              <fill>
                <patternFill>
                  <bgColor rgb="FF7030A0"/>
                </patternFill>
              </fill>
            </x14:dxf>
          </x14:cfRule>
          <x14:cfRule type="expression" priority="6950" id="{AD79531A-CA93-49E0-96B7-09287C4B71BA}">
            <xm:f>AND('2015-INT-02'!$D$31&lt;=I$5,'2015-INT-02'!$E$31&gt;=I$5)</xm:f>
            <x14:dxf>
              <fill>
                <patternFill>
                  <bgColor theme="4" tint="-0.499984740745262"/>
                </patternFill>
              </fill>
            </x14:dxf>
          </x14:cfRule>
          <x14:cfRule type="expression" priority="6938" id="{6DBBF730-94E2-433F-81D0-B6DCB0C2BE95}">
            <xm:f>AND('2015-INT-02'!$D$19&lt;=I$5,'2015-INT-02'!$E$19&gt;I$5)</xm:f>
            <x14:dxf>
              <fill>
                <patternFill>
                  <bgColor theme="5" tint="0.59996337778862885"/>
                </patternFill>
              </fill>
            </x14:dxf>
          </x14:cfRule>
          <x14:cfRule type="expression" priority="6939" id="{451524B6-7B42-425D-BAE6-8C11D2458496}">
            <xm:f>AND('2015-INT-02'!$D$20&lt;=I$5,'2015-INT-02'!$E$20&gt;=I$5)</xm:f>
            <x14:dxf>
              <fill>
                <patternFill>
                  <bgColor theme="5" tint="0.59996337778862885"/>
                </patternFill>
              </fill>
            </x14:dxf>
          </x14:cfRule>
          <x14:cfRule type="expression" priority="6940" id="{E103C018-3A49-40A7-BFD3-65F430A57617}">
            <xm:f>AND('2015-INT-02'!$D$21&lt;=I$5,'2015-INT-02'!$E$21&gt;=I$5)</xm:f>
            <x14:dxf>
              <fill>
                <patternFill>
                  <bgColor theme="5" tint="-0.24994659260841701"/>
                </patternFill>
              </fill>
            </x14:dxf>
          </x14:cfRule>
          <x14:cfRule type="expression" priority="6941" id="{8D02CF19-7395-495F-85E4-1D0E20599CAA}">
            <xm:f>AND('2015-INT-02'!$D$22&lt;=I$5,'2015-INT-02'!$E$22&gt;=I$5)</xm:f>
            <x14:dxf>
              <fill>
                <patternFill>
                  <bgColor theme="4" tint="0.79998168889431442"/>
                </patternFill>
              </fill>
            </x14:dxf>
          </x14:cfRule>
          <x14:cfRule type="expression" priority="6942" id="{D1A8B8F5-DFA6-481F-81A5-484A6B13BC6B}">
            <xm:f>AND('2015-INT-02'!$D$23&lt;=I$5,'2015-INT-02'!$E$23&gt;=I$5)</xm:f>
            <x14:dxf>
              <fill>
                <patternFill>
                  <bgColor theme="4" tint="0.79998168889431442"/>
                </patternFill>
              </fill>
            </x14:dxf>
          </x14:cfRule>
          <x14:cfRule type="expression" priority="6943" id="{34114ECA-4A91-4132-A3B3-8DDEA5B7468D}">
            <xm:f>AND('2015-INT-02'!$D$24&lt;=I$5,'2015-INT-02'!$E$24&gt;=I$5)</xm:f>
            <x14:dxf>
              <fill>
                <patternFill>
                  <bgColor theme="4" tint="0.39994506668294322"/>
                </patternFill>
              </fill>
            </x14:dxf>
          </x14:cfRule>
          <x14:cfRule type="expression" priority="6944" id="{96155B95-EA15-4CC9-8D9F-F03CB013B703}">
            <xm:f>AND('2015-INT-02'!$D$25&lt;=I$5,'2015-INT-02'!$E$25&gt;=I$5)</xm:f>
            <x14:dxf>
              <fill>
                <patternFill>
                  <bgColor theme="4" tint="0.39994506668294322"/>
                </patternFill>
              </fill>
            </x14:dxf>
          </x14:cfRule>
          <x14:cfRule type="expression" priority="6945" id="{8AE32E74-C47D-4FF5-AC33-51A38649A6CD}">
            <xm:f>AND('2015-INT-02'!$D$26&lt;=I$5,'2015-INT-02'!$E$26&gt;=I$5)</xm:f>
            <x14:dxf>
              <fill>
                <patternFill>
                  <bgColor theme="4" tint="-0.24994659260841701"/>
                </patternFill>
              </fill>
            </x14:dxf>
          </x14:cfRule>
          <x14:cfRule type="expression" priority="6946" id="{06D85D22-E693-41A5-BB2C-8269D1DE5207}">
            <xm:f>AND('2015-INT-02'!$D$27&lt;=I$5,'2015-INT-02'!$E$27&gt;=I$5)</xm:f>
            <x14:dxf>
              <fill>
                <patternFill>
                  <bgColor theme="4" tint="-0.24994659260841701"/>
                </patternFill>
              </fill>
            </x14:dxf>
          </x14:cfRule>
          <x14:cfRule type="expression" priority="6947" id="{41FD6218-F904-4309-96B7-B5F5D7976618}">
            <xm:f>AND('2015-INT-02'!$D$28&lt;=I$5,'2015-INT-02'!$E$28&gt;=I$5)</xm:f>
            <x14:dxf>
              <fill>
                <patternFill>
                  <bgColor theme="4" tint="-0.24994659260841701"/>
                </patternFill>
              </fill>
            </x14:dxf>
          </x14:cfRule>
          <xm:sqref>I36:AWK36</xm:sqref>
        </x14:conditionalFormatting>
        <x14:conditionalFormatting xmlns:xm="http://schemas.microsoft.com/office/excel/2006/main">
          <x14:cfRule type="expression" priority="6924" id="{CB8A3FE3-D792-436C-B638-68FFE4329A6A}">
            <xm:f>AND('2015-INT-02'!$B$25&lt;=I$5,'2015-INT-02'!$C$25&gt;=I$5)</xm:f>
            <x14:dxf>
              <fill>
                <patternFill>
                  <bgColor theme="4" tint="0.39994506668294322"/>
                </patternFill>
              </fill>
            </x14:dxf>
          </x14:cfRule>
          <x14:cfRule type="expression" priority="6925" id="{4EB6DCAE-9C1B-4E5B-84CC-4D7F5C8676A3}">
            <xm:f>AND('2015-INT-02'!$B$26&lt;=I$5,'2015-INT-02'!$C$26&gt;=I$5)</xm:f>
            <x14:dxf>
              <fill>
                <patternFill>
                  <bgColor theme="4" tint="-0.24994659260841701"/>
                </patternFill>
              </fill>
            </x14:dxf>
          </x14:cfRule>
          <x14:cfRule type="expression" priority="6923" id="{2CA591EA-3876-4598-869A-998161A7D7A9}">
            <xm:f>AND('2015-INT-02'!$B$24&lt;=I$5,'2015-INT-02'!$C$24&gt;=I$5)</xm:f>
            <x14:dxf>
              <fill>
                <patternFill>
                  <bgColor theme="4" tint="0.39994506668294322"/>
                </patternFill>
              </fill>
            </x14:dxf>
          </x14:cfRule>
          <x14:cfRule type="expression" priority="6930" id="{4D4F72BF-DC35-4D7C-B89C-9122C1346C2E}">
            <xm:f>AND('2015-INT-02'!$B$31&lt;=I$5,'2015-INT-02'!$C$31&gt;=I$5)</xm:f>
            <x14:dxf>
              <fill>
                <patternFill>
                  <bgColor theme="4" tint="-0.499984740745262"/>
                </patternFill>
              </fill>
            </x14:dxf>
          </x14:cfRule>
          <x14:cfRule type="expression" priority="6926" id="{52A009AB-9C3D-4F32-991B-3A7056219FE2}">
            <xm:f>AND('2015-INT-02'!$B$27&lt;=I$5,'2015-INT-02'!$C$27&gt;=I$5)</xm:f>
            <x14:dxf>
              <fill>
                <patternFill>
                  <bgColor theme="4" tint="-0.24994659260841701"/>
                </patternFill>
              </fill>
            </x14:dxf>
          </x14:cfRule>
          <x14:cfRule type="expression" priority="6927" id="{8610A38B-BDDD-47BB-A2EA-B9603E4559AD}">
            <xm:f>AND('2015-INT-02'!$B$28&lt;=I$5,'2015-INT-02'!$C$28&gt;=I$5)</xm:f>
            <x14:dxf>
              <fill>
                <patternFill>
                  <bgColor theme="4" tint="-0.24994659260841701"/>
                </patternFill>
              </fill>
            </x14:dxf>
          </x14:cfRule>
          <x14:cfRule type="expression" priority="6929" id="{2C524BD8-85FE-4163-A35A-87BD60A59ED6}">
            <xm:f>AND('2015-INT-02'!$B$30&lt;=I$5,'2015-INT-02'!$C$30&gt;=I$5)</xm:f>
            <x14:dxf>
              <fill>
                <patternFill>
                  <bgColor theme="4" tint="-0.24994659260841701"/>
                </patternFill>
              </fill>
            </x14:dxf>
          </x14:cfRule>
          <x14:cfRule type="expression" priority="6932" id="{99601DDA-3EE0-4CD0-94FC-48945A4727C0}">
            <xm:f>AND('2015-INT-02'!$B$33&lt;=I$5,'2015-INT-02'!$C$33&gt;=I$5)</xm:f>
            <x14:dxf>
              <fill>
                <patternFill>
                  <bgColor rgb="FF7030A0"/>
                </patternFill>
              </fill>
            </x14:dxf>
          </x14:cfRule>
          <x14:cfRule type="expression" priority="6931" id="{71D3B961-DC2A-4458-8D49-AC0215ED9F89}">
            <xm:f>AND('2015-INT-02'!$B$32&lt;=I$5,'2015-INT-02'!$C$32&gt;=I$5)</xm:f>
            <x14:dxf>
              <fill>
                <patternFill>
                  <bgColor rgb="FF002060"/>
                </patternFill>
              </fill>
            </x14:dxf>
          </x14:cfRule>
          <x14:cfRule type="expression" priority="6933" id="{DFB0CA93-D7BC-4EFD-AF36-3F5E8361A8FB}">
            <xm:f>AND('2015-INT-02'!$B$34&lt;=I$5,'2015-INT-02'!$C$34&gt;=I$5)</xm:f>
            <x14:dxf>
              <fill>
                <patternFill>
                  <bgColor rgb="FF7030A0"/>
                </patternFill>
              </fill>
            </x14:dxf>
          </x14:cfRule>
          <x14:cfRule type="expression" priority="6928" id="{4721B032-86DE-49CD-935B-C5131104B4E4}">
            <xm:f>AND('2015-INT-02'!$B$29&lt;=I$5,'2015-INT-02'!$C$29&gt;=I$5)</xm:f>
            <x14:dxf>
              <fill>
                <patternFill>
                  <bgColor theme="4" tint="-0.24994659260841701"/>
                </patternFill>
              </fill>
            </x14:dxf>
          </x14:cfRule>
          <x14:cfRule type="expression" priority="6922" id="{D201D72B-BF59-4ED0-A48E-4E1C2DF61911}">
            <xm:f>AND('2015-INT-02'!$B$23&lt;=I$5,'2015-INT-02'!$C$23&gt;=I$5)</xm:f>
            <x14:dxf>
              <fill>
                <patternFill>
                  <bgColor theme="4" tint="0.79998168889431442"/>
                </patternFill>
              </fill>
            </x14:dxf>
          </x14:cfRule>
          <x14:cfRule type="expression" priority="6921" id="{F5803AC1-018D-48ED-A9E6-1311644EB32D}">
            <xm:f>AND('2015-INT-02'!$B$22&lt;=I$5,'2015-INT-02'!$C$22&gt;=I$5)</xm:f>
            <x14:dxf>
              <fill>
                <patternFill>
                  <bgColor theme="4" tint="0.79998168889431442"/>
                </patternFill>
              </fill>
            </x14:dxf>
          </x14:cfRule>
          <x14:cfRule type="expression" priority="6920" id="{8755EDEF-20FE-4726-BE94-2EDDF5734031}">
            <xm:f>AND('2015-INT-02'!$B$21&lt;=I$5,'2015-INT-02'!$C$21&gt;=I$5)</xm:f>
            <x14:dxf>
              <fill>
                <patternFill>
                  <bgColor theme="5" tint="-0.24994659260841701"/>
                </patternFill>
              </fill>
            </x14:dxf>
          </x14:cfRule>
          <x14:cfRule type="expression" priority="6919" id="{A37E55F7-B668-479F-A5AA-9D622DD38F75}">
            <xm:f>AND('2015-INT-02'!$B$20&lt;=I$5,'2015-INT-02'!$C$20&gt;=I$5)</xm:f>
            <x14:dxf>
              <fill>
                <patternFill>
                  <bgColor theme="5" tint="0.59996337778862885"/>
                </patternFill>
              </fill>
            </x14:dxf>
          </x14:cfRule>
          <x14:cfRule type="expression" priority="6918" id="{2DC3EE64-7E04-49E3-947D-2C792B3EAC66}">
            <xm:f>AND('2015-INT-02'!$B$19&lt;=I$5,'2015-INT-02'!$C$19&gt;I$5)</xm:f>
            <x14:dxf>
              <fill>
                <patternFill>
                  <bgColor theme="5" tint="0.59996337778862885"/>
                </patternFill>
              </fill>
            </x14:dxf>
          </x14:cfRule>
          <xm:sqref>I37:AWK37</xm:sqref>
        </x14:conditionalFormatting>
        <x14:conditionalFormatting xmlns:xm="http://schemas.microsoft.com/office/excel/2006/main">
          <x14:cfRule type="expression" priority="6904" id="{3A05E3C7-94D1-4AB7-9C5E-EA93539790FA}">
            <xm:f>AND('2015-INT-03'!$D$25&lt;=I$5,'2015-INT-03'!$E$25&gt;=I$5)</xm:f>
            <x14:dxf>
              <fill>
                <patternFill>
                  <bgColor theme="4" tint="0.39994506668294322"/>
                </patternFill>
              </fill>
            </x14:dxf>
          </x14:cfRule>
          <x14:cfRule type="expression" priority="6905" id="{3CBE4598-3DFE-433B-A70C-C451B3B4B947}">
            <xm:f>AND('2015-INT-03'!$D$26&lt;=I$5,'2015-INT-03'!$E$26&gt;=I$5)</xm:f>
            <x14:dxf>
              <fill>
                <patternFill>
                  <bgColor theme="4" tint="-0.24994659260841701"/>
                </patternFill>
              </fill>
            </x14:dxf>
          </x14:cfRule>
          <x14:cfRule type="expression" priority="6906" id="{59A14A2A-5E79-4A13-9D94-FE163B0528D5}">
            <xm:f>AND('2015-INT-03'!$D$27&lt;=I$5,'2015-INT-03'!$E$27&gt;=I$5)</xm:f>
            <x14:dxf>
              <fill>
                <patternFill>
                  <bgColor theme="4" tint="-0.24994659260841701"/>
                </patternFill>
              </fill>
            </x14:dxf>
          </x14:cfRule>
          <x14:cfRule type="expression" priority="6907" id="{C48A781D-B425-423F-88BA-7AEA5F49D26B}">
            <xm:f>AND('2015-INT-03'!$D$28&lt;=I$5,'2015-INT-03'!$E$28&gt;=I$5)</xm:f>
            <x14:dxf>
              <fill>
                <patternFill>
                  <bgColor theme="4" tint="-0.24994659260841701"/>
                </patternFill>
              </fill>
            </x14:dxf>
          </x14:cfRule>
          <x14:cfRule type="expression" priority="6908" id="{9715D4EE-5E27-4EBE-952D-4FDE2D33F8EB}">
            <xm:f>AND('2015-INT-03'!$D$29&lt;=I$5,'2015-INT-03'!$E$29&gt;=I$5)</xm:f>
            <x14:dxf>
              <fill>
                <patternFill>
                  <bgColor theme="4" tint="-0.24994659260841701"/>
                </patternFill>
              </fill>
            </x14:dxf>
          </x14:cfRule>
          <x14:cfRule type="expression" priority="6909" id="{2BAE39D3-5230-47E6-9612-BE9A45ADBB9E}">
            <xm:f>AND('2015-INT-03'!$D$30&lt;=I$5,'2015-INT-03'!$E$30&gt;=I$5)</xm:f>
            <x14:dxf>
              <fill>
                <patternFill>
                  <bgColor theme="4" tint="-0.24994659260841701"/>
                </patternFill>
              </fill>
            </x14:dxf>
          </x14:cfRule>
          <x14:cfRule type="expression" priority="6910" id="{F8C92BF6-A125-4E59-BD03-94B291072EEB}">
            <xm:f>AND('2015-INT-03'!$D$31&lt;=I$5,'2015-INT-03'!$E$31&gt;=I$5)</xm:f>
            <x14:dxf>
              <fill>
                <patternFill>
                  <bgColor theme="4" tint="-0.499984740745262"/>
                </patternFill>
              </fill>
            </x14:dxf>
          </x14:cfRule>
          <x14:cfRule type="expression" priority="6911" id="{F2F93829-4BE0-4B43-8CF8-2D30B65C6C9D}">
            <xm:f>AND('2015-INT-03'!$D$32&lt;=I$5,'2015-INT-03'!$E$32&gt;=I$5)</xm:f>
            <x14:dxf>
              <fill>
                <patternFill>
                  <bgColor rgb="FF002060"/>
                </patternFill>
              </fill>
            </x14:dxf>
          </x14:cfRule>
          <x14:cfRule type="expression" priority="6898" id="{2A1113B5-C8FB-440B-BED3-B39796F90C56}">
            <xm:f>AND('2015-INT-03'!$D$19&lt;=I$5,'2015-INT-03'!$E$19&gt;I$5)</xm:f>
            <x14:dxf>
              <fill>
                <patternFill>
                  <bgColor theme="5" tint="0.59996337778862885"/>
                </patternFill>
              </fill>
            </x14:dxf>
          </x14:cfRule>
          <x14:cfRule type="expression" priority="6899" id="{DA128DA3-0D91-4256-804F-345294E33708}">
            <xm:f>AND('2015-INT-03'!$D$20&lt;=I$5,'2015-INT-03'!$E$20&gt;=I$5)</xm:f>
            <x14:dxf>
              <fill>
                <patternFill>
                  <bgColor theme="5" tint="0.59996337778862885"/>
                </patternFill>
              </fill>
            </x14:dxf>
          </x14:cfRule>
          <x14:cfRule type="expression" priority="6900" id="{EB96D55C-F028-4BAF-9123-FB05F782AEF0}">
            <xm:f>AND('2015-INT-03'!$D$21&lt;=I$5,'2015-INT-03'!$E$21&gt;=I$5)</xm:f>
            <x14:dxf>
              <fill>
                <patternFill>
                  <bgColor theme="5" tint="-0.24994659260841701"/>
                </patternFill>
              </fill>
            </x14:dxf>
          </x14:cfRule>
          <x14:cfRule type="expression" priority="6901" id="{52772FDC-738B-4078-942F-2294A0D2E0AD}">
            <xm:f>AND('2015-INT-03'!$D$22&lt;=I$5,'2015-INT-03'!$E$22&gt;=I$5)</xm:f>
            <x14:dxf>
              <fill>
                <patternFill>
                  <bgColor theme="4" tint="0.79998168889431442"/>
                </patternFill>
              </fill>
            </x14:dxf>
          </x14:cfRule>
          <x14:cfRule type="expression" priority="6902" id="{5F616A2C-3734-4D5F-BF7C-3354F9A67111}">
            <xm:f>AND('2015-INT-03'!$D$23&lt;=I$5,'2015-INT-03'!$E$23&gt;=I$5)</xm:f>
            <x14:dxf>
              <fill>
                <patternFill>
                  <bgColor theme="4" tint="0.79998168889431442"/>
                </patternFill>
              </fill>
            </x14:dxf>
          </x14:cfRule>
          <x14:cfRule type="expression" priority="6903" id="{CCF46AFC-ED25-401B-9DF4-BF84BD90FD62}">
            <xm:f>AND('2015-INT-03'!$D$24&lt;=I$5,'2015-INT-03'!$E$24&gt;=I$5)</xm:f>
            <x14:dxf>
              <fill>
                <patternFill>
                  <bgColor theme="4" tint="0.39994506668294322"/>
                </patternFill>
              </fill>
            </x14:dxf>
          </x14:cfRule>
          <x14:cfRule type="expression" priority="6913" id="{82CFB0FE-3943-4A9E-9852-E55AAAC06471}">
            <xm:f>AND('2015-INT-03'!$D$34&lt;=I$5,'2015-INT-03'!$E$34&gt;=I$5)</xm:f>
            <x14:dxf>
              <fill>
                <patternFill>
                  <bgColor rgb="FF7030A0"/>
                </patternFill>
              </fill>
            </x14:dxf>
          </x14:cfRule>
          <x14:cfRule type="expression" priority="6912" id="{FA89C799-D088-4970-805E-3C20762BF6EC}">
            <xm:f>AND('2015-INT-03'!$D$33&lt;=I$5,'2015-INT-03'!$E$33&gt;=I$5)</xm:f>
            <x14:dxf>
              <fill>
                <patternFill>
                  <bgColor rgb="FF7030A0"/>
                </patternFill>
              </fill>
            </x14:dxf>
          </x14:cfRule>
          <xm:sqref>I38:AWK38</xm:sqref>
        </x14:conditionalFormatting>
        <x14:conditionalFormatting xmlns:xm="http://schemas.microsoft.com/office/excel/2006/main">
          <x14:cfRule type="expression" priority="6879" id="{FB270603-8A96-4B35-B6F5-2CB51E7DDB38}">
            <xm:f>AND('2015-INT-03'!$B$20&lt;=I$5,'2015-INT-03'!$C$20&gt;=I$5)</xm:f>
            <x14:dxf>
              <fill>
                <patternFill>
                  <bgColor theme="5" tint="0.59996337778862885"/>
                </patternFill>
              </fill>
            </x14:dxf>
          </x14:cfRule>
          <x14:cfRule type="expression" priority="6890" id="{7B182D09-9115-442C-B0C2-D60200526B52}">
            <xm:f>AND('2015-INT-03'!$B$31&lt;=I$5,'2015-INT-03'!$C$31&gt;=I$5)</xm:f>
            <x14:dxf>
              <fill>
                <patternFill>
                  <bgColor theme="4" tint="-0.499984740745262"/>
                </patternFill>
              </fill>
            </x14:dxf>
          </x14:cfRule>
          <x14:cfRule type="expression" priority="6880" id="{106D078D-4F48-4AA8-9834-27FC288CA459}">
            <xm:f>AND('2015-INT-03'!$B$21&lt;=I$5,'2015-INT-03'!$C$21&gt;=I$5)</xm:f>
            <x14:dxf>
              <fill>
                <patternFill>
                  <bgColor theme="5" tint="-0.24994659260841701"/>
                </patternFill>
              </fill>
            </x14:dxf>
          </x14:cfRule>
          <x14:cfRule type="expression" priority="6881" id="{1F4F7DFC-E8B6-4E69-B47A-11BF69AEECC5}">
            <xm:f>AND('2015-INT-03'!$B$22&lt;=I$5,'2015-INT-03'!$C$22&gt;=I$5)</xm:f>
            <x14:dxf>
              <fill>
                <patternFill>
                  <bgColor theme="4" tint="0.79998168889431442"/>
                </patternFill>
              </fill>
            </x14:dxf>
          </x14:cfRule>
          <x14:cfRule type="expression" priority="6882" id="{3A18D7AD-0546-41F4-AEB3-1F1A8156A116}">
            <xm:f>AND('2015-INT-03'!$B$23&lt;=I$5,'2015-INT-03'!$C$23&gt;=I$5)</xm:f>
            <x14:dxf>
              <fill>
                <patternFill>
                  <bgColor theme="4" tint="0.79998168889431442"/>
                </patternFill>
              </fill>
            </x14:dxf>
          </x14:cfRule>
          <x14:cfRule type="expression" priority="6883" id="{1064B092-F797-419C-8320-0B8A40615239}">
            <xm:f>AND('2015-INT-03'!$B$24&lt;=I$5,'2015-INT-03'!$C$24&gt;=I$5)</xm:f>
            <x14:dxf>
              <fill>
                <patternFill>
                  <bgColor theme="4" tint="0.39994506668294322"/>
                </patternFill>
              </fill>
            </x14:dxf>
          </x14:cfRule>
          <x14:cfRule type="expression" priority="6886" id="{C9A3C4F1-1117-4AE3-BFCB-57EEAD8B52F0}">
            <xm:f>AND('2015-INT-03'!$B$27&lt;=I$5,'2015-INT-03'!$C$27&gt;=I$5)</xm:f>
            <x14:dxf>
              <fill>
                <patternFill>
                  <bgColor theme="4" tint="-0.24994659260841701"/>
                </patternFill>
              </fill>
            </x14:dxf>
          </x14:cfRule>
          <x14:cfRule type="expression" priority="6884" id="{697A323B-16E8-48F7-AF76-64656C5BF063}">
            <xm:f>AND('2015-INT-03'!$B$25&lt;=I$5,'2015-INT-03'!$C$25&gt;=I$5)</xm:f>
            <x14:dxf>
              <fill>
                <patternFill>
                  <bgColor theme="4" tint="0.39994506668294322"/>
                </patternFill>
              </fill>
            </x14:dxf>
          </x14:cfRule>
          <x14:cfRule type="expression" priority="6885" id="{C17E25D6-DF5F-4E4B-8B07-8FCC3DBAD64F}">
            <xm:f>AND('2015-INT-03'!$B$26&lt;=I$5,'2015-INT-03'!$C$26&gt;=I$5)</xm:f>
            <x14:dxf>
              <fill>
                <patternFill>
                  <bgColor theme="4" tint="-0.24994659260841701"/>
                </patternFill>
              </fill>
            </x14:dxf>
          </x14:cfRule>
          <x14:cfRule type="expression" priority="6889" id="{4DB5DB02-1AE4-4C4E-9FEB-133AD000A3A7}">
            <xm:f>AND('2015-INT-03'!$B$30&lt;=I$5,'2015-INT-03'!$C$30&gt;=I$5)</xm:f>
            <x14:dxf>
              <fill>
                <patternFill>
                  <bgColor theme="4" tint="-0.24994659260841701"/>
                </patternFill>
              </fill>
            </x14:dxf>
          </x14:cfRule>
          <x14:cfRule type="expression" priority="6878" id="{AE77778E-5B26-4486-AA54-5F266230AE8A}">
            <xm:f>AND('2015-INT-03'!$B$19&lt;=I$5,'2015-INT-03'!$C$19&gt;I$5)</xm:f>
            <x14:dxf>
              <fill>
                <patternFill>
                  <bgColor theme="5" tint="0.59996337778862885"/>
                </patternFill>
              </fill>
            </x14:dxf>
          </x14:cfRule>
          <x14:cfRule type="expression" priority="6888" id="{C520385E-60E0-4B58-B9D0-F01108D58EC1}">
            <xm:f>AND('2015-INT-03'!$B$29&lt;=I$5,'2015-INT-03'!$C$29&gt;=I$5)</xm:f>
            <x14:dxf>
              <fill>
                <patternFill>
                  <bgColor theme="4" tint="-0.24994659260841701"/>
                </patternFill>
              </fill>
            </x14:dxf>
          </x14:cfRule>
          <x14:cfRule type="expression" priority="6892" id="{62D094EC-7920-4B87-BB18-1ED2D2B153B7}">
            <xm:f>AND('2015-INT-03'!$B$33&lt;=I$5,'2015-INT-03'!$C$33&gt;=I$5)</xm:f>
            <x14:dxf>
              <fill>
                <patternFill>
                  <bgColor rgb="FF7030A0"/>
                </patternFill>
              </fill>
            </x14:dxf>
          </x14:cfRule>
          <x14:cfRule type="expression" priority="6893" id="{EAF4C355-9C71-4FB6-AFB4-B403EBD9B086}">
            <xm:f>AND('2015-INT-03'!$B$34&lt;=I$5,'2015-INT-03'!$C$34&gt;=I$5)</xm:f>
            <x14:dxf>
              <fill>
                <patternFill>
                  <bgColor rgb="FF7030A0"/>
                </patternFill>
              </fill>
            </x14:dxf>
          </x14:cfRule>
          <x14:cfRule type="expression" priority="6887" id="{BC3187C3-7A5D-4D72-B9D6-CD3DDFED96EA}">
            <xm:f>AND('2015-INT-03'!$B$28&lt;=I$5,'2015-INT-03'!$C$28&gt;=I$5)</xm:f>
            <x14:dxf>
              <fill>
                <patternFill>
                  <bgColor theme="4" tint="-0.24994659260841701"/>
                </patternFill>
              </fill>
            </x14:dxf>
          </x14:cfRule>
          <x14:cfRule type="expression" priority="6891" id="{09645B22-6196-4BF4-B6CE-99453C89C7B8}">
            <xm:f>AND('2015-INT-03'!$B$32&lt;=I$5,'2015-INT-03'!$C$32&gt;=I$5)</xm:f>
            <x14:dxf>
              <fill>
                <patternFill>
                  <bgColor rgb="FF002060"/>
                </patternFill>
              </fill>
            </x14:dxf>
          </x14:cfRule>
          <xm:sqref>I39:AWK39</xm:sqref>
        </x14:conditionalFormatting>
        <x14:conditionalFormatting xmlns:xm="http://schemas.microsoft.com/office/excel/2006/main">
          <x14:cfRule type="expression" priority="6786" id="{77EFF9E9-9EF9-4954-A878-E3DB0D53AE91}">
            <xm:f>AND('2016-01'!$D$27&lt;=I$5,'2016-01'!$E$27&gt;=I$5)</xm:f>
            <x14:dxf>
              <fill>
                <patternFill>
                  <bgColor theme="4" tint="-0.24994659260841701"/>
                </patternFill>
              </fill>
            </x14:dxf>
          </x14:cfRule>
          <x14:cfRule type="expression" priority="6790" id="{573965D0-9F0F-466D-AE49-39983A60728D}">
            <xm:f>AND('2016-01'!$D$31&lt;=I$5,'2016-01'!$E$31&gt;=I$5)</xm:f>
            <x14:dxf>
              <fill>
                <patternFill>
                  <bgColor theme="4" tint="-0.499984740745262"/>
                </patternFill>
              </fill>
            </x14:dxf>
          </x14:cfRule>
          <x14:cfRule type="expression" priority="6791" id="{000DB80C-4936-43CD-98C2-AA0C72F1D012}">
            <xm:f>AND('2016-01'!$D$32&lt;=I$5,'2016-01'!$E$32&gt;=I$5)</xm:f>
            <x14:dxf>
              <fill>
                <patternFill>
                  <bgColor rgb="FF002060"/>
                </patternFill>
              </fill>
            </x14:dxf>
          </x14:cfRule>
          <x14:cfRule type="expression" priority="6792" id="{BC895C76-671A-455B-A3C4-4125954BD961}">
            <xm:f>AND('2016-01'!$D$33&lt;=I$5,'2016-01'!$E$33&gt;=I$5)</xm:f>
            <x14:dxf>
              <fill>
                <patternFill>
                  <bgColor rgb="FF7030A0"/>
                </patternFill>
              </fill>
            </x14:dxf>
          </x14:cfRule>
          <x14:cfRule type="expression" priority="6793" id="{282BF00B-4AAA-4C1D-B005-13EEEBFEC55C}">
            <xm:f>AND('2016-01'!$D$34&lt;=I$5,'2016-01'!$E$34&gt;=I$5)</xm:f>
            <x14:dxf>
              <fill>
                <patternFill>
                  <bgColor rgb="FF7030A0"/>
                </patternFill>
              </fill>
            </x14:dxf>
          </x14:cfRule>
          <x14:cfRule type="expression" priority="6789" id="{1ED7077E-FCE8-448C-86A6-0010F0FC6E5E}">
            <xm:f>AND('2016-01'!$D$30&lt;=I$5,'2016-01'!$E$30&gt;=I$5)</xm:f>
            <x14:dxf>
              <fill>
                <patternFill>
                  <bgColor theme="4" tint="-0.24994659260841701"/>
                </patternFill>
              </fill>
            </x14:dxf>
          </x14:cfRule>
          <x14:cfRule type="expression" priority="6788" id="{7224EAAD-259E-4FC6-80D7-83F1955CBC42}">
            <xm:f>AND('2016-01'!$D$29&lt;=I$5,'2016-01'!$E$29&gt;=I$5)</xm:f>
            <x14:dxf>
              <fill>
                <patternFill>
                  <bgColor theme="4" tint="-0.24994659260841701"/>
                </patternFill>
              </fill>
            </x14:dxf>
          </x14:cfRule>
          <x14:cfRule type="expression" priority="6780" id="{B8F29CFE-B678-4F2D-968D-5FCC71B2BA27}">
            <xm:f>AND('2016-01'!$D$21&lt;=I$5,'2016-01'!$E$21&gt;=I$5)</xm:f>
            <x14:dxf>
              <fill>
                <patternFill>
                  <bgColor theme="5" tint="-0.24994659260841701"/>
                </patternFill>
              </fill>
            </x14:dxf>
          </x14:cfRule>
          <x14:cfRule type="expression" priority="6784" id="{7074F6CD-8B7D-4F37-AA52-F89C38B6A3B7}">
            <xm:f>AND('2016-01'!$D$25&lt;=I$5,'2016-01'!$E$25&gt;=I$5)</xm:f>
            <x14:dxf>
              <fill>
                <patternFill>
                  <bgColor theme="4" tint="0.39994506668294322"/>
                </patternFill>
              </fill>
            </x14:dxf>
          </x14:cfRule>
          <x14:cfRule type="expression" priority="6778" id="{4536E518-5C8E-4A99-9079-132E59593ED3}">
            <xm:f>AND('2016-01'!$D$19&lt;=I$5,'2016-01'!$E$19&gt;I$5)</xm:f>
            <x14:dxf>
              <fill>
                <patternFill>
                  <bgColor theme="5" tint="0.59996337778862885"/>
                </patternFill>
              </fill>
            </x14:dxf>
          </x14:cfRule>
          <x14:cfRule type="expression" priority="6779" id="{5A8AB605-EA10-495A-8519-5B0591EFE340}">
            <xm:f>AND('2016-01'!$D$20&lt;=I$5,'2016-01'!$E$20&gt;=I$5)</xm:f>
            <x14:dxf>
              <fill>
                <patternFill>
                  <bgColor theme="5" tint="0.59996337778862885"/>
                </patternFill>
              </fill>
            </x14:dxf>
          </x14:cfRule>
          <x14:cfRule type="expression" priority="6781" id="{B7EECD9F-4C61-4C93-8BDA-064BB10C6A6E}">
            <xm:f>AND('2016-01'!$D$22&lt;=I$5,'2016-01'!$E$22&gt;=I$5)</xm:f>
            <x14:dxf>
              <fill>
                <patternFill>
                  <bgColor theme="4" tint="0.79998168889431442"/>
                </patternFill>
              </fill>
            </x14:dxf>
          </x14:cfRule>
          <x14:cfRule type="expression" priority="6782" id="{7E463D8C-AFEF-4093-A6CA-61413F800E7D}">
            <xm:f>AND('2016-01'!$D$23&lt;=I$5,'2016-01'!$E$23&gt;=I$5)</xm:f>
            <x14:dxf>
              <fill>
                <patternFill>
                  <bgColor theme="4" tint="0.79998168889431442"/>
                </patternFill>
              </fill>
            </x14:dxf>
          </x14:cfRule>
          <x14:cfRule type="expression" priority="6787" id="{E49C4D50-8D81-44EE-AD38-A831DB2EFC22}">
            <xm:f>AND('2016-01'!$D$28&lt;=I$5,'2016-01'!$E$28&gt;=I$5)</xm:f>
            <x14:dxf>
              <fill>
                <patternFill>
                  <bgColor theme="4" tint="-0.24994659260841701"/>
                </patternFill>
              </fill>
            </x14:dxf>
          </x14:cfRule>
          <x14:cfRule type="expression" priority="6783" id="{AE1224DE-FC14-49E4-A1C7-CE4F2ED9B847}">
            <xm:f>AND('2016-01'!$D$24&lt;=I$5,'2016-01'!$E$24&gt;=I$5)</xm:f>
            <x14:dxf>
              <fill>
                <patternFill>
                  <bgColor theme="4" tint="0.39994506668294322"/>
                </patternFill>
              </fill>
            </x14:dxf>
          </x14:cfRule>
          <x14:cfRule type="expression" priority="6785" id="{612A2F7A-09B1-4053-85DF-456B597F1BB1}">
            <xm:f>AND('2016-01'!$D$26&lt;=I$5,'2016-01'!$E$26&gt;=I$5)</xm:f>
            <x14:dxf>
              <fill>
                <patternFill>
                  <bgColor theme="4" tint="-0.24994659260841701"/>
                </patternFill>
              </fill>
            </x14:dxf>
          </x14:cfRule>
          <xm:sqref>I40:AWK40</xm:sqref>
        </x14:conditionalFormatting>
        <x14:conditionalFormatting xmlns:xm="http://schemas.microsoft.com/office/excel/2006/main">
          <x14:cfRule type="expression" priority="6771" id="{03A208C6-12B2-48BC-986B-5CE583B6EBC6}">
            <xm:f>AND('2016-01'!$B$28&lt;=I$5,'2016-01'!$C$28&gt;=I$5)</xm:f>
            <x14:dxf>
              <fill>
                <patternFill>
                  <bgColor theme="4" tint="-0.24994659260841701"/>
                </patternFill>
              </fill>
            </x14:dxf>
          </x14:cfRule>
          <x14:cfRule type="expression" priority="6762" id="{980202EE-DE99-404F-8836-A59D4315F6AC}">
            <xm:f>AND('2016-01'!$B$19&lt;=I$5,'2016-01'!$C$19&gt;I$5)</xm:f>
            <x14:dxf>
              <fill>
                <patternFill>
                  <bgColor theme="5" tint="0.59996337778862885"/>
                </patternFill>
              </fill>
            </x14:dxf>
          </x14:cfRule>
          <x14:cfRule type="expression" priority="6763" id="{05BA7CDC-7AA3-4668-B548-22BFE2E908BE}">
            <xm:f>AND('2016-01'!$B$20&lt;=I$5,'2016-01'!$C$20&gt;=I$5)</xm:f>
            <x14:dxf>
              <fill>
                <patternFill>
                  <bgColor theme="5" tint="0.59996337778862885"/>
                </patternFill>
              </fill>
            </x14:dxf>
          </x14:cfRule>
          <x14:cfRule type="expression" priority="6773" id="{8F70AB24-338B-4025-8944-8E2B9098F2C1}">
            <xm:f>AND('2016-01'!$B$30&lt;=I$5,'2016-01'!$C$30&gt;=I$5)</xm:f>
            <x14:dxf>
              <fill>
                <patternFill>
                  <bgColor theme="4" tint="-0.24994659260841701"/>
                </patternFill>
              </fill>
            </x14:dxf>
          </x14:cfRule>
          <x14:cfRule type="expression" priority="6777" id="{E2C3CF57-A6C4-4DDA-8940-2C38D731F036}">
            <xm:f>AND('2016-01'!$B$34&lt;=I$5,'2016-01'!$C$34&gt;=I$5)</xm:f>
            <x14:dxf>
              <fill>
                <patternFill>
                  <bgColor rgb="FF7030A0"/>
                </patternFill>
              </fill>
            </x14:dxf>
          </x14:cfRule>
          <x14:cfRule type="expression" priority="6775" id="{B70C3664-EA0D-45CA-A4DA-6FACC29ED885}">
            <xm:f>AND('2016-01'!$B$32&lt;=I$5,'2016-01'!$C$32&gt;=I$5)</xm:f>
            <x14:dxf>
              <fill>
                <patternFill>
                  <bgColor rgb="FF002060"/>
                </patternFill>
              </fill>
            </x14:dxf>
          </x14:cfRule>
          <x14:cfRule type="expression" priority="6772" id="{B8C03240-E255-4BDB-AB46-205D03A821B5}">
            <xm:f>AND('2016-01'!$B$29&lt;=I$5,'2016-01'!$C$29&gt;=I$5)</xm:f>
            <x14:dxf>
              <fill>
                <patternFill>
                  <bgColor theme="4" tint="-0.24994659260841701"/>
                </patternFill>
              </fill>
            </x14:dxf>
          </x14:cfRule>
          <x14:cfRule type="expression" priority="6770" id="{C5B35039-BD37-44DE-9D59-8003E43E08D8}">
            <xm:f>AND('2016-01'!$B$27&lt;=I$5,'2016-01'!$C$27&gt;=I$5)</xm:f>
            <x14:dxf>
              <fill>
                <patternFill>
                  <bgColor theme="4" tint="-0.24994659260841701"/>
                </patternFill>
              </fill>
            </x14:dxf>
          </x14:cfRule>
          <x14:cfRule type="expression" priority="6769" id="{65C5DEDC-C88A-41DF-95AC-F7DFF95CD5D7}">
            <xm:f>AND('2016-01'!$B$26&lt;=I$5,'2016-01'!$C$26&gt;=I$5)</xm:f>
            <x14:dxf>
              <fill>
                <patternFill>
                  <bgColor theme="4" tint="-0.24994659260841701"/>
                </patternFill>
              </fill>
            </x14:dxf>
          </x14:cfRule>
          <x14:cfRule type="expression" priority="6767" id="{A0154710-1BFB-4D48-936A-4F004FAE0FF7}">
            <xm:f>AND('2016-01'!$B$24&lt;=I$5,'2016-01'!$C$24&gt;=I$5)</xm:f>
            <x14:dxf>
              <fill>
                <patternFill>
                  <bgColor theme="4" tint="0.39994506668294322"/>
                </patternFill>
              </fill>
            </x14:dxf>
          </x14:cfRule>
          <x14:cfRule type="expression" priority="6768" id="{C850F622-9B91-49D5-AFBA-5F8816B6CCF3}">
            <xm:f>AND('2016-01'!$B$25&lt;=I$5,'2016-01'!$C$25&gt;=I$5)</xm:f>
            <x14:dxf>
              <fill>
                <patternFill>
                  <bgColor theme="4" tint="0.39994506668294322"/>
                </patternFill>
              </fill>
            </x14:dxf>
          </x14:cfRule>
          <x14:cfRule type="expression" priority="6766" id="{D36B2A19-8C12-4A79-89AA-1F7A13C3C4F1}">
            <xm:f>AND('2016-01'!$B$23&lt;=I$5,'2016-01'!$C$23&gt;=I$5)</xm:f>
            <x14:dxf>
              <fill>
                <patternFill>
                  <bgColor theme="4" tint="0.79998168889431442"/>
                </patternFill>
              </fill>
            </x14:dxf>
          </x14:cfRule>
          <x14:cfRule type="expression" priority="6765" id="{E835F9FF-3756-418F-A985-A7E0E6DD0A49}">
            <xm:f>AND('2016-01'!$B$22&lt;=I$5,'2016-01'!$C$22&gt;=I$5)</xm:f>
            <x14:dxf>
              <fill>
                <patternFill>
                  <bgColor theme="4" tint="0.79998168889431442"/>
                </patternFill>
              </fill>
            </x14:dxf>
          </x14:cfRule>
          <x14:cfRule type="expression" priority="6764" id="{F0AC357E-D2FE-45D6-A6FC-4B6AB93F2DD3}">
            <xm:f>AND('2016-01'!$B$21&lt;=I$5,'2016-01'!$C$21&gt;=I$5)</xm:f>
            <x14:dxf>
              <fill>
                <patternFill>
                  <bgColor theme="5" tint="-0.24994659260841701"/>
                </patternFill>
              </fill>
            </x14:dxf>
          </x14:cfRule>
          <x14:cfRule type="expression" priority="6776" id="{E8840477-02F9-484A-A814-533B427634F0}">
            <xm:f>AND('2016-01'!$B$33&lt;=I$5,'2016-01'!$C$33&gt;=I$5)</xm:f>
            <x14:dxf>
              <fill>
                <patternFill>
                  <bgColor rgb="FF7030A0"/>
                </patternFill>
              </fill>
            </x14:dxf>
          </x14:cfRule>
          <x14:cfRule type="expression" priority="6774" id="{E3A5665B-F6DC-469C-9720-39ECF5B05DCE}">
            <xm:f>AND('2016-01'!$B$31&lt;=I$5,'2016-01'!$C$31&gt;=I$5)</xm:f>
            <x14:dxf>
              <fill>
                <patternFill>
                  <bgColor theme="4" tint="-0.499984740745262"/>
                </patternFill>
              </fill>
            </x14:dxf>
          </x14:cfRule>
          <xm:sqref>I41:AWK41</xm:sqref>
        </x14:conditionalFormatting>
        <x14:conditionalFormatting xmlns:xm="http://schemas.microsoft.com/office/excel/2006/main">
          <x14:cfRule type="expression" priority="6759" id="{81B2CA64-579F-4219-8D7D-10EFE2EF7157}">
            <xm:f>AND('2016-02a'!$D$32&lt;=I$5,'2016-02a'!$E$32&gt;=I$5)</xm:f>
            <x14:dxf>
              <fill>
                <patternFill>
                  <bgColor rgb="FF002060"/>
                </patternFill>
              </fill>
            </x14:dxf>
          </x14:cfRule>
          <x14:cfRule type="expression" priority="6758" id="{EE5C1796-B305-4363-8C04-B3C91F62359F}">
            <xm:f>AND('2016-02a'!$D$31&lt;=I$5,'2016-02a'!$E$31&gt;=I$5)</xm:f>
            <x14:dxf>
              <fill>
                <patternFill>
                  <bgColor theme="4" tint="-0.499984740745262"/>
                </patternFill>
              </fill>
            </x14:dxf>
          </x14:cfRule>
          <x14:cfRule type="expression" priority="6757" id="{96A1A0CF-971C-4BAA-8332-3068659B0F79}">
            <xm:f>AND('2016-02a'!$D$30&lt;=I$5,'2016-02a'!$E$30&gt;=I$5)</xm:f>
            <x14:dxf>
              <fill>
                <patternFill>
                  <bgColor theme="4" tint="-0.24994659260841701"/>
                </patternFill>
              </fill>
            </x14:dxf>
          </x14:cfRule>
          <x14:cfRule type="expression" priority="6756" id="{6C9ED406-0F4A-4B76-9C3C-76B726740003}">
            <xm:f>AND('2016-02a'!$D$29&lt;=I$5,'2016-02a'!$E$29&gt;=I$5)</xm:f>
            <x14:dxf>
              <fill>
                <patternFill>
                  <bgColor theme="4" tint="-0.24994659260841701"/>
                </patternFill>
              </fill>
            </x14:dxf>
          </x14:cfRule>
          <x14:cfRule type="expression" priority="6755" id="{AAF295C8-AFD4-4165-AE4E-E4FEE48A7645}">
            <xm:f>AND('2016-02a'!$D$28&lt;=I$5,'2016-02a'!$E$28&gt;=I$5)</xm:f>
            <x14:dxf>
              <fill>
                <patternFill>
                  <bgColor theme="4" tint="-0.24994659260841701"/>
                </patternFill>
              </fill>
            </x14:dxf>
          </x14:cfRule>
          <x14:cfRule type="expression" priority="6754" id="{4185CEA8-BB3B-40D4-A32B-B6A3FF94B6CF}">
            <xm:f>AND('2016-02a'!$D$27&lt;=I$5,'2016-02a'!$E$27&gt;=I$5)</xm:f>
            <x14:dxf>
              <fill>
                <patternFill>
                  <bgColor theme="4" tint="-0.24994659260841701"/>
                </patternFill>
              </fill>
            </x14:dxf>
          </x14:cfRule>
          <x14:cfRule type="expression" priority="6753" id="{277D0F28-E8FE-461D-91FF-8CE1E72F9698}">
            <xm:f>AND('2016-02a'!$D$26&lt;=I$5,'2016-02a'!$E$26&gt;=I$5)</xm:f>
            <x14:dxf>
              <fill>
                <patternFill>
                  <bgColor theme="4" tint="-0.24994659260841701"/>
                </patternFill>
              </fill>
            </x14:dxf>
          </x14:cfRule>
          <x14:cfRule type="expression" priority="6752" id="{1DBF13A4-7C08-4CBB-B79B-B8CF562C8872}">
            <xm:f>AND('2016-02a'!$D$25&lt;=I$5,'2016-02a'!$E$25&gt;=I$5)</xm:f>
            <x14:dxf>
              <fill>
                <patternFill>
                  <bgColor theme="4" tint="0.39994506668294322"/>
                </patternFill>
              </fill>
            </x14:dxf>
          </x14:cfRule>
          <x14:cfRule type="expression" priority="6751" id="{CC5017A3-B231-4425-ABB8-C980974304D2}">
            <xm:f>AND('2016-02a'!$D$24&lt;=I$5,'2016-02a'!$E$24&gt;=I$5)</xm:f>
            <x14:dxf>
              <fill>
                <patternFill>
                  <bgColor theme="4" tint="0.39994506668294322"/>
                </patternFill>
              </fill>
            </x14:dxf>
          </x14:cfRule>
          <x14:cfRule type="expression" priority="6750" id="{3BF4CA28-A48A-41F7-B59F-9CBBA9EAE8F9}">
            <xm:f>AND('2016-02a'!$D$23&lt;=I$5,'2016-02a'!$E$23&gt;=I$5)</xm:f>
            <x14:dxf>
              <fill>
                <patternFill>
                  <bgColor theme="4" tint="0.79998168889431442"/>
                </patternFill>
              </fill>
            </x14:dxf>
          </x14:cfRule>
          <x14:cfRule type="expression" priority="6749" id="{63374A67-40B9-4B57-98D4-D101F19655DC}">
            <xm:f>AND('2016-02a'!$D$22&lt;=I$5,'2016-02a'!$E$22&gt;=I$5)</xm:f>
            <x14:dxf>
              <fill>
                <patternFill>
                  <bgColor theme="4" tint="0.79998168889431442"/>
                </patternFill>
              </fill>
            </x14:dxf>
          </x14:cfRule>
          <x14:cfRule type="expression" priority="6748" id="{6F6C5422-CF21-4D6B-965B-E5646FEAD672}">
            <xm:f>AND('2016-02a'!$D$21&lt;=I$5,'2016-02a'!$E$21&gt;=I$5)</xm:f>
            <x14:dxf>
              <fill>
                <patternFill>
                  <bgColor theme="5" tint="-0.24994659260841701"/>
                </patternFill>
              </fill>
            </x14:dxf>
          </x14:cfRule>
          <x14:cfRule type="expression" priority="6747" id="{A48096C1-CE68-45C4-9119-5437759B47E9}">
            <xm:f>AND('2016-02a'!$D$20&lt;=I$5,'2016-02a'!$E$20&gt;=I$5)</xm:f>
            <x14:dxf>
              <fill>
                <patternFill>
                  <bgColor theme="5" tint="0.59996337778862885"/>
                </patternFill>
              </fill>
            </x14:dxf>
          </x14:cfRule>
          <x14:cfRule type="expression" priority="6746" id="{E6E5CDEE-1E0C-47BD-AF37-C04E221B1069}">
            <xm:f>AND('2016-02a'!$D$19&lt;=I$5,'2016-02a'!$E$19&gt;I$5)</xm:f>
            <x14:dxf>
              <fill>
                <patternFill>
                  <bgColor theme="5" tint="0.59996337778862885"/>
                </patternFill>
              </fill>
            </x14:dxf>
          </x14:cfRule>
          <x14:cfRule type="expression" priority="6761" id="{2B23CC14-467E-42CC-A2B1-F2243E318FBF}">
            <xm:f>AND('2016-02a'!$D$34&lt;=I$5,'2016-02a'!$E$34&gt;=I$5)</xm:f>
            <x14:dxf>
              <fill>
                <patternFill>
                  <bgColor rgb="FF7030A0"/>
                </patternFill>
              </fill>
            </x14:dxf>
          </x14:cfRule>
          <x14:cfRule type="expression" priority="6760" id="{EDF943DD-CCB3-4EE5-A5A9-27180BD6A3D3}">
            <xm:f>AND('2016-02a'!$D$33&lt;=I$5,'2016-02a'!$E$33&gt;=I$5)</xm:f>
            <x14:dxf>
              <fill>
                <patternFill>
                  <bgColor rgb="FF7030A0"/>
                </patternFill>
              </fill>
            </x14:dxf>
          </x14:cfRule>
          <xm:sqref>I42:AWK42</xm:sqref>
        </x14:conditionalFormatting>
        <x14:conditionalFormatting xmlns:xm="http://schemas.microsoft.com/office/excel/2006/main">
          <x14:cfRule type="expression" priority="6737" id="{023EEA88-4BC6-4A08-9465-5E738F0D4BA3}">
            <xm:f>AND('2016-02a'!$B$26&lt;=I$5,'2016-02a'!$C$26&gt;=I$5)</xm:f>
            <x14:dxf>
              <fill>
                <patternFill>
                  <bgColor theme="4" tint="-0.24994659260841701"/>
                </patternFill>
              </fill>
            </x14:dxf>
          </x14:cfRule>
          <x14:cfRule type="expression" priority="6730" id="{8F898B9E-B33B-4878-8D64-A0C3031D6CD3}">
            <xm:f>AND('2016-02a'!$B$19&lt;=I$5,'2016-02a'!$C$19&gt;I$5)</xm:f>
            <x14:dxf>
              <fill>
                <patternFill>
                  <bgColor theme="5" tint="0.59996337778862885"/>
                </patternFill>
              </fill>
            </x14:dxf>
          </x14:cfRule>
          <x14:cfRule type="expression" priority="6731" id="{16A8475B-7BCA-48D5-9C18-F979266CE8D9}">
            <xm:f>AND('2016-02a'!$B$20&lt;=I$5,'2016-02a'!$C$20&gt;=I$5)</xm:f>
            <x14:dxf>
              <fill>
                <patternFill>
                  <bgColor theme="5" tint="0.59996337778862885"/>
                </patternFill>
              </fill>
            </x14:dxf>
          </x14:cfRule>
          <x14:cfRule type="expression" priority="6732" id="{9EAE39B0-EF5C-4718-ACEC-8B69487D66EF}">
            <xm:f>AND('2016-02a'!$B$21&lt;=I$5,'2016-02a'!$C$21&gt;=I$5)</xm:f>
            <x14:dxf>
              <fill>
                <patternFill>
                  <bgColor theme="5" tint="-0.24994659260841701"/>
                </patternFill>
              </fill>
            </x14:dxf>
          </x14:cfRule>
          <x14:cfRule type="expression" priority="6733" id="{36D47AC0-E46C-42CF-8C4D-75677BD2236E}">
            <xm:f>AND('2016-02a'!$B$22&lt;=I$5,'2016-02a'!$C$22&gt;=I$5)</xm:f>
            <x14:dxf>
              <fill>
                <patternFill>
                  <bgColor theme="4" tint="0.79998168889431442"/>
                </patternFill>
              </fill>
            </x14:dxf>
          </x14:cfRule>
          <x14:cfRule type="expression" priority="6734" id="{FFCD1BE1-0A31-4978-9164-E378F35D2BBB}">
            <xm:f>AND('2016-02a'!$B$23&lt;=I$5,'2016-02a'!$C$23&gt;=I$5)</xm:f>
            <x14:dxf>
              <fill>
                <patternFill>
                  <bgColor theme="4" tint="0.79998168889431442"/>
                </patternFill>
              </fill>
            </x14:dxf>
          </x14:cfRule>
          <x14:cfRule type="expression" priority="6735" id="{9BE0D32E-51D1-4DE0-93D6-17CBD2B25580}">
            <xm:f>AND('2016-02a'!$B$24&lt;=I$5,'2016-02a'!$C$24&gt;=I$5)</xm:f>
            <x14:dxf>
              <fill>
                <patternFill>
                  <bgColor theme="4" tint="0.39994506668294322"/>
                </patternFill>
              </fill>
            </x14:dxf>
          </x14:cfRule>
          <x14:cfRule type="expression" priority="6736" id="{9E465E8F-FCD9-414F-A659-D54E7EC90402}">
            <xm:f>AND('2016-02a'!$B$25&lt;=I$5,'2016-02a'!$C$25&gt;=I$5)</xm:f>
            <x14:dxf>
              <fill>
                <patternFill>
                  <bgColor theme="4" tint="0.39994506668294322"/>
                </patternFill>
              </fill>
            </x14:dxf>
          </x14:cfRule>
          <x14:cfRule type="expression" priority="6738" id="{319ED52B-EEE4-4D0D-B871-EE72A5BEE030}">
            <xm:f>AND('2016-02a'!$B$27&lt;=I$5,'2016-02a'!$C$27&gt;=I$5)</xm:f>
            <x14:dxf>
              <fill>
                <patternFill>
                  <bgColor theme="4" tint="-0.24994659260841701"/>
                </patternFill>
              </fill>
            </x14:dxf>
          </x14:cfRule>
          <x14:cfRule type="expression" priority="6739" id="{E46EC07B-853C-443D-8D7B-C494B7E0FCBA}">
            <xm:f>AND('2016-02a'!$B$28&lt;=I$5,'2016-02a'!$C$28&gt;=I$5)</xm:f>
            <x14:dxf>
              <fill>
                <patternFill>
                  <bgColor theme="4" tint="-0.24994659260841701"/>
                </patternFill>
              </fill>
            </x14:dxf>
          </x14:cfRule>
          <x14:cfRule type="expression" priority="6740" id="{49A2AFFD-A78E-460E-ABFE-FE0FB7F16270}">
            <xm:f>AND('2016-02a'!$B$29&lt;=I$5,'2016-02a'!$C$29&gt;=I$5)</xm:f>
            <x14:dxf>
              <fill>
                <patternFill>
                  <bgColor theme="4" tint="-0.24994659260841701"/>
                </patternFill>
              </fill>
            </x14:dxf>
          </x14:cfRule>
          <x14:cfRule type="expression" priority="6741" id="{E0832F5A-EB06-4CF0-AB39-FAA302C0F50E}">
            <xm:f>AND('2016-02a'!$B$30&lt;=I$5,'2016-02a'!$C$30&gt;=I$5)</xm:f>
            <x14:dxf>
              <fill>
                <patternFill>
                  <bgColor theme="4" tint="-0.24994659260841701"/>
                </patternFill>
              </fill>
            </x14:dxf>
          </x14:cfRule>
          <x14:cfRule type="expression" priority="6742" id="{47BDC17A-3810-4813-9077-0279378D735D}">
            <xm:f>AND('2016-02a'!$B$31&lt;=I$5,'2016-02a'!$C$31&gt;=I$5)</xm:f>
            <x14:dxf>
              <fill>
                <patternFill>
                  <bgColor theme="4" tint="-0.499984740745262"/>
                </patternFill>
              </fill>
            </x14:dxf>
          </x14:cfRule>
          <x14:cfRule type="expression" priority="6743" id="{28C3B51C-2F9E-4D91-BA84-1465AE15D476}">
            <xm:f>AND('2016-02a'!$B$32&lt;=I$5,'2016-02a'!$C$32&gt;=I$5)</xm:f>
            <x14:dxf>
              <fill>
                <patternFill>
                  <bgColor rgb="FF002060"/>
                </patternFill>
              </fill>
            </x14:dxf>
          </x14:cfRule>
          <x14:cfRule type="expression" priority="6744" id="{1B61EF71-C5C1-458C-B8EF-0524A4B3E8F6}">
            <xm:f>AND('2016-02a'!$B$33&lt;=I$5,'2016-02a'!$C$33&gt;=I$5)</xm:f>
            <x14:dxf>
              <fill>
                <patternFill>
                  <bgColor rgb="FF7030A0"/>
                </patternFill>
              </fill>
            </x14:dxf>
          </x14:cfRule>
          <x14:cfRule type="expression" priority="6745" id="{921C5729-89D5-4963-B371-6C6046409670}">
            <xm:f>AND('2016-02a'!$B$34&lt;=I$5,'2016-02a'!$C$34&gt;=I$5)</xm:f>
            <x14:dxf>
              <fill>
                <patternFill>
                  <bgColor rgb="FF7030A0"/>
                </patternFill>
              </fill>
            </x14:dxf>
          </x14:cfRule>
          <xm:sqref>I43:AWK43</xm:sqref>
        </x14:conditionalFormatting>
        <x14:conditionalFormatting xmlns:xm="http://schemas.microsoft.com/office/excel/2006/main">
          <x14:cfRule type="expression" priority="6873" id="{F6364286-99AE-49A3-9F1B-32D11A3B45F5}">
            <xm:f>AND('2016-EPR-01'!$D$34&lt;=I$5,'2016-EPR-01'!$E$34&gt;=I$5)</xm:f>
            <x14:dxf>
              <fill>
                <patternFill>
                  <bgColor rgb="FF7030A0"/>
                </patternFill>
              </fill>
            </x14:dxf>
          </x14:cfRule>
          <x14:cfRule type="expression" priority="6872" id="{D12B8887-417F-46B7-86D5-10DF5625EC61}">
            <xm:f>AND('2016-EPR-01'!$D$33&lt;=I$5,'2016-EPR-01'!$E$33&gt;=I$5)</xm:f>
            <x14:dxf>
              <fill>
                <patternFill>
                  <bgColor rgb="FF7030A0"/>
                </patternFill>
              </fill>
            </x14:dxf>
          </x14:cfRule>
          <x14:cfRule type="expression" priority="6871" id="{90028768-558E-497D-B9D6-E977A7F9B8A9}">
            <xm:f>AND('2016-EPR-01'!$D$32&lt;=I$5,'2016-EPR-01'!$E$32&gt;=I$5)</xm:f>
            <x14:dxf>
              <fill>
                <patternFill>
                  <bgColor rgb="FF002060"/>
                </patternFill>
              </fill>
            </x14:dxf>
          </x14:cfRule>
          <x14:cfRule type="expression" priority="6870" id="{4E0DC79B-7334-44B5-AD5D-9BF045A0CE11}">
            <xm:f>AND('2016-EPR-01'!$D$31&lt;=I$5,'2016-EPR-01'!$E$31&gt;=I$5)</xm:f>
            <x14:dxf>
              <fill>
                <patternFill>
                  <bgColor theme="4" tint="-0.499984740745262"/>
                </patternFill>
              </fill>
            </x14:dxf>
          </x14:cfRule>
          <x14:cfRule type="expression" priority="6869" id="{CC248B76-07AE-4133-BF63-ECECB85C2AE6}">
            <xm:f>AND('2016-EPR-01'!$D$30&lt;=I$5,'2016-EPR-01'!$E$30&gt;=I$5)</xm:f>
            <x14:dxf>
              <fill>
                <patternFill>
                  <bgColor theme="4" tint="-0.24994659260841701"/>
                </patternFill>
              </fill>
            </x14:dxf>
          </x14:cfRule>
          <x14:cfRule type="expression" priority="6868" id="{4E0E6A7D-7E52-485C-83DD-C83C7090EF84}">
            <xm:f>AND('2016-EPR-01'!$D$29&lt;=I$5,'2016-EPR-01'!$E$29&gt;=I$5)</xm:f>
            <x14:dxf>
              <fill>
                <patternFill>
                  <bgColor theme="4" tint="-0.24994659260841701"/>
                </patternFill>
              </fill>
            </x14:dxf>
          </x14:cfRule>
          <x14:cfRule type="expression" priority="6867" id="{F0D72B72-F8AC-4C9B-856E-9F6FBE0BBA83}">
            <xm:f>AND('2016-EPR-01'!$D$28&lt;=I$5,'2016-EPR-01'!$E$28&gt;=I$5)</xm:f>
            <x14:dxf>
              <fill>
                <patternFill>
                  <bgColor theme="4" tint="-0.24994659260841701"/>
                </patternFill>
              </fill>
            </x14:dxf>
          </x14:cfRule>
          <x14:cfRule type="expression" priority="6866" id="{64AC6112-9C0B-4C13-9073-0C9DF8605892}">
            <xm:f>AND('2016-EPR-01'!$D$27&lt;=I$5,'2016-EPR-01'!$E$27&gt;=I$5)</xm:f>
            <x14:dxf>
              <fill>
                <patternFill>
                  <bgColor theme="4" tint="-0.24994659260841701"/>
                </patternFill>
              </fill>
            </x14:dxf>
          </x14:cfRule>
          <x14:cfRule type="expression" priority="6865" id="{297FC628-A69B-48E0-8872-52CD740BE019}">
            <xm:f>AND('2016-EPR-01'!$D$26&lt;=I$5,'2016-EPR-01'!$E$26&gt;=I$5)</xm:f>
            <x14:dxf>
              <fill>
                <patternFill>
                  <bgColor theme="4" tint="-0.24994659260841701"/>
                </patternFill>
              </fill>
            </x14:dxf>
          </x14:cfRule>
          <x14:cfRule type="expression" priority="6864" id="{78730EA2-8798-4630-A822-A3BEB5CDB992}">
            <xm:f>AND('2016-EPR-01'!$D$25&lt;=I$5,'2016-EPR-01'!$E$25&gt;=I$5)</xm:f>
            <x14:dxf>
              <fill>
                <patternFill>
                  <bgColor theme="4" tint="0.39994506668294322"/>
                </patternFill>
              </fill>
            </x14:dxf>
          </x14:cfRule>
          <x14:cfRule type="expression" priority="6861" id="{249A0658-E5EC-4642-B9A0-A10E30A7A36A}">
            <xm:f>AND('2016-EPR-01'!$D$22&lt;=I$5,'2016-EPR-01'!$E$22&gt;=I$5)</xm:f>
            <x14:dxf>
              <fill>
                <patternFill>
                  <bgColor theme="4" tint="0.79998168889431442"/>
                </patternFill>
              </fill>
            </x14:dxf>
          </x14:cfRule>
          <x14:cfRule type="expression" priority="6860" id="{37B5FAF7-00BF-452E-B5F8-E9EFC3221E51}">
            <xm:f>AND('2016-EPR-01'!$D$21&lt;=I$5,'2016-EPR-01'!$E$21&gt;=I$5)</xm:f>
            <x14:dxf>
              <fill>
                <patternFill>
                  <bgColor theme="5" tint="-0.24994659260841701"/>
                </patternFill>
              </fill>
            </x14:dxf>
          </x14:cfRule>
          <x14:cfRule type="expression" priority="6859" id="{A64844BE-A745-4982-A2E1-CDE2EF365D81}">
            <xm:f>AND('2016-EPR-01'!$D$20&lt;=I$5,'2016-EPR-01'!$E$20&gt;=I$5)</xm:f>
            <x14:dxf>
              <fill>
                <patternFill>
                  <bgColor theme="5" tint="0.59996337778862885"/>
                </patternFill>
              </fill>
            </x14:dxf>
          </x14:cfRule>
          <x14:cfRule type="expression" priority="6858" id="{97ACA3D9-14AC-4A1D-B794-D3BB65F222C0}">
            <xm:f>AND('2016-EPR-01'!$D$19&lt;=I$5,'2016-EPR-01'!$E$19&gt;I$5)</xm:f>
            <x14:dxf>
              <fill>
                <patternFill>
                  <bgColor theme="5" tint="0.59996337778862885"/>
                </patternFill>
              </fill>
            </x14:dxf>
          </x14:cfRule>
          <x14:cfRule type="expression" priority="6862" id="{4A3CF9FC-4EB6-4867-9D7F-9CB9075009E3}">
            <xm:f>AND('2016-EPR-01'!$D$23&lt;=I$5,'2016-EPR-01'!$E$23&gt;=I$5)</xm:f>
            <x14:dxf>
              <fill>
                <patternFill>
                  <bgColor theme="4" tint="0.79998168889431442"/>
                </patternFill>
              </fill>
            </x14:dxf>
          </x14:cfRule>
          <x14:cfRule type="expression" priority="6863" id="{D23925DF-613F-417B-BEB2-6BEE6232B04A}">
            <xm:f>AND('2016-EPR-01'!$D$24&lt;=I$5,'2016-EPR-01'!$E$24&gt;=I$5)</xm:f>
            <x14:dxf>
              <fill>
                <patternFill>
                  <bgColor theme="4" tint="0.39994506668294322"/>
                </patternFill>
              </fill>
            </x14:dxf>
          </x14:cfRule>
          <xm:sqref>I52:AWK52</xm:sqref>
        </x14:conditionalFormatting>
        <x14:conditionalFormatting xmlns:xm="http://schemas.microsoft.com/office/excel/2006/main">
          <x14:cfRule type="expression" priority="6844" id="{747AEE61-A90D-4D18-B2E7-3184010ABF18}">
            <xm:f>AND('2016-EPR-01'!$B$25&lt;=I$5,'2016-EPR-01'!$C$25&gt;=I$5)</xm:f>
            <x14:dxf>
              <fill>
                <patternFill>
                  <bgColor theme="4" tint="0.39994506668294322"/>
                </patternFill>
              </fill>
            </x14:dxf>
          </x14:cfRule>
          <x14:cfRule type="expression" priority="6838" id="{4FBA9122-1640-44FD-AE17-D8B069CD49B2}">
            <xm:f>AND('2016-EPR-01'!$B$19&lt;=I$5,'2016-EPR-01'!$C$19&gt;I$5)</xm:f>
            <x14:dxf>
              <fill>
                <patternFill>
                  <bgColor theme="5" tint="0.59996337778862885"/>
                </patternFill>
              </fill>
            </x14:dxf>
          </x14:cfRule>
          <x14:cfRule type="expression" priority="6839" id="{45BC4F33-0A1C-4DA4-8904-205BC38DC77E}">
            <xm:f>AND('2016-EPR-01'!$B$20&lt;=I$5,'2016-EPR-01'!$C$20&gt;=I$5)</xm:f>
            <x14:dxf>
              <fill>
                <patternFill>
                  <bgColor theme="5" tint="0.59996337778862885"/>
                </patternFill>
              </fill>
            </x14:dxf>
          </x14:cfRule>
          <x14:cfRule type="expression" priority="6840" id="{FF494AE5-635D-40BC-9125-A6AD29BCF95B}">
            <xm:f>AND('2016-EPR-01'!$B$21&lt;=I$5,'2016-EPR-01'!$C$21&gt;=I$5)</xm:f>
            <x14:dxf>
              <fill>
                <patternFill>
                  <bgColor theme="5" tint="-0.24994659260841701"/>
                </patternFill>
              </fill>
            </x14:dxf>
          </x14:cfRule>
          <x14:cfRule type="expression" priority="6841" id="{B3D61629-A2DE-41D8-887C-8BEC9B8D5596}">
            <xm:f>AND('2016-EPR-01'!$B$22&lt;=I$5,'2016-EPR-01'!$C$22&gt;=I$5)</xm:f>
            <x14:dxf>
              <fill>
                <patternFill>
                  <bgColor theme="4" tint="0.79998168889431442"/>
                </patternFill>
              </fill>
            </x14:dxf>
          </x14:cfRule>
          <x14:cfRule type="expression" priority="6842" id="{861BE258-BC4E-4D61-8D38-B1FCBB42942A}">
            <xm:f>AND('2016-EPR-01'!$B$23&lt;=I$5,'2016-EPR-01'!$C$23&gt;=I$5)</xm:f>
            <x14:dxf>
              <fill>
                <patternFill>
                  <bgColor theme="4" tint="0.79998168889431442"/>
                </patternFill>
              </fill>
            </x14:dxf>
          </x14:cfRule>
          <x14:cfRule type="expression" priority="6846" id="{423C4F32-24C7-44FD-980B-EEB26A6C4CD0}">
            <xm:f>AND('2016-EPR-01'!$B$27&lt;=I$5,'2016-EPR-01'!$C$27&gt;=I$5)</xm:f>
            <x14:dxf>
              <fill>
                <patternFill>
                  <bgColor theme="4" tint="-0.24994659260841701"/>
                </patternFill>
              </fill>
            </x14:dxf>
          </x14:cfRule>
          <x14:cfRule type="expression" priority="6847" id="{32B0D09D-C617-44E1-B262-1A53A84A5F22}">
            <xm:f>AND('2016-EPR-01'!$B$28&lt;=I$5,'2016-EPR-01'!$C$28&gt;=I$5)</xm:f>
            <x14:dxf>
              <fill>
                <patternFill>
                  <bgColor theme="4" tint="-0.24994659260841701"/>
                </patternFill>
              </fill>
            </x14:dxf>
          </x14:cfRule>
          <x14:cfRule type="expression" priority="6848" id="{A8A73C93-E9D5-45EA-96D4-2716257B77E7}">
            <xm:f>AND('2016-EPR-01'!$B$29&lt;=I$5,'2016-EPR-01'!$C$29&gt;=I$5)</xm:f>
            <x14:dxf>
              <fill>
                <patternFill>
                  <bgColor theme="4" tint="-0.24994659260841701"/>
                </patternFill>
              </fill>
            </x14:dxf>
          </x14:cfRule>
          <x14:cfRule type="expression" priority="6849" id="{79616A5E-8CAB-4DC5-924B-DABE5B9EBC16}">
            <xm:f>AND('2016-EPR-01'!$B$30&lt;=I$5,'2016-EPR-01'!$C$30&gt;=I$5)</xm:f>
            <x14:dxf>
              <fill>
                <patternFill>
                  <bgColor theme="4" tint="-0.24994659260841701"/>
                </patternFill>
              </fill>
            </x14:dxf>
          </x14:cfRule>
          <x14:cfRule type="expression" priority="6850" id="{B16F546C-042D-4971-836F-0D73EB68ABF2}">
            <xm:f>AND('2016-EPR-01'!$B$31&lt;=I$5,'2016-EPR-01'!$C$31&gt;=I$5)</xm:f>
            <x14:dxf>
              <fill>
                <patternFill>
                  <bgColor theme="4" tint="-0.499984740745262"/>
                </patternFill>
              </fill>
            </x14:dxf>
          </x14:cfRule>
          <x14:cfRule type="expression" priority="6851" id="{360A8021-96C6-45EB-BBFA-1773AB48A8A8}">
            <xm:f>AND('2016-EPR-01'!$B$32&lt;=I$5,'2016-EPR-01'!$C$32&gt;=I$5)</xm:f>
            <x14:dxf>
              <fill>
                <patternFill>
                  <bgColor rgb="FF002060"/>
                </patternFill>
              </fill>
            </x14:dxf>
          </x14:cfRule>
          <x14:cfRule type="expression" priority="6853" id="{CE11CF63-EA16-4669-B797-40183FBA702A}">
            <xm:f>AND('2016-EPR-01'!$B$34&lt;=I$5,'2016-EPR-01'!$C$34&gt;=I$5)</xm:f>
            <x14:dxf>
              <fill>
                <patternFill>
                  <bgColor rgb="FF7030A0"/>
                </patternFill>
              </fill>
            </x14:dxf>
          </x14:cfRule>
          <x14:cfRule type="expression" priority="6845" id="{958B1750-F919-42D5-A4DB-9C3691B728D7}">
            <xm:f>AND('2016-EPR-01'!$B$26&lt;=I$5,'2016-EPR-01'!$C$26&gt;=I$5)</xm:f>
            <x14:dxf>
              <fill>
                <patternFill>
                  <bgColor theme="4" tint="-0.24994659260841701"/>
                </patternFill>
              </fill>
            </x14:dxf>
          </x14:cfRule>
          <x14:cfRule type="expression" priority="6843" id="{AEF8D0A9-7564-4811-8049-391C6D369372}">
            <xm:f>AND('2016-EPR-01'!$B$24&lt;=I$5,'2016-EPR-01'!$C$24&gt;=I$5)</xm:f>
            <x14:dxf>
              <fill>
                <patternFill>
                  <bgColor theme="4" tint="0.39994506668294322"/>
                </patternFill>
              </fill>
            </x14:dxf>
          </x14:cfRule>
          <x14:cfRule type="expression" priority="6852" id="{FF3AC543-AE20-4D41-84FC-C53034676028}">
            <xm:f>AND('2016-EPR-01'!$B$33&lt;=I$5,'2016-EPR-01'!$C$33&gt;=I$5)</xm:f>
            <x14:dxf>
              <fill>
                <patternFill>
                  <bgColor rgb="FF7030A0"/>
                </patternFill>
              </fill>
            </x14:dxf>
          </x14:cfRule>
          <xm:sqref>I53:AWK53</xm:sqref>
        </x14:conditionalFormatting>
        <x14:conditionalFormatting xmlns:xm="http://schemas.microsoft.com/office/excel/2006/main">
          <x14:cfRule type="expression" priority="6830" id="{794A0ACD-D72A-4C21-9FFB-459BCB00CACB}">
            <xm:f>AND('2016-EPR-02'!$D$31&lt;=I$5,'2016-EPR-02'!$E$31&gt;=I$5)</xm:f>
            <x14:dxf>
              <fill>
                <patternFill>
                  <bgColor theme="4" tint="-0.499984740745262"/>
                </patternFill>
              </fill>
            </x14:dxf>
          </x14:cfRule>
          <x14:cfRule type="expression" priority="6831" id="{5D60AD79-C7A8-4BF5-9155-9ADC316C5C1D}">
            <xm:f>AND('2016-EPR-02'!$D$32&lt;=I$5,'2016-EPR-02'!$E$32&gt;=I$5)</xm:f>
            <x14:dxf>
              <fill>
                <patternFill>
                  <bgColor rgb="FF002060"/>
                </patternFill>
              </fill>
            </x14:dxf>
          </x14:cfRule>
          <x14:cfRule type="expression" priority="6832" id="{36B6FF02-9B75-4988-874B-73583B76C901}">
            <xm:f>AND('2016-EPR-02'!$D$33&lt;=I$5,'2016-EPR-02'!$E$33&gt;=I$5)</xm:f>
            <x14:dxf>
              <fill>
                <patternFill>
                  <bgColor rgb="FF7030A0"/>
                </patternFill>
              </fill>
            </x14:dxf>
          </x14:cfRule>
          <x14:cfRule type="expression" priority="6833" id="{6F4B3088-3427-460F-93B0-3A52E96AF01C}">
            <xm:f>AND('2016-EPR-02'!$D$34&lt;=I$5,'2016-EPR-02'!$E$34&gt;=I$5)</xm:f>
            <x14:dxf>
              <fill>
                <patternFill>
                  <bgColor rgb="FF7030A0"/>
                </patternFill>
              </fill>
            </x14:dxf>
          </x14:cfRule>
          <x14:cfRule type="expression" priority="6825" id="{9CA0146D-CF4C-4527-8DC2-1DBBB130AE08}">
            <xm:f>AND('2016-EPR-02'!$D$26&lt;=I$5,'2016-EPR-02'!$E$26&gt;=I$5)</xm:f>
            <x14:dxf>
              <fill>
                <patternFill>
                  <bgColor theme="4" tint="-0.24994659260841701"/>
                </patternFill>
              </fill>
            </x14:dxf>
          </x14:cfRule>
          <x14:cfRule type="expression" priority="6826" id="{1BCC7290-CF69-43F5-83DE-FBD422E85815}">
            <xm:f>AND('2016-EPR-02'!$D$27&lt;=I$5,'2016-EPR-02'!$E$27&gt;=I$5)</xm:f>
            <x14:dxf>
              <fill>
                <patternFill>
                  <bgColor theme="4" tint="-0.24994659260841701"/>
                </patternFill>
              </fill>
            </x14:dxf>
          </x14:cfRule>
          <x14:cfRule type="expression" priority="6822" id="{304BAC05-3FDD-47ED-998D-378053A06627}">
            <xm:f>AND('2016-EPR-02'!$D$23&lt;=I$5,'2016-EPR-02'!$E$23&gt;=I$5)</xm:f>
            <x14:dxf>
              <fill>
                <patternFill>
                  <bgColor theme="4" tint="0.79998168889431442"/>
                </patternFill>
              </fill>
            </x14:dxf>
          </x14:cfRule>
          <x14:cfRule type="expression" priority="6824" id="{4B3F88EC-AD73-4B9A-9879-B3BCE2FAB504}">
            <xm:f>AND('2016-EPR-02'!$D$25&lt;=I$5,'2016-EPR-02'!$E$25&gt;=I$5)</xm:f>
            <x14:dxf>
              <fill>
                <patternFill>
                  <bgColor theme="4" tint="0.39994506668294322"/>
                </patternFill>
              </fill>
            </x14:dxf>
          </x14:cfRule>
          <x14:cfRule type="expression" priority="6827" id="{C6C15533-34D7-4EE4-812A-DE0EE27C3C9A}">
            <xm:f>AND('2016-EPR-02'!$D$28&lt;=I$5,'2016-EPR-02'!$E$28&gt;=I$5)</xm:f>
            <x14:dxf>
              <fill>
                <patternFill>
                  <bgColor theme="4" tint="-0.24994659260841701"/>
                </patternFill>
              </fill>
            </x14:dxf>
          </x14:cfRule>
          <x14:cfRule type="expression" priority="6821" id="{5B465833-4AAD-497D-B978-5F872C11257E}">
            <xm:f>AND('2016-EPR-02'!$D$22&lt;=I$5,'2016-EPR-02'!$E$22&gt;=I$5)</xm:f>
            <x14:dxf>
              <fill>
                <patternFill>
                  <bgColor theme="4" tint="0.79998168889431442"/>
                </patternFill>
              </fill>
            </x14:dxf>
          </x14:cfRule>
          <x14:cfRule type="expression" priority="6820" id="{BE0C2C38-D7B3-4EDA-983F-6802EC0A7EC4}">
            <xm:f>AND('2016-EPR-02'!$D$21&lt;=I$5,'2016-EPR-02'!$E$21&gt;=I$5)</xm:f>
            <x14:dxf>
              <fill>
                <patternFill>
                  <bgColor theme="5" tint="-0.24994659260841701"/>
                </patternFill>
              </fill>
            </x14:dxf>
          </x14:cfRule>
          <x14:cfRule type="expression" priority="6819" id="{821F9F6A-AE41-4E1B-AF18-C66FE88CE722}">
            <xm:f>AND('2016-EPR-02'!$D$20&lt;=I$5,'2016-EPR-02'!$E$20&gt;=I$5)</xm:f>
            <x14:dxf>
              <fill>
                <patternFill>
                  <bgColor theme="5" tint="0.59996337778862885"/>
                </patternFill>
              </fill>
            </x14:dxf>
          </x14:cfRule>
          <x14:cfRule type="expression" priority="6818" id="{A811546C-7058-4047-8BBB-BCE27DBC1896}">
            <xm:f>AND('2016-EPR-02'!$D$19&lt;=I$5,'2016-EPR-02'!$E$19&gt;I$5)</xm:f>
            <x14:dxf>
              <fill>
                <patternFill>
                  <bgColor theme="5" tint="0.59996337778862885"/>
                </patternFill>
              </fill>
            </x14:dxf>
          </x14:cfRule>
          <x14:cfRule type="expression" priority="6828" id="{64F30601-4F00-43AB-80ED-AFC481486787}">
            <xm:f>AND('2016-EPR-02'!$D$29&lt;=I$5,'2016-EPR-02'!$E$29&gt;=I$5)</xm:f>
            <x14:dxf>
              <fill>
                <patternFill>
                  <bgColor theme="4" tint="-0.24994659260841701"/>
                </patternFill>
              </fill>
            </x14:dxf>
          </x14:cfRule>
          <x14:cfRule type="expression" priority="6829" id="{EA615EC2-1CBE-4E17-A297-48C4EDD0A5F9}">
            <xm:f>AND('2016-EPR-02'!$D$30&lt;=I$5,'2016-EPR-02'!$E$30&gt;=I$5)</xm:f>
            <x14:dxf>
              <fill>
                <patternFill>
                  <bgColor theme="4" tint="-0.24994659260841701"/>
                </patternFill>
              </fill>
            </x14:dxf>
          </x14:cfRule>
          <x14:cfRule type="expression" priority="6823" id="{F58B8911-76CB-4079-AF7C-DAA7D3820B9C}">
            <xm:f>AND('2016-EPR-02'!$D$24&lt;=I$5,'2016-EPR-02'!$E$24&gt;=I$5)</xm:f>
            <x14:dxf>
              <fill>
                <patternFill>
                  <bgColor theme="4" tint="0.39994506668294322"/>
                </patternFill>
              </fill>
            </x14:dxf>
          </x14:cfRule>
          <xm:sqref>I54:AWK54</xm:sqref>
        </x14:conditionalFormatting>
        <x14:conditionalFormatting xmlns:xm="http://schemas.microsoft.com/office/excel/2006/main">
          <x14:cfRule type="expression" priority="6799" id="{04BAF20D-2DDC-4716-A4FB-D69DB6D3282B}">
            <xm:f>AND('2016-EPR-02'!$B$20&lt;=I$5,'2016-EPR-02'!$C$20&gt;=I$5)</xm:f>
            <x14:dxf>
              <fill>
                <patternFill>
                  <bgColor theme="5" tint="0.59996337778862885"/>
                </patternFill>
              </fill>
            </x14:dxf>
          </x14:cfRule>
          <x14:cfRule type="expression" priority="6806" id="{820B81BF-902B-4337-AAD1-AB381BB92F38}">
            <xm:f>AND('2016-EPR-02'!$B$27&lt;=I$5,'2016-EPR-02'!$C$27&gt;=I$5)</xm:f>
            <x14:dxf>
              <fill>
                <patternFill>
                  <bgColor theme="4" tint="-0.24994659260841701"/>
                </patternFill>
              </fill>
            </x14:dxf>
          </x14:cfRule>
          <x14:cfRule type="expression" priority="6805" id="{6E7BE51D-BDCF-47A2-B776-260FB7CA208C}">
            <xm:f>AND('2016-EPR-02'!$B$26&lt;=I$5,'2016-EPR-02'!$C$26&gt;=I$5)</xm:f>
            <x14:dxf>
              <fill>
                <patternFill>
                  <bgColor theme="4" tint="-0.24994659260841701"/>
                </patternFill>
              </fill>
            </x14:dxf>
          </x14:cfRule>
          <x14:cfRule type="expression" priority="6804" id="{7DBD2B65-74FA-4540-8DE6-5CDA6F685D79}">
            <xm:f>AND('2016-EPR-02'!$B$25&lt;=I$5,'2016-EPR-02'!$C$25&gt;=I$5)</xm:f>
            <x14:dxf>
              <fill>
                <patternFill>
                  <bgColor theme="4" tint="0.39994506668294322"/>
                </patternFill>
              </fill>
            </x14:dxf>
          </x14:cfRule>
          <x14:cfRule type="expression" priority="6803" id="{7ACA20D1-D2C7-45BC-8696-097E18AAD6D9}">
            <xm:f>AND('2016-EPR-02'!$B$24&lt;=I$5,'2016-EPR-02'!$C$24&gt;=I$5)</xm:f>
            <x14:dxf>
              <fill>
                <patternFill>
                  <bgColor theme="4" tint="0.39994506668294322"/>
                </patternFill>
              </fill>
            </x14:dxf>
          </x14:cfRule>
          <x14:cfRule type="expression" priority="6802" id="{9376993F-E5F1-41B6-B1C2-0902897058D0}">
            <xm:f>AND('2016-EPR-02'!$B$23&lt;=I$5,'2016-EPR-02'!$C$23&gt;=I$5)</xm:f>
            <x14:dxf>
              <fill>
                <patternFill>
                  <bgColor theme="4" tint="0.79998168889431442"/>
                </patternFill>
              </fill>
            </x14:dxf>
          </x14:cfRule>
          <x14:cfRule type="expression" priority="6801" id="{AFF4E7B0-FE7F-4A33-858F-DFA8C44905D8}">
            <xm:f>AND('2016-EPR-02'!$B$22&lt;=I$5,'2016-EPR-02'!$C$22&gt;=I$5)</xm:f>
            <x14:dxf>
              <fill>
                <patternFill>
                  <bgColor theme="4" tint="0.79998168889431442"/>
                </patternFill>
              </fill>
            </x14:dxf>
          </x14:cfRule>
          <x14:cfRule type="expression" priority="6798" id="{5BCCBB95-27A4-4B29-9EBE-87625E47ACB4}">
            <xm:f>AND('2016-EPR-02'!$B$19&lt;=I$5,'2016-EPR-02'!$C$19&gt;I$5)</xm:f>
            <x14:dxf>
              <fill>
                <patternFill>
                  <bgColor theme="5" tint="0.59996337778862885"/>
                </patternFill>
              </fill>
            </x14:dxf>
          </x14:cfRule>
          <x14:cfRule type="expression" priority="6800" id="{E2FFD390-EBF6-4EE7-8CB3-2DF0375A4DEC}">
            <xm:f>AND('2016-EPR-02'!$B$21&lt;=I$5,'2016-EPR-02'!$C$21&gt;=I$5)</xm:f>
            <x14:dxf>
              <fill>
                <patternFill>
                  <bgColor theme="5" tint="-0.24994659260841701"/>
                </patternFill>
              </fill>
            </x14:dxf>
          </x14:cfRule>
          <x14:cfRule type="expression" priority="6813" id="{C6A668E6-F3C0-4DCB-9DC5-27C2EB562BC5}">
            <xm:f>AND('2016-EPR-02'!$B$34&lt;=I$5,'2016-EPR-02'!$C$34&gt;=I$5)</xm:f>
            <x14:dxf>
              <fill>
                <patternFill>
                  <bgColor rgb="FF7030A0"/>
                </patternFill>
              </fill>
            </x14:dxf>
          </x14:cfRule>
          <x14:cfRule type="expression" priority="6812" id="{A22A8ED0-60AC-46D1-A243-404CCADA048C}">
            <xm:f>AND('2016-EPR-02'!$B$33&lt;=I$5,'2016-EPR-02'!$C$33&gt;=I$5)</xm:f>
            <x14:dxf>
              <fill>
                <patternFill>
                  <bgColor rgb="FF7030A0"/>
                </patternFill>
              </fill>
            </x14:dxf>
          </x14:cfRule>
          <x14:cfRule type="expression" priority="6811" id="{9AC01435-66C9-4C5C-ADBC-02FD53B4069A}">
            <xm:f>AND('2016-EPR-02'!$B$32&lt;=I$5,'2016-EPR-02'!$C$32&gt;=I$5)</xm:f>
            <x14:dxf>
              <fill>
                <patternFill>
                  <bgColor rgb="FF002060"/>
                </patternFill>
              </fill>
            </x14:dxf>
          </x14:cfRule>
          <x14:cfRule type="expression" priority="6810" id="{EA5039F6-6E4B-4126-93C5-D66669A7ADBF}">
            <xm:f>AND('2016-EPR-02'!$B$31&lt;=I$5,'2016-EPR-02'!$C$31&gt;=I$5)</xm:f>
            <x14:dxf>
              <fill>
                <patternFill>
                  <bgColor theme="4" tint="-0.499984740745262"/>
                </patternFill>
              </fill>
            </x14:dxf>
          </x14:cfRule>
          <x14:cfRule type="expression" priority="6809" id="{848A80C6-5872-4589-B333-8ABC774CAB76}">
            <xm:f>AND('2016-EPR-02'!$B$30&lt;=I$5,'2016-EPR-02'!$C$30&gt;=I$5)</xm:f>
            <x14:dxf>
              <fill>
                <patternFill>
                  <bgColor theme="4" tint="-0.24994659260841701"/>
                </patternFill>
              </fill>
            </x14:dxf>
          </x14:cfRule>
          <x14:cfRule type="expression" priority="6808" id="{7B4A80F6-B9D8-4FE5-B55F-E64955FC9772}">
            <xm:f>AND('2016-EPR-02'!$B$29&lt;=I$5,'2016-EPR-02'!$C$29&gt;=I$5)</xm:f>
            <x14:dxf>
              <fill>
                <patternFill>
                  <bgColor theme="4" tint="-0.24994659260841701"/>
                </patternFill>
              </fill>
            </x14:dxf>
          </x14:cfRule>
          <x14:cfRule type="expression" priority="6807" id="{1343DD5E-4A35-4537-9055-A0997FE8030B}">
            <xm:f>AND('2016-EPR-02'!$B$28&lt;=I$5,'2016-EPR-02'!$C$28&gt;=I$5)</xm:f>
            <x14:dxf>
              <fill>
                <patternFill>
                  <bgColor theme="4" tint="-0.24994659260841701"/>
                </patternFill>
              </fill>
            </x14:dxf>
          </x14:cfRule>
          <xm:sqref>I55:AWK55</xm:sqref>
        </x14:conditionalFormatting>
        <x14:conditionalFormatting xmlns:xm="http://schemas.microsoft.com/office/excel/2006/main">
          <x14:cfRule type="expression" priority="5097" id="{E750877A-7488-4044-A69F-341EDBECBFE0}">
            <xm:f>AND('2016-04'!$D$27&lt;=I$5,'2016-04'!$E$27&gt;=I$5)</xm:f>
            <x14:dxf>
              <fill>
                <patternFill>
                  <bgColor theme="4" tint="-0.24994659260841701"/>
                </patternFill>
              </fill>
            </x14:dxf>
          </x14:cfRule>
          <x14:cfRule type="expression" priority="5102" id="{15377809-F032-4EF7-8B50-19B1326D9F83}">
            <xm:f>AND('2016-04'!$D$32&lt;=I$5,'2016-04'!$E$32&gt;=I$5)</xm:f>
            <x14:dxf>
              <fill>
                <patternFill>
                  <bgColor rgb="FF002060"/>
                </patternFill>
              </fill>
            </x14:dxf>
          </x14:cfRule>
          <x14:cfRule type="expression" priority="5092" id="{00B48A70-E9F4-4B8A-B12B-8377AC09F821}">
            <xm:f>AND('2016-04'!$D$22&lt;=I$5,'2016-04'!$E$22&gt;=I$5)</xm:f>
            <x14:dxf>
              <fill>
                <patternFill>
                  <bgColor theme="4" tint="0.79998168889431442"/>
                </patternFill>
              </fill>
            </x14:dxf>
          </x14:cfRule>
          <x14:cfRule type="expression" priority="5101" id="{C9A66CE2-43FE-40D7-9298-7D39B6DE7D46}">
            <xm:f>AND('2016-04'!$D$31&lt;=I$5,'2016-04'!$E$31&gt;=I$5)</xm:f>
            <x14:dxf>
              <fill>
                <patternFill>
                  <bgColor theme="4" tint="-0.499984740745262"/>
                </patternFill>
              </fill>
            </x14:dxf>
          </x14:cfRule>
          <x14:cfRule type="expression" priority="5100" id="{7C6A703C-D72F-475D-8492-A4FA3577EFAF}">
            <xm:f>AND('2016-04'!$D$30&lt;=I$5,'2016-04'!$E$30&gt;=I$5)</xm:f>
            <x14:dxf>
              <fill>
                <patternFill>
                  <bgColor theme="4" tint="-0.24994659260841701"/>
                </patternFill>
              </fill>
            </x14:dxf>
          </x14:cfRule>
          <x14:cfRule type="expression" priority="5103" id="{2B532F83-F023-4F79-92AA-3A17FE807D71}">
            <xm:f>AND('2016-04'!$D$33&lt;=I$5,'2016-04'!$E$33&gt;=I$5)</xm:f>
            <x14:dxf>
              <fill>
                <patternFill>
                  <bgColor rgb="FF7030A0"/>
                </patternFill>
              </fill>
            </x14:dxf>
          </x14:cfRule>
          <x14:cfRule type="expression" priority="5099" id="{F1F85597-0A9E-443B-854F-29050EAE0DB7}">
            <xm:f>AND('2016-04'!$D$29&lt;=I$5,'2016-04'!$E$29&gt;=I$5)</xm:f>
            <x14:dxf>
              <fill>
                <patternFill>
                  <bgColor theme="4" tint="-0.24994659260841701"/>
                </patternFill>
              </fill>
            </x14:dxf>
          </x14:cfRule>
          <x14:cfRule type="expression" priority="5098" id="{E98DFBAE-5792-420F-B6EA-1716D979C668}">
            <xm:f>AND('2016-04'!$D$28&lt;=I$5,'2016-04'!$E$28&gt;=I$5)</xm:f>
            <x14:dxf>
              <fill>
                <patternFill>
                  <bgColor theme="4" tint="-0.24994659260841701"/>
                </patternFill>
              </fill>
            </x14:dxf>
          </x14:cfRule>
          <x14:cfRule type="expression" priority="5096" id="{1B6B623B-55B9-4059-912B-7909ADF622FA}">
            <xm:f>AND('2016-04'!$D$26&lt;=I$5,'2016-04'!$E$26&gt;=I$5)</xm:f>
            <x14:dxf>
              <fill>
                <patternFill>
                  <bgColor theme="4" tint="-0.24994659260841701"/>
                </patternFill>
              </fill>
            </x14:dxf>
          </x14:cfRule>
          <x14:cfRule type="expression" priority="5095" id="{6773A8B9-9EC5-4B19-8C91-646B536319BB}">
            <xm:f>AND('2016-04'!$D$25&lt;=I$5,'2016-04'!$E$25&gt;=I$5)</xm:f>
            <x14:dxf>
              <fill>
                <patternFill>
                  <bgColor theme="4" tint="0.39994506668294322"/>
                </patternFill>
              </fill>
            </x14:dxf>
          </x14:cfRule>
          <x14:cfRule type="expression" priority="5094" id="{25CAE1E5-FE87-41BF-A683-4B4530BC4A6B}">
            <xm:f>AND('2016-04'!$D$24&lt;=I$5,'2016-04'!$E$24&gt;=I$5)</xm:f>
            <x14:dxf>
              <fill>
                <patternFill>
                  <bgColor theme="4" tint="0.39994506668294322"/>
                </patternFill>
              </fill>
            </x14:dxf>
          </x14:cfRule>
          <x14:cfRule type="expression" priority="5093" id="{2D76E1A6-DC0E-4069-946B-BDBF23F4F810}">
            <xm:f>AND('2016-04'!$D$23&lt;=I$5,'2016-04'!$E$23&gt;=I$5)</xm:f>
            <x14:dxf>
              <fill>
                <patternFill>
                  <bgColor theme="4" tint="0.79998168889431442"/>
                </patternFill>
              </fill>
            </x14:dxf>
          </x14:cfRule>
          <x14:cfRule type="expression" priority="5091" id="{56850F64-DD82-46DE-BBF9-1C6DD6B24B7E}">
            <xm:f>AND('2016-04'!$D$21&lt;=I$5,'2016-04'!$E$21&gt;=I$5)</xm:f>
            <x14:dxf>
              <fill>
                <patternFill>
                  <bgColor theme="5" tint="-0.24994659260841701"/>
                </patternFill>
              </fill>
            </x14:dxf>
          </x14:cfRule>
          <x14:cfRule type="expression" priority="5090" id="{349724A2-5ACE-454F-8D98-701247F74EF2}">
            <xm:f>AND('2016-04'!$D$20&lt;=I$5,'2016-04'!$E$20&gt;=I$5)</xm:f>
            <x14:dxf>
              <fill>
                <patternFill>
                  <bgColor theme="5" tint="0.59996337778862885"/>
                </patternFill>
              </fill>
            </x14:dxf>
          </x14:cfRule>
          <x14:cfRule type="expression" priority="5089" id="{84600491-6903-42F6-A865-D530F423DCF9}">
            <xm:f>AND('2016-04'!$D$19&lt;=I$5,'2016-04'!$E$19&gt;I$5)</xm:f>
            <x14:dxf>
              <fill>
                <patternFill>
                  <bgColor theme="5" tint="0.59996337778862885"/>
                </patternFill>
              </fill>
            </x14:dxf>
          </x14:cfRule>
          <x14:cfRule type="expression" priority="5104" id="{53B05E1F-3E42-4BDA-BEDC-6F54C5FACFE8}">
            <xm:f>AND('2016-04'!$D$34&lt;=I$5,'2016-04'!$E$34&gt;=I$5)</xm:f>
            <x14:dxf>
              <fill>
                <patternFill>
                  <bgColor rgb="FF7030A0"/>
                </patternFill>
              </fill>
            </x14:dxf>
          </x14:cfRule>
          <xm:sqref>I58:AWK58</xm:sqref>
        </x14:conditionalFormatting>
        <x14:conditionalFormatting xmlns:xm="http://schemas.microsoft.com/office/excel/2006/main">
          <x14:cfRule type="expression" priority="5075" id="{E8DEACDE-FC42-47F4-AEBF-4EEFF9FC4077}">
            <xm:f>AND('2016-04'!$B$20&lt;=I$5,'2016-04'!$C$20&gt;=I$5)</xm:f>
            <x14:dxf>
              <fill>
                <patternFill>
                  <bgColor theme="5" tint="0.59996337778862885"/>
                </patternFill>
              </fill>
            </x14:dxf>
          </x14:cfRule>
          <x14:cfRule type="expression" priority="5076" id="{B1EB1993-723C-4664-AC7C-61313D12CE08}">
            <xm:f>AND('2016-04'!$B$21&lt;=I$5,'2016-04'!$C$21&gt;=I$5)</xm:f>
            <x14:dxf>
              <fill>
                <patternFill>
                  <bgColor theme="5" tint="-0.24994659260841701"/>
                </patternFill>
              </fill>
            </x14:dxf>
          </x14:cfRule>
          <x14:cfRule type="expression" priority="5077" id="{2C256DDA-B75E-4245-BDC9-0E74CDB97198}">
            <xm:f>AND('2016-04'!$B$22&lt;=I$5,'2016-04'!$C$22&gt;=I$5)</xm:f>
            <x14:dxf>
              <fill>
                <patternFill>
                  <bgColor theme="4" tint="0.79998168889431442"/>
                </patternFill>
              </fill>
            </x14:dxf>
          </x14:cfRule>
          <x14:cfRule type="expression" priority="5078" id="{D1A11B78-7555-46B9-A2FC-BEE80E02C944}">
            <xm:f>AND('2016-04'!$B$23&lt;=I$5,'2016-04'!$C$23&gt;=I$5)</xm:f>
            <x14:dxf>
              <fill>
                <patternFill>
                  <bgColor theme="4" tint="0.79998168889431442"/>
                </patternFill>
              </fill>
            </x14:dxf>
          </x14:cfRule>
          <x14:cfRule type="expression" priority="5079" id="{A0DE5B0A-E732-418F-9498-E456B2B371C5}">
            <xm:f>AND('2016-04'!$B$24&lt;=I$5,'2016-04'!$C$24&gt;=I$5)</xm:f>
            <x14:dxf>
              <fill>
                <patternFill>
                  <bgColor theme="4" tint="0.39994506668294322"/>
                </patternFill>
              </fill>
            </x14:dxf>
          </x14:cfRule>
          <x14:cfRule type="expression" priority="5080" id="{5C25CB72-E1A4-47E2-AABD-3DA123B7E304}">
            <xm:f>AND('2016-04'!$B$25&lt;=I$5,'2016-04'!$C$25&gt;=I$5)</xm:f>
            <x14:dxf>
              <fill>
                <patternFill>
                  <bgColor theme="4" tint="0.39994506668294322"/>
                </patternFill>
              </fill>
            </x14:dxf>
          </x14:cfRule>
          <x14:cfRule type="expression" priority="5087" id="{47950E33-178C-494E-BE6D-628490010F05}">
            <xm:f>AND('2016-04'!$B$32&lt;=I$5,'2016-04'!$C$32&gt;=I$5)</xm:f>
            <x14:dxf>
              <fill>
                <patternFill>
                  <bgColor rgb="FF002060"/>
                </patternFill>
              </fill>
            </x14:dxf>
          </x14:cfRule>
          <x14:cfRule type="expression" priority="5074" id="{943E4E49-E586-4A2A-8F5F-7CDA6EB75B3E}">
            <xm:f>AND('2016-04'!$B$19&lt;=I$5,'2016-04'!$C$19&gt;I$5)</xm:f>
            <x14:dxf>
              <fill>
                <patternFill>
                  <bgColor theme="5" tint="0.59996337778862885"/>
                </patternFill>
              </fill>
            </x14:dxf>
          </x14:cfRule>
          <x14:cfRule type="expression" priority="5105" id="{60AD2A94-D9CC-4AD3-B80D-B4D9D3846068}">
            <xm:f>AND('2016-04'!$B$34&lt;=I$5,'2016-04'!$C$34&gt;=I$5)</xm:f>
            <x14:dxf>
              <fill>
                <patternFill>
                  <bgColor rgb="FF7030A0"/>
                </patternFill>
              </fill>
            </x14:dxf>
          </x14:cfRule>
          <x14:cfRule type="expression" priority="5088" id="{EDC422D9-187C-46AF-B2F1-645743E0504C}">
            <xm:f>AND('2016-04'!$B$33&lt;=I$5,'2016-04'!$C$33&gt;=I$5)</xm:f>
            <x14:dxf>
              <fill>
                <patternFill>
                  <bgColor rgb="FF7030A0"/>
                </patternFill>
              </fill>
            </x14:dxf>
          </x14:cfRule>
          <x14:cfRule type="expression" priority="5086" id="{8EC4D4AF-DD50-46CE-A04B-A6C92718B202}">
            <xm:f>AND('2016-04'!$B$31&lt;=I$5,'2016-04'!$C$31&gt;=I$5)</xm:f>
            <x14:dxf>
              <fill>
                <patternFill>
                  <bgColor theme="4" tint="-0.499984740745262"/>
                </patternFill>
              </fill>
            </x14:dxf>
          </x14:cfRule>
          <x14:cfRule type="expression" priority="5085" id="{98830663-C8A5-4C26-8E2C-7EF68D759E10}">
            <xm:f>AND('2016-04'!$B$30&lt;=I$5,'2016-04'!$C$30&gt;=I$5)</xm:f>
            <x14:dxf>
              <fill>
                <patternFill>
                  <bgColor theme="4" tint="-0.24994659260841701"/>
                </patternFill>
              </fill>
            </x14:dxf>
          </x14:cfRule>
          <x14:cfRule type="expression" priority="5084" id="{73078D35-75BB-4B9E-BE8B-8C9F5CF78A3A}">
            <xm:f>AND('2016-03'!$B$29&lt;=I$5,'2016-03'!$C$29&gt;=I$5)</xm:f>
            <x14:dxf>
              <fill>
                <patternFill>
                  <bgColor theme="4" tint="-0.24994659260841701"/>
                </patternFill>
              </fill>
            </x14:dxf>
          </x14:cfRule>
          <x14:cfRule type="expression" priority="5083" id="{BA6E2B3C-B192-4234-87BE-9DB37E0A7E64}">
            <xm:f>AND('2016-04'!$B$28&lt;=I$5,'2016-04'!$C$28&gt;=I$5)</xm:f>
            <x14:dxf>
              <fill>
                <patternFill>
                  <bgColor theme="4" tint="-0.24994659260841701"/>
                </patternFill>
              </fill>
            </x14:dxf>
          </x14:cfRule>
          <x14:cfRule type="expression" priority="5082" id="{A923D43B-D49D-4D7B-973C-864D87B571C1}">
            <xm:f>AND('2016-04'!$B$27&lt;=I$5,'2016-04'!$C$27&gt;=I$5)</xm:f>
            <x14:dxf>
              <fill>
                <patternFill>
                  <bgColor theme="4" tint="-0.24994659260841701"/>
                </patternFill>
              </fill>
            </x14:dxf>
          </x14:cfRule>
          <x14:cfRule type="expression" priority="5081" id="{9A3473BD-83B4-49AE-9DCB-61A098EFDE05}">
            <xm:f>AND('2016-04'!$B$26&lt;=I$5,'2016-04'!$C$26&gt;=I$5)</xm:f>
            <x14:dxf>
              <fill>
                <patternFill>
                  <bgColor theme="4" tint="-0.24994659260841701"/>
                </patternFill>
              </fill>
            </x14:dxf>
          </x14:cfRule>
          <xm:sqref>I59:AWK59</xm:sqref>
        </x14:conditionalFormatting>
        <x14:conditionalFormatting xmlns:xm="http://schemas.microsoft.com/office/excel/2006/main">
          <x14:cfRule type="expression" priority="7363" id="{3DC1C29D-D24C-4185-BC89-E72491640891}">
            <xm:f>AND('2013-03'!$B$26&lt;=I$5,'2013-03'!$C$26&gt;=I$5)</xm:f>
            <x14:dxf>
              <fill>
                <patternFill>
                  <bgColor theme="4" tint="-0.24994659260841701"/>
                </patternFill>
              </fill>
            </x14:dxf>
          </x14:cfRule>
          <x14:cfRule type="expression" priority="7362" id="{EB8D5D96-589D-4123-A9BE-8C2C506D8584}">
            <xm:f>AND('2013-03'!$B$25&lt;=I$5,'2013-03'!$C$25&gt;=I$5)</xm:f>
            <x14:dxf>
              <fill>
                <patternFill>
                  <bgColor theme="4" tint="0.39994506668294322"/>
                </patternFill>
              </fill>
            </x14:dxf>
          </x14:cfRule>
          <x14:cfRule type="expression" priority="7364" id="{FA53F5CD-9C2F-4798-9FC1-BA8B7B096AB8}">
            <xm:f>AND('2013-03'!$B$27&lt;=I$5,'2013-03'!$C$27&gt;=I$5)</xm:f>
            <x14:dxf>
              <fill>
                <patternFill>
                  <bgColor theme="4" tint="-0.24994659260841701"/>
                </patternFill>
              </fill>
            </x14:dxf>
          </x14:cfRule>
          <x14:cfRule type="expression" priority="7365" id="{F8349DE4-1536-4BC5-8B56-7BD6EEC4B2EF}">
            <xm:f>AND('2013-03'!$B$28&lt;=I$5,'2013-03'!$C$28&gt;=I$5)</xm:f>
            <x14:dxf>
              <fill>
                <patternFill>
                  <bgColor theme="4" tint="-0.24994659260841701"/>
                </patternFill>
              </fill>
            </x14:dxf>
          </x14:cfRule>
          <x14:cfRule type="expression" priority="7366" id="{D8E73F90-1C2C-47B5-B0B9-CD8A3603CD9B}">
            <xm:f>AND('2013-03'!$B$29&lt;=I$5,'2013-03'!$C$29&gt;=I$5)</xm:f>
            <x14:dxf>
              <fill>
                <patternFill>
                  <bgColor theme="4" tint="-0.24994659260841701"/>
                </patternFill>
              </fill>
            </x14:dxf>
          </x14:cfRule>
          <x14:cfRule type="expression" priority="7367" id="{EF156322-9E75-4E90-949D-7B898F93377B}">
            <xm:f>AND('2013-03'!$B$30&lt;=I$5,'2013-03'!$C$30&gt;=I$5)</xm:f>
            <x14:dxf>
              <fill>
                <patternFill>
                  <bgColor theme="4" tint="-0.24994659260841701"/>
                </patternFill>
              </fill>
            </x14:dxf>
          </x14:cfRule>
          <x14:cfRule type="expression" priority="7368" id="{FB80C1F4-7873-4F88-A9AC-BFEE466E4E4B}">
            <xm:f>AND('2013-03'!$B$31&lt;=I$5,'2013-03'!$C$31&gt;=I$5)</xm:f>
            <x14:dxf>
              <fill>
                <patternFill>
                  <bgColor theme="4" tint="-0.499984740745262"/>
                </patternFill>
              </fill>
            </x14:dxf>
          </x14:cfRule>
          <x14:cfRule type="expression" priority="7370" id="{AFD7E621-D549-441C-97DF-9232AB38DDE3}">
            <xm:f>AND('2013-03'!$B$33&lt;=I$5,'2013-03'!$C$33&gt;=I$5)</xm:f>
            <x14:dxf>
              <fill>
                <patternFill>
                  <bgColor rgb="FF7030A0"/>
                </patternFill>
              </fill>
            </x14:dxf>
          </x14:cfRule>
          <x14:cfRule type="expression" priority="7375" id="{5FD23306-188D-4256-BC44-B02447F16570}">
            <xm:f>AND('2013-03'!$B$34&lt;=I$5,'2013-03'!$C$34&gt;=I$5)</xm:f>
            <x14:dxf>
              <fill>
                <patternFill>
                  <bgColor rgb="FF7030A0"/>
                </patternFill>
              </fill>
            </x14:dxf>
          </x14:cfRule>
          <x14:cfRule type="expression" priority="7369" id="{797A9071-07E3-4905-94F2-29E6AF0286BA}">
            <xm:f>AND('2013-03'!$B$32&lt;=I$5,'2013-03'!$C$32&gt;=I$5)</xm:f>
            <x14:dxf>
              <fill>
                <patternFill>
                  <bgColor rgb="FF002060"/>
                </patternFill>
              </fill>
            </x14:dxf>
          </x14:cfRule>
          <x14:cfRule type="expression" priority="7356" id="{25465F12-D49C-4094-8CD7-A134CBFCEFA9}">
            <xm:f>AND('2013-03'!$B$19&lt;=I$5,'2013-03'!$C$19&gt;I$5)</xm:f>
            <x14:dxf>
              <fill>
                <patternFill>
                  <bgColor theme="5" tint="0.59996337778862885"/>
                </patternFill>
              </fill>
            </x14:dxf>
          </x14:cfRule>
          <x14:cfRule type="expression" priority="7357" id="{D59D3C1D-8D68-40E9-B991-20C8AB3135BE}">
            <xm:f>AND('2013-03'!$B$20&lt;=I$5,'2013-03'!$C$20&gt;=I$5)</xm:f>
            <x14:dxf>
              <fill>
                <patternFill>
                  <bgColor theme="5" tint="0.59996337778862885"/>
                </patternFill>
              </fill>
            </x14:dxf>
          </x14:cfRule>
          <x14:cfRule type="expression" priority="7358" id="{B0F4A805-2726-40E6-BD46-80506F449E40}">
            <xm:f>AND('2013-03'!$B$21&lt;=I$5,'2013-03'!$C$21&gt;=I$5)</xm:f>
            <x14:dxf>
              <fill>
                <patternFill>
                  <bgColor theme="5" tint="-0.24994659260841701"/>
                </patternFill>
              </fill>
            </x14:dxf>
          </x14:cfRule>
          <x14:cfRule type="expression" priority="7359" id="{1381641A-9D70-4688-B9A7-9EC17A5D61C4}">
            <xm:f>AND('2013-03'!$B$22&lt;=I$5,'2013-03'!$C$22&gt;=I$5)</xm:f>
            <x14:dxf>
              <fill>
                <patternFill>
                  <bgColor theme="4" tint="0.79998168889431442"/>
                </patternFill>
              </fill>
            </x14:dxf>
          </x14:cfRule>
          <x14:cfRule type="expression" priority="7360" id="{91815C12-247F-4027-8D71-DB09CEC61E41}">
            <xm:f>AND('2013-03'!$C$23&lt;=I$5,'2013-03'!$B$23&gt;=I$5)</xm:f>
            <x14:dxf>
              <fill>
                <patternFill>
                  <bgColor theme="4" tint="0.79998168889431442"/>
                </patternFill>
              </fill>
            </x14:dxf>
          </x14:cfRule>
          <x14:cfRule type="expression" priority="7361" id="{BA9ED666-34D1-4B3B-B1F8-BFCAE862C525}">
            <xm:f>AND('2013-03'!$B$24&lt;=I$5,'2013-03'!$C$24&gt;=I$5)</xm:f>
            <x14:dxf>
              <fill>
                <patternFill>
                  <bgColor theme="4" tint="0.39994506668294322"/>
                </patternFill>
              </fill>
            </x14:dxf>
          </x14:cfRule>
          <xm:sqref>I19:BDH19</xm:sqref>
        </x14:conditionalFormatting>
        <x14:conditionalFormatting xmlns:xm="http://schemas.microsoft.com/office/excel/2006/main">
          <x14:cfRule type="expression" priority="7118" id="{9FE63D7C-8CFD-4BB1-8B0F-F405BDF529FE}">
            <xm:f>AND('2015-10'!$B$21&lt;=I$5,'2015-10'!$C$21&gt;=I$5)</xm:f>
            <x14:dxf>
              <fill>
                <patternFill>
                  <bgColor theme="5" tint="-0.24994659260841701"/>
                </patternFill>
              </fill>
            </x14:dxf>
          </x14:cfRule>
          <x14:cfRule type="expression" priority="7119" id="{66B9524B-B0DC-4CAC-B1A4-7DB7093FC7C8}">
            <xm:f>AND('2015-10'!$B$22&lt;=I$5,'2015-10'!$C$22&gt;=I$5)</xm:f>
            <x14:dxf>
              <fill>
                <patternFill>
                  <bgColor theme="4" tint="0.79998168889431442"/>
                </patternFill>
              </fill>
            </x14:dxf>
          </x14:cfRule>
          <x14:cfRule type="expression" priority="7120" id="{149A198F-9DB4-4C57-B557-6C107D3B98EF}">
            <xm:f>AND('2015-10'!$B$23&lt;=I$5,'2015-10'!$C$23&gt;=I$5)</xm:f>
            <x14:dxf>
              <fill>
                <patternFill>
                  <bgColor theme="4" tint="0.79998168889431442"/>
                </patternFill>
              </fill>
            </x14:dxf>
          </x14:cfRule>
          <x14:cfRule type="expression" priority="7121" id="{98B6FD97-137F-4A40-90BD-6C79E7F1DB40}">
            <xm:f>AND('2015-10'!$B$24&lt;=I$5,'2015-10'!$C$24&gt;=I$5)</xm:f>
            <x14:dxf>
              <fill>
                <patternFill>
                  <bgColor theme="4" tint="0.39994506668294322"/>
                </patternFill>
              </fill>
            </x14:dxf>
          </x14:cfRule>
          <x14:cfRule type="expression" priority="7122" id="{714B91EB-AB25-4B1C-ADE4-BDD207DA2B45}">
            <xm:f>AND('2015-10'!$B$25&lt;=I$5,'2015-10'!$C$25&gt;=I$5)</xm:f>
            <x14:dxf>
              <fill>
                <patternFill>
                  <bgColor theme="4" tint="0.39994506668294322"/>
                </patternFill>
              </fill>
            </x14:dxf>
          </x14:cfRule>
          <x14:cfRule type="expression" priority="7123" id="{3C0BC4AC-6551-4C41-B9C6-877315F82CE5}">
            <xm:f>AND('2015-10'!$B$26&lt;=I$5,'2015-10'!$C$26&gt;=I$5)</xm:f>
            <x14:dxf>
              <fill>
                <patternFill>
                  <bgColor theme="4" tint="-0.24994659260841701"/>
                </patternFill>
              </fill>
            </x14:dxf>
          </x14:cfRule>
          <x14:cfRule type="expression" priority="7124" id="{B5D326D2-696D-4D5F-809B-B8A655580D4D}">
            <xm:f>AND('2015-10'!$B$27&lt;=I$5,'2015-10'!$C$27&gt;=I$5)</xm:f>
            <x14:dxf>
              <fill>
                <patternFill>
                  <bgColor theme="4" tint="-0.24994659260841701"/>
                </patternFill>
              </fill>
            </x14:dxf>
          </x14:cfRule>
          <x14:cfRule type="expression" priority="7116" id="{80AE9FF9-287D-49A1-870D-D34D9DEB9527}">
            <xm:f>AND('2015-10'!$B$19&lt;=I$5,'2015-10'!$C$19&gt;I$5)</xm:f>
            <x14:dxf>
              <fill>
                <patternFill>
                  <bgColor theme="5" tint="0.59996337778862885"/>
                </patternFill>
              </fill>
            </x14:dxf>
          </x14:cfRule>
          <x14:cfRule type="expression" priority="7126" id="{F20FEDCC-BC2D-48B4-A2A2-698B13895BDD}">
            <xm:f>AND('2015-10'!$B$29&lt;=I$5,'2015-10'!$C$29&gt;=I$5)</xm:f>
            <x14:dxf>
              <fill>
                <patternFill>
                  <bgColor theme="4" tint="-0.24994659260841701"/>
                </patternFill>
              </fill>
            </x14:dxf>
          </x14:cfRule>
          <x14:cfRule type="expression" priority="7127" id="{831BF122-F9E0-4CFA-AE11-BA4AE967D06A}">
            <xm:f>AND('2015-10'!$B$30&lt;=I$5,'2015-10'!$C$30&gt;=I$5)</xm:f>
            <x14:dxf>
              <fill>
                <patternFill>
                  <bgColor theme="4" tint="-0.24994659260841701"/>
                </patternFill>
              </fill>
            </x14:dxf>
          </x14:cfRule>
          <x14:cfRule type="expression" priority="7128" id="{9A1FFCB8-94C2-4651-B5F3-A5509908F60B}">
            <xm:f>AND('2015-10'!$B$31&lt;=I$5,'2015-10'!$C$31&gt;=I$5)</xm:f>
            <x14:dxf>
              <fill>
                <patternFill>
                  <bgColor theme="4" tint="-0.499984740745262"/>
                </patternFill>
              </fill>
            </x14:dxf>
          </x14:cfRule>
          <x14:cfRule type="expression" priority="7129" id="{0C7A48CD-4861-4110-8328-47E3B18F6579}">
            <xm:f>AND('2015-10'!$B$32&lt;=I$5,'2015-10'!$C$32&gt;=I$5)</xm:f>
            <x14:dxf>
              <fill>
                <patternFill>
                  <bgColor rgb="FF002060"/>
                </patternFill>
              </fill>
            </x14:dxf>
          </x14:cfRule>
          <x14:cfRule type="expression" priority="7125" id="{B1562100-DFD4-4042-8BF7-8163C8EBCD3D}">
            <xm:f>AND('2015-10'!$B$28&lt;=I$5,'2015-10'!$C$28&gt;=I$5)</xm:f>
            <x14:dxf>
              <fill>
                <patternFill>
                  <bgColor theme="4" tint="-0.24994659260841701"/>
                </patternFill>
              </fill>
            </x14:dxf>
          </x14:cfRule>
          <x14:cfRule type="expression" priority="7117" id="{1AD5CDF8-DCBF-4EBA-8092-0EE920E7837A}">
            <xm:f>AND('2015-10'!$B$20&lt;=I$5,'2015-10'!$C$20&gt;=I$5)</xm:f>
            <x14:dxf>
              <fill>
                <patternFill>
                  <bgColor theme="5" tint="0.59996337778862885"/>
                </patternFill>
              </fill>
            </x14:dxf>
          </x14:cfRule>
          <x14:cfRule type="expression" priority="7135" id="{E3FF4945-FE28-4CB3-8DB0-4522AFAA4111}">
            <xm:f>AND('2015-10'!$B$34&lt;=I$5,'2015-10'!$C$34&gt;=I$5)</xm:f>
            <x14:dxf>
              <fill>
                <patternFill>
                  <bgColor rgb="FF7030A0"/>
                </patternFill>
              </fill>
            </x14:dxf>
          </x14:cfRule>
          <x14:cfRule type="expression" priority="7130" id="{1B3630B1-F2AD-43F3-9FF4-CBD981F5A9D8}">
            <xm:f>AND('2015-10'!$B$33&lt;=I$5,'2015-10'!$C$33&gt;=I$5)</xm:f>
            <x14:dxf>
              <fill>
                <patternFill>
                  <bgColor rgb="FF7030A0"/>
                </patternFill>
              </fill>
            </x14:dxf>
          </x14:cfRule>
          <xm:sqref>I33:BRK33</xm:sqref>
        </x14:conditionalFormatting>
        <x14:conditionalFormatting xmlns:xm="http://schemas.microsoft.com/office/excel/2006/main">
          <x14:cfRule type="expression" priority="7521" id="{39C51FC7-AD25-4FC2-8F2C-FA5067E44319}">
            <xm:f>AND('2013-03'!$D$33&lt;=I$5,'2013-03'!$E$33&gt;=I$5)</xm:f>
            <x14:dxf>
              <fill>
                <patternFill>
                  <bgColor rgb="FF7030A0"/>
                </patternFill>
              </fill>
            </x14:dxf>
          </x14:cfRule>
          <x14:cfRule type="expression" priority="7520" id="{BF5A4D79-7C22-4D47-AFFA-E068F0FEFA5D}">
            <xm:f>AND('2013-03'!$D$32&lt;=I$5,'2013-03'!$E$32&gt;=I$5)</xm:f>
            <x14:dxf>
              <fill>
                <patternFill>
                  <bgColor rgb="FF002060"/>
                </patternFill>
              </fill>
            </x14:dxf>
          </x14:cfRule>
          <x14:cfRule type="expression" priority="7519" id="{2E200071-3C8D-4990-8F7E-F6A38B9E3A20}">
            <xm:f>AND('2013-03'!$D$31&lt;=I$5,'2013-03'!$E$31&gt;=I$5)</xm:f>
            <x14:dxf>
              <fill>
                <patternFill>
                  <bgColor theme="4" tint="-0.499984740745262"/>
                </patternFill>
              </fill>
            </x14:dxf>
          </x14:cfRule>
          <x14:cfRule type="expression" priority="7518" id="{8EA35C19-3C3C-499C-B51F-B05AF052D46E}">
            <xm:f>AND('2013-03'!$D$30&lt;=I$5,'2013-03'!$E$30&gt;=I$5)</xm:f>
            <x14:dxf>
              <fill>
                <patternFill>
                  <bgColor theme="4" tint="-0.24994659260841701"/>
                </patternFill>
              </fill>
            </x14:dxf>
          </x14:cfRule>
          <x14:cfRule type="expression" priority="7517" id="{44A2481B-AD4F-4462-8F21-5CE29BE543B5}">
            <xm:f>AND('2013-03'!$D$29&lt;=I$5,'2013-03'!$E$29&gt;=I$5)</xm:f>
            <x14:dxf>
              <fill>
                <patternFill>
                  <bgColor theme="4" tint="-0.24994659260841701"/>
                </patternFill>
              </fill>
            </x14:dxf>
          </x14:cfRule>
          <x14:cfRule type="expression" priority="7516" id="{45B3A01B-D897-4588-BDB2-5E067B2107BB}">
            <xm:f>AND('2013-03'!$D$28&lt;=I$5,'2013-03'!$E$28&gt;=I$5)</xm:f>
            <x14:dxf>
              <fill>
                <patternFill>
                  <bgColor theme="4" tint="-0.24994659260841701"/>
                </patternFill>
              </fill>
            </x14:dxf>
          </x14:cfRule>
          <x14:cfRule type="expression" priority="7515" id="{85AFB130-C3C8-4689-9320-58A00B630025}">
            <xm:f>AND('2013-03'!$D$27&lt;=I$5,'2013-03'!$E$27&gt;=I$5)</xm:f>
            <x14:dxf>
              <fill>
                <patternFill>
                  <bgColor theme="4" tint="-0.24994659260841701"/>
                </patternFill>
              </fill>
            </x14:dxf>
          </x14:cfRule>
          <x14:cfRule type="expression" priority="7514" id="{EB0B8251-1499-40C0-A10A-EBC9A8B0A679}">
            <xm:f>AND('2013-03'!$D$26&lt;=I$5,'2013-03'!$E$26&gt;=I$5)</xm:f>
            <x14:dxf>
              <fill>
                <patternFill>
                  <bgColor theme="4" tint="-0.24994659260841701"/>
                </patternFill>
              </fill>
            </x14:dxf>
          </x14:cfRule>
          <x14:cfRule type="expression" priority="7513" id="{50889186-9501-4D2F-A4CA-05F09D56AB7E}">
            <xm:f>AND('2013-03'!$D$25&lt;=I$5,'2013-03'!$E$25&gt;=I$5)</xm:f>
            <x14:dxf>
              <fill>
                <patternFill>
                  <bgColor theme="4" tint="0.39994506668294322"/>
                </patternFill>
              </fill>
            </x14:dxf>
          </x14:cfRule>
          <x14:cfRule type="expression" priority="7512" id="{CA437F28-538F-4238-A3E1-AFA6F6225105}">
            <xm:f>AND('2013-03'!$D$24&lt;=I$5,'2013-03'!$E$24&gt;=I$5)</xm:f>
            <x14:dxf>
              <fill>
                <patternFill>
                  <bgColor theme="4" tint="0.39994506668294322"/>
                </patternFill>
              </fill>
            </x14:dxf>
          </x14:cfRule>
          <x14:cfRule type="expression" priority="7511" id="{32AD5025-2494-48C7-BFD0-B37EF3D5EA1C}">
            <xm:f>AND('2013-03'!$D$23&lt;=I$5,'2013-03'!$E$23&gt;=I$5)</xm:f>
            <x14:dxf>
              <fill>
                <patternFill>
                  <bgColor theme="4" tint="0.79998168889431442"/>
                </patternFill>
              </fill>
            </x14:dxf>
          </x14:cfRule>
          <x14:cfRule type="expression" priority="7510" id="{D08199A9-8A13-44C1-A0D4-A65E8DA7B17B}">
            <xm:f>AND('2013-03'!$D$22&lt;=I$5,'2013-03'!$E$22&gt;=I$5)</xm:f>
            <x14:dxf>
              <fill>
                <patternFill>
                  <bgColor theme="4" tint="0.79998168889431442"/>
                </patternFill>
              </fill>
            </x14:dxf>
          </x14:cfRule>
          <x14:cfRule type="expression" priority="7509" id="{C9ECF7A7-8823-46AE-97AF-2B690FC340C7}">
            <xm:f>AND('2013-03'!$D$21&lt;=I$5,'2013-03'!$E$21&gt;=I$5)</xm:f>
            <x14:dxf>
              <fill>
                <patternFill>
                  <bgColor theme="5" tint="-0.24994659260841701"/>
                </patternFill>
              </fill>
            </x14:dxf>
          </x14:cfRule>
          <x14:cfRule type="expression" priority="7508" id="{1976FBB6-C4F5-47B2-8CE0-30320CEBEA0A}">
            <xm:f>AND('2013-03'!$D$20&lt;=I$5,'2013-03'!$E$20&gt;=I$5)</xm:f>
            <x14:dxf>
              <fill>
                <patternFill>
                  <bgColor theme="5" tint="0.59996337778862885"/>
                </patternFill>
              </fill>
            </x14:dxf>
          </x14:cfRule>
          <x14:cfRule type="expression" priority="7507" id="{E047B1C7-991F-4B0C-A173-516C223CC04F}">
            <xm:f>AND('2013-03'!$D$19&lt;=I$5,'2013-03'!$E$19&gt;I$5)</xm:f>
            <x14:dxf>
              <fill>
                <patternFill>
                  <bgColor theme="5" tint="0.59996337778862885"/>
                </patternFill>
              </fill>
            </x14:dxf>
          </x14:cfRule>
          <x14:cfRule type="expression" priority="7522" id="{636919D8-B3C1-46DB-8154-C5A983D8A539}">
            <xm:f>AND('2013-03'!$D$34&lt;=I$5,'2013-03'!$E$34&gt;=I$5)</xm:f>
            <x14:dxf>
              <fill>
                <patternFill>
                  <bgColor rgb="FF7030A0"/>
                </patternFill>
              </fill>
            </x14:dxf>
          </x14:cfRule>
          <xm:sqref>I18:BRN18</xm:sqref>
        </x14:conditionalFormatting>
        <x14:conditionalFormatting xmlns:xm="http://schemas.microsoft.com/office/excel/2006/main">
          <x14:cfRule type="expression" priority="7155" id="{B55C0595-1F43-4471-8F5A-4D898CE83690}">
            <xm:f>AND('2015-10'!$D$34&lt;=I$5,'2015-10'!$E$34&gt;=I$5)</xm:f>
            <x14:dxf>
              <fill>
                <patternFill>
                  <bgColor rgb="FF7030A0"/>
                </patternFill>
              </fill>
            </x14:dxf>
          </x14:cfRule>
          <x14:cfRule type="expression" priority="7150" id="{A9C3CC44-B6FD-4C4D-B9E5-446F233504AB}">
            <xm:f>AND('2015-10'!$D$33&lt;=I$5,'2015-10'!$E$33&gt;=I$5)</xm:f>
            <x14:dxf>
              <fill>
                <patternFill>
                  <bgColor rgb="FF7030A0"/>
                </patternFill>
              </fill>
            </x14:dxf>
          </x14:cfRule>
          <x14:cfRule type="expression" priority="7149" id="{2E496312-16D9-445C-9050-8F80CEFBDBCA}">
            <xm:f>AND('2015-10'!$D$32&lt;=I$5,'2015-10'!$E$32&gt;=I$5)</xm:f>
            <x14:dxf>
              <fill>
                <patternFill>
                  <bgColor rgb="FF002060"/>
                </patternFill>
              </fill>
            </x14:dxf>
          </x14:cfRule>
          <x14:cfRule type="expression" priority="7148" id="{35E4327C-442F-4D12-BC55-70A2D0DA1AC9}">
            <xm:f>AND('2015-10'!$D$31&lt;=I$5,'2015-10'!$E$31&gt;=I$5)</xm:f>
            <x14:dxf>
              <fill>
                <patternFill>
                  <bgColor theme="4" tint="-0.499984740745262"/>
                </patternFill>
              </fill>
            </x14:dxf>
          </x14:cfRule>
          <x14:cfRule type="expression" priority="7147" id="{CD434839-D38A-4926-AC0E-D91E57385101}">
            <xm:f>AND('2015-10'!$D$30&lt;=I$5,'2015-10'!$E$30&gt;=I$5)</xm:f>
            <x14:dxf>
              <fill>
                <patternFill>
                  <bgColor theme="4" tint="-0.24994659260841701"/>
                </patternFill>
              </fill>
            </x14:dxf>
          </x14:cfRule>
          <x14:cfRule type="expression" priority="7146" id="{F9A71931-9EE7-48CF-86EE-9C22B2825562}">
            <xm:f>AND('2015-10'!$D$29&lt;=I$5,'2015-10'!$E$29&gt;=I$5)</xm:f>
            <x14:dxf>
              <fill>
                <patternFill>
                  <bgColor theme="4" tint="-0.24994659260841701"/>
                </patternFill>
              </fill>
            </x14:dxf>
          </x14:cfRule>
          <x14:cfRule type="expression" priority="7145" id="{2E15F92D-CD7C-44E7-915A-CBDB56935F8B}">
            <xm:f>AND('2015-10'!$D$28&lt;=I$5,'2015-10'!$E$28&gt;=I$5)</xm:f>
            <x14:dxf>
              <fill>
                <patternFill>
                  <bgColor theme="4" tint="-0.24994659260841701"/>
                </patternFill>
              </fill>
            </x14:dxf>
          </x14:cfRule>
          <x14:cfRule type="expression" priority="7144" id="{1B465558-F2AF-4ACA-AA67-EED313DB5BCB}">
            <xm:f>AND('2015-10'!$D$27&lt;=I$5,'2015-10'!$E$27&gt;=I$5)</xm:f>
            <x14:dxf>
              <fill>
                <patternFill>
                  <bgColor theme="4" tint="-0.24994659260841701"/>
                </patternFill>
              </fill>
            </x14:dxf>
          </x14:cfRule>
          <x14:cfRule type="expression" priority="7143" id="{0A4E441F-FE30-46F8-8565-371D4BF043F0}">
            <xm:f>AND('2015-10'!$D$26&lt;=I$5,'2015-10'!$E$26&gt;=I$5)</xm:f>
            <x14:dxf>
              <fill>
                <patternFill>
                  <bgColor theme="4" tint="-0.24994659260841701"/>
                </patternFill>
              </fill>
            </x14:dxf>
          </x14:cfRule>
          <x14:cfRule type="expression" priority="7142" id="{4136DCD1-EC34-4A03-9497-96A27C9EA6BB}">
            <xm:f>AND('2015-10'!$D$25&lt;=I$5,'2015-10'!$E$25&gt;=I$5)</xm:f>
            <x14:dxf>
              <fill>
                <patternFill>
                  <bgColor theme="4" tint="0.39994506668294322"/>
                </patternFill>
              </fill>
            </x14:dxf>
          </x14:cfRule>
          <x14:cfRule type="expression" priority="7141" id="{2356AC77-B37D-4AC6-A69F-3B5984E85FBE}">
            <xm:f>AND('2015-10'!$D$24&lt;=I$5,'2015-10'!$E$24&gt;=I$5)</xm:f>
            <x14:dxf>
              <fill>
                <patternFill>
                  <bgColor theme="4" tint="0.39994506668294322"/>
                </patternFill>
              </fill>
            </x14:dxf>
          </x14:cfRule>
          <x14:cfRule type="expression" priority="7140" id="{C4334E77-A556-4EE9-AC9E-3C02F874DE1F}">
            <xm:f>AND('2015-10'!$D$23&lt;=I$5,'2015-10'!$E$23&gt;=I$5)</xm:f>
            <x14:dxf>
              <fill>
                <patternFill>
                  <bgColor theme="4" tint="0.79998168889431442"/>
                </patternFill>
              </fill>
            </x14:dxf>
          </x14:cfRule>
          <x14:cfRule type="expression" priority="7138" id="{2C42E0B4-62AA-49A6-8684-4638075B49F4}">
            <xm:f>AND('2015-10'!$D$21&lt;=I$5,'2015-10'!$E$21&gt;=I$5)</xm:f>
            <x14:dxf>
              <fill>
                <patternFill>
                  <bgColor theme="5" tint="-0.24994659260841701"/>
                </patternFill>
              </fill>
            </x14:dxf>
          </x14:cfRule>
          <x14:cfRule type="expression" priority="7137" id="{B37EE9DF-B83D-4569-852E-514C7A43F374}">
            <xm:f>AND('2015-10'!$D$20&lt;=I$5,'2015-10'!$E$20&gt;=I$5)</xm:f>
            <x14:dxf>
              <fill>
                <patternFill>
                  <bgColor theme="5" tint="0.59996337778862885"/>
                </patternFill>
              </fill>
            </x14:dxf>
          </x14:cfRule>
          <x14:cfRule type="expression" priority="7136" id="{3FDE6535-6EA4-4B5E-AAAD-45816DE20394}">
            <xm:f>AND('2015-10'!$D$19&lt;=I$5,'2015-10'!$E$19&gt;I$5)</xm:f>
            <x14:dxf>
              <fill>
                <patternFill>
                  <bgColor theme="5" tint="0.59996337778862885"/>
                </patternFill>
              </fill>
            </x14:dxf>
          </x14:cfRule>
          <x14:cfRule type="expression" priority="7139" id="{3865F094-2E64-4493-8F4E-53B1B0ED2F52}">
            <xm:f>AND('2015-10'!$D$22&lt;=I$5,'2015-10'!$E$22&gt;=I$5)</xm:f>
            <x14:dxf>
              <fill>
                <patternFill>
                  <bgColor theme="4" tint="0.79998168889431442"/>
                </patternFill>
              </fill>
            </x14:dxf>
          </x14:cfRule>
          <xm:sqref>I32:BRN32</xm:sqref>
        </x14:conditionalFormatting>
        <x14:conditionalFormatting xmlns:xm="http://schemas.microsoft.com/office/excel/2006/main">
          <x14:cfRule type="expression" priority="6725" id="{86B359CC-E2B3-4AD0-9F83-AAD358995722}">
            <xm:f>AND('2016-02b'!$D$34&lt;=I$5,'2016-02b'!$E$34&gt;=I$5)</xm:f>
            <x14:dxf>
              <fill>
                <patternFill>
                  <bgColor rgb="FF7030A0"/>
                </patternFill>
              </fill>
            </x14:dxf>
          </x14:cfRule>
          <x14:cfRule type="expression" priority="6717" id="{0746085E-94B7-48DF-AFD1-7CFAC5069507}">
            <xm:f>AND('2016-02b'!$D$26&lt;=I$5,'2016-02b'!$E$26&gt;=I$5)</xm:f>
            <x14:dxf>
              <fill>
                <patternFill>
                  <bgColor theme="4" tint="-0.24994659260841701"/>
                </patternFill>
              </fill>
            </x14:dxf>
          </x14:cfRule>
          <x14:cfRule type="expression" priority="6719" id="{29C67AFC-A274-4698-95F6-F364B40E3D0A}">
            <xm:f>AND('2016-02b'!$D$28&lt;=I$5,'2016-02b'!$E$28&gt;=I$5)</xm:f>
            <x14:dxf>
              <fill>
                <patternFill>
                  <bgColor theme="4" tint="-0.24994659260841701"/>
                </patternFill>
              </fill>
            </x14:dxf>
          </x14:cfRule>
          <x14:cfRule type="expression" priority="6720" id="{A077A0C9-BF22-408B-8446-D036ABA55148}">
            <xm:f>AND('2016-02b'!$D$29&lt;=I$5,'2016-02b'!$E$29&gt;=I$5)</xm:f>
            <x14:dxf>
              <fill>
                <patternFill>
                  <bgColor theme="4" tint="-0.24994659260841701"/>
                </patternFill>
              </fill>
            </x14:dxf>
          </x14:cfRule>
          <x14:cfRule type="expression" priority="6721" id="{20A12196-C166-4AD2-97A4-A00F33561E73}">
            <xm:f>AND('2016-02b'!$D$30&lt;=I$5,'2016-02b'!$E$30&gt;=I$5)</xm:f>
            <x14:dxf>
              <fill>
                <patternFill>
                  <bgColor theme="4" tint="-0.24994659260841701"/>
                </patternFill>
              </fill>
            </x14:dxf>
          </x14:cfRule>
          <x14:cfRule type="expression" priority="6722" id="{E352E531-D4BF-4E5B-A9CB-41242429DDB6}">
            <xm:f>AND('2016-02b'!$D$31&lt;=I$5,'2016-02b'!$E$31&gt;=I$5)</xm:f>
            <x14:dxf>
              <fill>
                <patternFill>
                  <bgColor theme="4" tint="-0.499984740745262"/>
                </patternFill>
              </fill>
            </x14:dxf>
          </x14:cfRule>
          <x14:cfRule type="expression" priority="6724" id="{117A4D52-024E-49F6-850A-9DB7F6F372E7}">
            <xm:f>AND('2016-02b'!$D$33&lt;=I$5,'2016-02b'!$E$33&gt;=I$5)</xm:f>
            <x14:dxf>
              <fill>
                <patternFill>
                  <bgColor rgb="FF7030A0"/>
                </patternFill>
              </fill>
            </x14:dxf>
          </x14:cfRule>
          <x14:cfRule type="expression" priority="6723" id="{9539CE76-E2DF-43FD-BD90-2A53822BBEE9}">
            <xm:f>AND('2016-02b'!$D$32&lt;=I$5,'2016-02b'!$E$32&gt;=I$5)</xm:f>
            <x14:dxf>
              <fill>
                <patternFill>
                  <bgColor rgb="FF002060"/>
                </patternFill>
              </fill>
            </x14:dxf>
          </x14:cfRule>
          <x14:cfRule type="expression" priority="6718" id="{EEBE6568-F2B2-4560-835A-56D620CB83D6}">
            <xm:f>AND('2016-02b'!$D$27&lt;=I$5,'2016-02b'!$E$27&gt;=I$5)</xm:f>
            <x14:dxf>
              <fill>
                <patternFill>
                  <bgColor theme="4" tint="-0.24994659260841701"/>
                </patternFill>
              </fill>
            </x14:dxf>
          </x14:cfRule>
          <x14:cfRule type="expression" priority="6710" id="{0A725EC4-47A2-4ADA-A346-4A14A9D65B16}">
            <xm:f>AND('2016-02b'!$D$19&lt;=I$5,'2016-02b'!$E$19&gt;I$5)</xm:f>
            <x14:dxf>
              <fill>
                <patternFill>
                  <bgColor theme="5" tint="0.59996337778862885"/>
                </patternFill>
              </fill>
            </x14:dxf>
          </x14:cfRule>
          <x14:cfRule type="expression" priority="6711" id="{58658E24-BCF6-4C49-999B-842A3D177E11}">
            <xm:f>AND('2016-02b'!$D$20&lt;=I$5,'2016-02b'!$E$20&gt;=I$5)</xm:f>
            <x14:dxf>
              <fill>
                <patternFill>
                  <bgColor theme="5" tint="0.59996337778862885"/>
                </patternFill>
              </fill>
            </x14:dxf>
          </x14:cfRule>
          <x14:cfRule type="expression" priority="6712" id="{6EBCD135-2640-410E-8F06-2E8004E758F9}">
            <xm:f>AND('2016-02b'!$D$21&lt;=I$5,'2016-02b'!$E$21&gt;=I$5)</xm:f>
            <x14:dxf>
              <fill>
                <patternFill>
                  <bgColor theme="5" tint="-0.24994659260841701"/>
                </patternFill>
              </fill>
            </x14:dxf>
          </x14:cfRule>
          <x14:cfRule type="expression" priority="6713" id="{14A16233-7296-4528-80D0-B978EAEB4442}">
            <xm:f>AND('2016-02b'!$D$22&lt;=I$5,'2016-02b'!$E$22&gt;=I$5)</xm:f>
            <x14:dxf>
              <fill>
                <patternFill>
                  <bgColor theme="4" tint="0.79998168889431442"/>
                </patternFill>
              </fill>
            </x14:dxf>
          </x14:cfRule>
          <x14:cfRule type="expression" priority="6714" id="{B024C599-777D-4AA9-8EE0-B173F387B5F9}">
            <xm:f>AND('2016-02b'!$D$23&lt;=I$5,'2016-02b'!$E$23&gt;=I$5)</xm:f>
            <x14:dxf>
              <fill>
                <patternFill>
                  <bgColor theme="4" tint="0.79998168889431442"/>
                </patternFill>
              </fill>
            </x14:dxf>
          </x14:cfRule>
          <x14:cfRule type="expression" priority="6715" id="{6CD2C84F-0ED9-4E25-982F-FDB64959050C}">
            <xm:f>AND('2016-02b'!$D$24&lt;=I$5,'2016-02b'!$E$24&gt;=I$5)</xm:f>
            <x14:dxf>
              <fill>
                <patternFill>
                  <bgColor theme="4" tint="0.39994506668294322"/>
                </patternFill>
              </fill>
            </x14:dxf>
          </x14:cfRule>
          <x14:cfRule type="expression" priority="6716" id="{1377C6C3-1F63-401E-BDC1-A050AAAECC70}">
            <xm:f>AND('2016-02b'!$D$25&lt;=I$5,'2016-02b'!$E$25&gt;=I$5)</xm:f>
            <x14:dxf>
              <fill>
                <patternFill>
                  <bgColor theme="4" tint="0.39994506668294322"/>
                </patternFill>
              </fill>
            </x14:dxf>
          </x14:cfRule>
          <xm:sqref>I44:BRN44</xm:sqref>
        </x14:conditionalFormatting>
        <x14:conditionalFormatting xmlns:xm="http://schemas.microsoft.com/office/excel/2006/main">
          <x14:cfRule type="expression" priority="6694" id="{A0553529-AD61-4AD8-B795-84B06A256F39}">
            <xm:f>AND('2016-02b'!$B$19&lt;=I$5,'2016-02b'!$C$19&gt;I$5)</xm:f>
            <x14:dxf>
              <fill>
                <patternFill>
                  <bgColor theme="5" tint="0.59996337778862885"/>
                </patternFill>
              </fill>
            </x14:dxf>
          </x14:cfRule>
          <x14:cfRule type="expression" priority="6695" id="{29449241-C171-476C-B307-E7378E1C8FA1}">
            <xm:f>AND('2016-02b'!$B$20&lt;=I$5,'2016-02b'!$C$20&gt;=I$5)</xm:f>
            <x14:dxf>
              <fill>
                <patternFill>
                  <bgColor theme="5" tint="0.59996337778862885"/>
                </patternFill>
              </fill>
            </x14:dxf>
          </x14:cfRule>
          <x14:cfRule type="expression" priority="6696" id="{DB283D37-9A67-4921-B481-1C5689D667D8}">
            <xm:f>AND('2016-02b'!$B$21&lt;=I$5,'2016-02b'!$C$21&gt;=I$5)</xm:f>
            <x14:dxf>
              <fill>
                <patternFill>
                  <bgColor theme="5" tint="-0.24994659260841701"/>
                </patternFill>
              </fill>
            </x14:dxf>
          </x14:cfRule>
          <x14:cfRule type="expression" priority="6697" id="{8C19503A-33F4-41CC-AAA5-43216337D919}">
            <xm:f>AND('2016-02b'!$B$22&lt;=I$5,'2016-02b'!$C$22&gt;=I$5)</xm:f>
            <x14:dxf>
              <fill>
                <patternFill>
                  <bgColor theme="4" tint="0.79998168889431442"/>
                </patternFill>
              </fill>
            </x14:dxf>
          </x14:cfRule>
          <x14:cfRule type="expression" priority="6698" id="{8BE4E9BB-C085-4FCD-B2A2-C325244FD817}">
            <xm:f>AND('2016-02b'!$B$23&lt;=I$5,'2016-02b'!$C$23&gt;=I$5)</xm:f>
            <x14:dxf>
              <fill>
                <patternFill>
                  <bgColor theme="4" tint="0.79998168889431442"/>
                </patternFill>
              </fill>
            </x14:dxf>
          </x14:cfRule>
          <x14:cfRule type="expression" priority="6699" id="{E406AD3A-804F-4E40-A693-AA06E0484D36}">
            <xm:f>AND('2016-02b'!$B$24&lt;=I$5,'2016-02b'!$C$24&gt;=I$5)</xm:f>
            <x14:dxf>
              <fill>
                <patternFill>
                  <bgColor theme="4" tint="0.39994506668294322"/>
                </patternFill>
              </fill>
            </x14:dxf>
          </x14:cfRule>
          <x14:cfRule type="expression" priority="6700" id="{50A32F35-F289-4FE2-A690-5F38F4D9FBD5}">
            <xm:f>AND('2016-02b'!$B$25&lt;=I$5,'2016-02b'!$C$25&gt;=I$5)</xm:f>
            <x14:dxf>
              <fill>
                <patternFill>
                  <bgColor theme="4" tint="0.39994506668294322"/>
                </patternFill>
              </fill>
            </x14:dxf>
          </x14:cfRule>
          <x14:cfRule type="expression" priority="6708" id="{CF1D46F4-6335-413D-A03D-155DFB601A87}">
            <xm:f>AND('2016-02b'!$B$33&lt;=I$5,'2016-02b'!$C$33&gt;=I$5)</xm:f>
            <x14:dxf>
              <fill>
                <patternFill>
                  <bgColor rgb="FF7030A0"/>
                </patternFill>
              </fill>
            </x14:dxf>
          </x14:cfRule>
          <x14:cfRule type="expression" priority="6709" id="{7FEC9029-1129-445E-BDC0-AB37C3C6475D}">
            <xm:f>AND('2016-02b'!$B$34&lt;=I$5,'2016-02b'!$C$34&gt;=I$5)</xm:f>
            <x14:dxf>
              <fill>
                <patternFill>
                  <bgColor rgb="FF7030A0"/>
                </patternFill>
              </fill>
            </x14:dxf>
          </x14:cfRule>
          <x14:cfRule type="expression" priority="6701" id="{CD10C336-7739-45CA-9FD7-9D160A232BC4}">
            <xm:f>AND('2016-02b'!$B$26&lt;=I$5,'2016-02b'!$C$26&gt;=I$5)</xm:f>
            <x14:dxf>
              <fill>
                <patternFill>
                  <bgColor theme="4" tint="-0.24994659260841701"/>
                </patternFill>
              </fill>
            </x14:dxf>
          </x14:cfRule>
          <x14:cfRule type="expression" priority="6702" id="{7F630B12-F157-427F-B95E-18066CB69003}">
            <xm:f>AND('2016-02b'!$B$27&lt;=I$5,'2016-02b'!$C$27&gt;=I$5)</xm:f>
            <x14:dxf>
              <fill>
                <patternFill>
                  <bgColor theme="4" tint="-0.24994659260841701"/>
                </patternFill>
              </fill>
            </x14:dxf>
          </x14:cfRule>
          <x14:cfRule type="expression" priority="6703" id="{A735C83C-5199-4CE4-8293-3B77D480E904}">
            <xm:f>AND('2016-02b'!$B$28&lt;=I$5,'2016-02b'!$C$28&gt;=I$5)</xm:f>
            <x14:dxf>
              <fill>
                <patternFill>
                  <bgColor theme="4" tint="-0.24994659260841701"/>
                </patternFill>
              </fill>
            </x14:dxf>
          </x14:cfRule>
          <x14:cfRule type="expression" priority="6704" id="{CD7EB03C-B614-4EA4-AA52-B0FAB6DC371B}">
            <xm:f>AND('2016-02b'!$B$29&lt;=I$5,'2016-02b'!$C$29&gt;=I$5)</xm:f>
            <x14:dxf>
              <fill>
                <patternFill>
                  <bgColor theme="4" tint="-0.24994659260841701"/>
                </patternFill>
              </fill>
            </x14:dxf>
          </x14:cfRule>
          <x14:cfRule type="expression" priority="6705" id="{A3BFA5A6-8ED4-408E-AA9B-BA352469AA09}">
            <xm:f>AND('2016-02b'!$B$30&lt;=I$5,'2016-02b'!$C$30&gt;=I$5)</xm:f>
            <x14:dxf>
              <fill>
                <patternFill>
                  <bgColor theme="4" tint="-0.24994659260841701"/>
                </patternFill>
              </fill>
            </x14:dxf>
          </x14:cfRule>
          <x14:cfRule type="expression" priority="6706" id="{581A3422-8AB0-4A26-BE95-899839377B6B}">
            <xm:f>AND('2016-02b'!$B$31&lt;=I$5,'2016-02b'!$C$31&gt;=I$5)</xm:f>
            <x14:dxf>
              <fill>
                <patternFill>
                  <bgColor theme="4" tint="-0.499984740745262"/>
                </patternFill>
              </fill>
            </x14:dxf>
          </x14:cfRule>
          <x14:cfRule type="expression" priority="6707" id="{E06D534E-4887-47A6-A8F6-5960C5201512}">
            <xm:f>AND('2016-02b'!$B$32&lt;=I$5,'2016-02b'!$C$32&gt;=I$5)</xm:f>
            <x14:dxf>
              <fill>
                <patternFill>
                  <bgColor rgb="FF002060"/>
                </patternFill>
              </fill>
            </x14:dxf>
          </x14:cfRule>
          <xm:sqref>I45:BRN45</xm:sqref>
        </x14:conditionalFormatting>
        <x14:conditionalFormatting xmlns:xm="http://schemas.microsoft.com/office/excel/2006/main">
          <x14:cfRule type="expression" priority="4972" id="{E1D9BDD7-FDC6-4E0D-A459-250D83FF6ECA}">
            <xm:f>AND('2017-02'!$D$32&lt;=I$5,'2017-02'!$E$32&gt;=I$5)</xm:f>
            <x14:dxf>
              <fill>
                <patternFill>
                  <bgColor rgb="FF002060"/>
                </patternFill>
              </fill>
            </x14:dxf>
          </x14:cfRule>
          <x14:cfRule type="expression" priority="4971" id="{8CFE8265-7FBC-4355-B3E2-DF777BB353AA}">
            <xm:f>AND('2017-02'!$D$31&lt;=I$5,'2017-02'!$E$31&gt;=I$5)</xm:f>
            <x14:dxf>
              <fill>
                <patternFill>
                  <bgColor theme="4" tint="-0.499984740745262"/>
                </patternFill>
              </fill>
            </x14:dxf>
          </x14:cfRule>
          <x14:cfRule type="expression" priority="4970" id="{5C92CBDD-33F4-4CCB-AC89-2D1D3612C31A}">
            <xm:f>AND('2017-02'!$D$30&lt;=I$5,'2017-02'!$E$30&gt;=I$5)</xm:f>
            <x14:dxf>
              <fill>
                <patternFill>
                  <bgColor theme="4" tint="-0.24994659260841701"/>
                </patternFill>
              </fill>
            </x14:dxf>
          </x14:cfRule>
          <x14:cfRule type="expression" priority="4969" id="{B0C62C4B-A952-42F6-A2BD-FA6A481179E1}">
            <xm:f>AND('2017-02'!$D$29&lt;=I$5,'2017-02'!$E$29&gt;=I$5)</xm:f>
            <x14:dxf>
              <fill>
                <patternFill>
                  <bgColor theme="4" tint="-0.24994659260841701"/>
                </patternFill>
              </fill>
            </x14:dxf>
          </x14:cfRule>
          <x14:cfRule type="expression" priority="4968" id="{A80C05D4-A98D-4A89-B85E-347452402238}">
            <xm:f>AND('2017-02'!$D$28&lt;=I$5,'2017-02'!$E$28&gt;=I$5)</xm:f>
            <x14:dxf>
              <fill>
                <patternFill>
                  <bgColor theme="4" tint="-0.24994659260841701"/>
                </patternFill>
              </fill>
            </x14:dxf>
          </x14:cfRule>
          <x14:cfRule type="expression" priority="4967" id="{70C28332-8348-43BD-9113-9965BF8B3402}">
            <xm:f>AND('2017-02'!$D$27&lt;=I$5,'2017-02'!$E$27&gt;=I$5)</xm:f>
            <x14:dxf>
              <fill>
                <patternFill>
                  <bgColor theme="4" tint="-0.24994659260841701"/>
                </patternFill>
              </fill>
            </x14:dxf>
          </x14:cfRule>
          <x14:cfRule type="expression" priority="4966" id="{CA8CF63D-3043-408F-A6A8-9AEDA891F022}">
            <xm:f>AND('2017-02'!$D$26&lt;=I$5,'2017-02'!$E$26&gt;=I$5)</xm:f>
            <x14:dxf>
              <fill>
                <patternFill>
                  <bgColor theme="4" tint="-0.24994659260841701"/>
                </patternFill>
              </fill>
            </x14:dxf>
          </x14:cfRule>
          <x14:cfRule type="expression" priority="4965" id="{D5E94772-2F86-4313-AB1C-21E9377447B9}">
            <xm:f>AND('2017-02'!$D$25&lt;=I$5,'2017-02'!$E$25&gt;=I$5)</xm:f>
            <x14:dxf>
              <fill>
                <patternFill>
                  <bgColor theme="4" tint="0.39994506668294322"/>
                </patternFill>
              </fill>
            </x14:dxf>
          </x14:cfRule>
          <x14:cfRule type="expression" priority="4964" id="{6D7FA694-FE1A-4993-8395-0E752102959C}">
            <xm:f>AND('2017-02'!$D$24&lt;=I$5,'2017-02'!$E$24&gt;=I$5)</xm:f>
            <x14:dxf>
              <fill>
                <patternFill>
                  <bgColor theme="4" tint="0.39994506668294322"/>
                </patternFill>
              </fill>
            </x14:dxf>
          </x14:cfRule>
          <x14:cfRule type="expression" priority="4963" id="{98D5AAAF-3ED1-4532-9DB7-0EC1D4DEDDC4}">
            <xm:f>AND('2017-02'!$D$23&lt;=I$5,'2017-02'!$E$23&gt;=I$5)</xm:f>
            <x14:dxf>
              <fill>
                <patternFill>
                  <bgColor theme="4" tint="0.79998168889431442"/>
                </patternFill>
              </fill>
            </x14:dxf>
          </x14:cfRule>
          <x14:cfRule type="expression" priority="4962" id="{F86041E9-2C2E-4467-8F83-9DBE7FC0556E}">
            <xm:f>AND('2017-02'!$D$22&lt;=I$5,'2017-02'!$E$22&gt;=I$5)</xm:f>
            <x14:dxf>
              <fill>
                <patternFill>
                  <bgColor theme="4" tint="0.79998168889431442"/>
                </patternFill>
              </fill>
            </x14:dxf>
          </x14:cfRule>
          <x14:cfRule type="expression" priority="4961" id="{434D1766-8ACF-48B1-89A1-109BA7D1659A}">
            <xm:f>AND('2017-02'!$D$21&lt;=I$5,'2017-02'!$E$21&gt;=I$5)</xm:f>
            <x14:dxf>
              <fill>
                <patternFill>
                  <bgColor theme="5" tint="-0.24994659260841701"/>
                </patternFill>
              </fill>
            </x14:dxf>
          </x14:cfRule>
          <x14:cfRule type="expression" priority="4960" id="{65389A44-F171-409F-921D-7440EDB07F60}">
            <xm:f>AND('2017-02'!$D$20&lt;=I$5,'2017-02'!$E$20&gt;=I$5)</xm:f>
            <x14:dxf>
              <fill>
                <patternFill>
                  <bgColor theme="5" tint="0.59996337778862885"/>
                </patternFill>
              </fill>
            </x14:dxf>
          </x14:cfRule>
          <x14:cfRule type="expression" priority="4959" id="{544FA503-225F-407E-9B9D-BF0C2CFCB4CB}">
            <xm:f>AND('2017-02'!$D$19&lt;=I$5,'2017-02'!$E$19&gt;I$5)</xm:f>
            <x14:dxf>
              <fill>
                <patternFill>
                  <bgColor theme="5" tint="0.59996337778862885"/>
                </patternFill>
              </fill>
            </x14:dxf>
          </x14:cfRule>
          <x14:cfRule type="expression" priority="5008" id="{4154C12A-5047-4356-966F-9E1FA466ED63}">
            <xm:f>AND('2017-02'!$D$34&lt;=I$5,'2017-02'!$E$34&gt;=I$5)</xm:f>
            <x14:dxf>
              <fill>
                <patternFill>
                  <bgColor rgb="FF7030A0"/>
                </patternFill>
              </fill>
            </x14:dxf>
          </x14:cfRule>
          <x14:cfRule type="expression" priority="4973" id="{1A99BA64-9A19-4F39-A68C-FA61C7CECBD7}">
            <xm:f>AND('2017-02'!$D$33&lt;=I$5,'2017-02'!$E$33&gt;=I$5)</xm:f>
            <x14:dxf>
              <fill>
                <patternFill>
                  <bgColor rgb="FF7030A0"/>
                </patternFill>
              </fill>
            </x14:dxf>
          </x14:cfRule>
          <xm:sqref>I64:BRN64</xm:sqref>
        </x14:conditionalFormatting>
        <x14:conditionalFormatting xmlns:xm="http://schemas.microsoft.com/office/excel/2006/main">
          <x14:cfRule type="expression" priority="4956" id="{1467FFC4-0960-4031-92F6-93740A1DB687}">
            <xm:f>AND('2017-02'!$B$32&lt;=I$5,'2017-02'!$C$32&gt;=I$5)</xm:f>
            <x14:dxf>
              <fill>
                <patternFill>
                  <bgColor rgb="FF002060"/>
                </patternFill>
              </fill>
            </x14:dxf>
          </x14:cfRule>
          <x14:cfRule type="expression" priority="4955" id="{230195C5-030D-4F98-80CF-AA51321BBCBE}">
            <xm:f>AND('2017-02'!$B$31&lt;=I$5,'2017-02'!$C$31&gt;=I$5)</xm:f>
            <x14:dxf>
              <fill>
                <patternFill>
                  <bgColor theme="4" tint="-0.499984740745262"/>
                </patternFill>
              </fill>
            </x14:dxf>
          </x14:cfRule>
          <x14:cfRule type="expression" priority="4954" id="{E8803B4D-27B4-4BE3-84A9-91C2E4680817}">
            <xm:f>AND('2017-02'!$B$30&lt;=I$5,'2017-02'!$C$30&gt;=I$5)</xm:f>
            <x14:dxf>
              <fill>
                <patternFill>
                  <bgColor theme="4" tint="-0.24994659260841701"/>
                </patternFill>
              </fill>
            </x14:dxf>
          </x14:cfRule>
          <x14:cfRule type="expression" priority="4953" id="{F09858A5-259C-4D1D-AB0D-932E4EFABD43}">
            <xm:f>AND('2017-02'!$B$29&lt;=I$5,'2017-02'!$C$29&gt;=I$5)</xm:f>
            <x14:dxf>
              <fill>
                <patternFill>
                  <bgColor theme="4" tint="-0.24994659260841701"/>
                </patternFill>
              </fill>
            </x14:dxf>
          </x14:cfRule>
          <x14:cfRule type="expression" priority="4952" id="{30032036-D9DF-41B6-8E03-69F41C3CFB69}">
            <xm:f>AND('2017-02'!$B$28&lt;=I$5,'2017-02'!$C$28&gt;=I$5)</xm:f>
            <x14:dxf>
              <fill>
                <patternFill>
                  <bgColor theme="4" tint="-0.24994659260841701"/>
                </patternFill>
              </fill>
            </x14:dxf>
          </x14:cfRule>
          <x14:cfRule type="expression" priority="4951" id="{EA20069C-3F34-47F8-B8C1-E4889C1EF2E1}">
            <xm:f>AND('2017-02'!$B$27&lt;=I$5,'2017-02'!$C$27&gt;=I$5)</xm:f>
            <x14:dxf>
              <fill>
                <patternFill>
                  <bgColor theme="4" tint="-0.24994659260841701"/>
                </patternFill>
              </fill>
            </x14:dxf>
          </x14:cfRule>
          <x14:cfRule type="expression" priority="4950" id="{0619E395-CE86-4995-ADF1-EC1AB8DA9749}">
            <xm:f>AND('2017-02'!$B$26&lt;=I$5,'2017-02'!$C$26&gt;=I$5)</xm:f>
            <x14:dxf>
              <fill>
                <patternFill>
                  <bgColor theme="4" tint="-0.24994659260841701"/>
                </patternFill>
              </fill>
            </x14:dxf>
          </x14:cfRule>
          <x14:cfRule type="expression" priority="4958" id="{A00C0F2E-C577-4548-B366-1EC5189C7424}">
            <xm:f>AND('2017-02'!$B$34&lt;=I$5,'2017-02'!$C$34&gt;=I$5)</xm:f>
            <x14:dxf>
              <fill>
                <patternFill>
                  <bgColor rgb="FF7030A0"/>
                </patternFill>
              </fill>
            </x14:dxf>
          </x14:cfRule>
          <x14:cfRule type="expression" priority="4948" id="{C027CEF8-3513-4550-9C4F-6CD3448006E5}">
            <xm:f>AND('2017-02'!$B$24&lt;=I$5,'2017-02'!$C$24&gt;=I$5)</xm:f>
            <x14:dxf>
              <fill>
                <patternFill>
                  <bgColor theme="4" tint="0.39994506668294322"/>
                </patternFill>
              </fill>
            </x14:dxf>
          </x14:cfRule>
          <x14:cfRule type="expression" priority="4947" id="{480DCA68-5ED5-49CA-A6AC-43D54E4E1985}">
            <xm:f>AND('2017-02'!$B$23&lt;=I$5,'2017-02'!$C$23&gt;=I$5)</xm:f>
            <x14:dxf>
              <fill>
                <patternFill>
                  <bgColor theme="4" tint="0.79998168889431442"/>
                </patternFill>
              </fill>
            </x14:dxf>
          </x14:cfRule>
          <x14:cfRule type="expression" priority="4946" id="{24D4AC6B-CA99-4640-AA1F-BD98B3C289B8}">
            <xm:f>AND('2017-02'!$B$22&lt;=I$5,'2017-02'!$C$22&gt;=I$5)</xm:f>
            <x14:dxf>
              <fill>
                <patternFill>
                  <bgColor theme="4" tint="0.79998168889431442"/>
                </patternFill>
              </fill>
            </x14:dxf>
          </x14:cfRule>
          <x14:cfRule type="expression" priority="4945" id="{80A70BFA-882A-4773-8527-F6654AF0AB9B}">
            <xm:f>AND('2017-02'!$B$21&lt;=I$5,'2017-02'!$C$21&gt;=I$5)</xm:f>
            <x14:dxf>
              <fill>
                <patternFill>
                  <bgColor theme="5" tint="-0.24994659260841701"/>
                </patternFill>
              </fill>
            </x14:dxf>
          </x14:cfRule>
          <x14:cfRule type="expression" priority="4944" id="{4B534194-73E8-43B0-A37F-C76502F85A8F}">
            <xm:f>AND('2017-02'!$B$20&lt;=I$5,'2017-02'!$C$20&gt;=I$5)</xm:f>
            <x14:dxf>
              <fill>
                <patternFill>
                  <bgColor theme="5" tint="0.59996337778862885"/>
                </patternFill>
              </fill>
            </x14:dxf>
          </x14:cfRule>
          <x14:cfRule type="expression" priority="4943" id="{4CAB95F3-5278-44F3-8BF7-29EFC1229597}">
            <xm:f>AND('2017-02'!$B$19&lt;=I$5,'2017-02'!$C$19&gt;I$5)</xm:f>
            <x14:dxf>
              <fill>
                <patternFill>
                  <bgColor theme="5" tint="0.59996337778862885"/>
                </patternFill>
              </fill>
            </x14:dxf>
          </x14:cfRule>
          <x14:cfRule type="expression" priority="4949" id="{175EF5C6-62CB-4450-8E14-8604D1C7180F}">
            <xm:f>AND('2017-02'!$B$25&lt;=I$5,'2017-02'!$C$25&gt;=I$5)</xm:f>
            <x14:dxf>
              <fill>
                <patternFill>
                  <bgColor theme="4" tint="0.39994506668294322"/>
                </patternFill>
              </fill>
            </x14:dxf>
          </x14:cfRule>
          <x14:cfRule type="expression" priority="4957" id="{0D2E1D6A-1873-4A76-8C84-20FE47C11BC9}">
            <xm:f>AND('2017-02'!$B$33&lt;=I$5,'2017-02'!$C$33&gt;=I$5)</xm:f>
            <x14:dxf>
              <fill>
                <patternFill>
                  <bgColor rgb="FF7030A0"/>
                </patternFill>
              </fill>
            </x14:dxf>
          </x14:cfRule>
          <xm:sqref>I65:BRN65</xm:sqref>
        </x14:conditionalFormatting>
        <x14:conditionalFormatting xmlns:xm="http://schemas.microsoft.com/office/excel/2006/main">
          <x14:cfRule type="expression" priority="4942" id="{14077AAC-4014-47BB-9A01-C8996D815F32}">
            <xm:f>AND('2017-03'!$D$34&lt;=I$5,'2017-03'!$E$34&gt;=I$5)</xm:f>
            <x14:dxf>
              <fill>
                <patternFill>
                  <bgColor rgb="FF7030A0"/>
                </patternFill>
              </fill>
            </x14:dxf>
          </x14:cfRule>
          <x14:cfRule type="expression" priority="4907" id="{80611476-183E-40BC-A889-32CEC39C2278}">
            <xm:f>AND('2017-03'!$D$33&lt;=I$5,'2017-03'!$E$33&gt;=I$5)</xm:f>
            <x14:dxf>
              <fill>
                <patternFill>
                  <bgColor rgb="FF7030A0"/>
                </patternFill>
              </fill>
            </x14:dxf>
          </x14:cfRule>
          <x14:cfRule type="expression" priority="4906" id="{35A6D7F3-BF96-44DE-8FE7-21C16C289E33}">
            <xm:f>AND('2017-03'!$D$32&lt;=I$5,'2017-03'!$E$32&gt;=I$5)</xm:f>
            <x14:dxf>
              <fill>
                <patternFill>
                  <bgColor rgb="FF002060"/>
                </patternFill>
              </fill>
            </x14:dxf>
          </x14:cfRule>
          <x14:cfRule type="expression" priority="4905" id="{4288BC6E-05C8-41EA-B54B-C3BBC519AC3D}">
            <xm:f>AND('2017-03'!$D$31&lt;=I$5,'2017-03'!$E$31&gt;=I$5)</xm:f>
            <x14:dxf>
              <fill>
                <patternFill>
                  <bgColor theme="4" tint="-0.499984740745262"/>
                </patternFill>
              </fill>
            </x14:dxf>
          </x14:cfRule>
          <x14:cfRule type="expression" priority="4904" id="{28943051-25BE-45E8-923D-23FC855932FB}">
            <xm:f>AND('2017-03'!$D$30&lt;=I$5,'2017-03'!$E$30&gt;=I$5)</xm:f>
            <x14:dxf>
              <fill>
                <patternFill>
                  <bgColor theme="4" tint="-0.24994659260841701"/>
                </patternFill>
              </fill>
            </x14:dxf>
          </x14:cfRule>
          <x14:cfRule type="expression" priority="4902" id="{C3F01FDC-5C6C-4E2C-B0DA-2FE10E1E3FF7}">
            <xm:f>AND('2017-03'!$D$28&lt;=I$5,'2017-03'!$E$28&gt;=I$5)</xm:f>
            <x14:dxf>
              <fill>
                <patternFill>
                  <bgColor theme="4" tint="-0.24994659260841701"/>
                </patternFill>
              </fill>
            </x14:dxf>
          </x14:cfRule>
          <x14:cfRule type="expression" priority="4901" id="{BBDEF3BF-271E-46AA-83B5-3EA635DC3994}">
            <xm:f>AND('2017-03'!$D$27&lt;=I$5,'2017-03'!$E$27&gt;=I$5)</xm:f>
            <x14:dxf>
              <fill>
                <patternFill>
                  <bgColor theme="4" tint="-0.24994659260841701"/>
                </patternFill>
              </fill>
            </x14:dxf>
          </x14:cfRule>
          <x14:cfRule type="expression" priority="4900" id="{DA7799C0-6BCB-4047-B6A4-E2020B40FBD1}">
            <xm:f>AND('2017-03'!$D$26&lt;=I$5,'2017-03'!$E$26&gt;=I$5)</xm:f>
            <x14:dxf>
              <fill>
                <patternFill>
                  <bgColor theme="4" tint="-0.24994659260841701"/>
                </patternFill>
              </fill>
            </x14:dxf>
          </x14:cfRule>
          <x14:cfRule type="expression" priority="4899" id="{221613C2-F6A4-45D9-8F14-D82336C182AC}">
            <xm:f>AND('2017-03'!$D$25&lt;=I$5,'2017-03'!$E$25&gt;=I$5)</xm:f>
            <x14:dxf>
              <fill>
                <patternFill>
                  <bgColor theme="4" tint="0.39994506668294322"/>
                </patternFill>
              </fill>
            </x14:dxf>
          </x14:cfRule>
          <x14:cfRule type="expression" priority="4898" id="{C4DA2EF5-8000-455D-B974-DA1A2549D6CC}">
            <xm:f>AND('2017-03'!$D$24&lt;=I$5,'2017-03'!$E$24&gt;=I$5)</xm:f>
            <x14:dxf>
              <fill>
                <patternFill>
                  <bgColor theme="4" tint="0.39994506668294322"/>
                </patternFill>
              </fill>
            </x14:dxf>
          </x14:cfRule>
          <x14:cfRule type="expression" priority="4897" id="{F05F83DE-55CF-4844-BBBF-BC689859B4A5}">
            <xm:f>AND('2017-03'!$D$23&lt;=I$5,'2017-03'!$E$23&gt;=I$5)</xm:f>
            <x14:dxf>
              <fill>
                <patternFill>
                  <bgColor theme="4" tint="0.79998168889431442"/>
                </patternFill>
              </fill>
            </x14:dxf>
          </x14:cfRule>
          <x14:cfRule type="expression" priority="4896" id="{E989AEA5-6C35-4296-BE1D-033450525DAB}">
            <xm:f>AND('2017-03'!$D$22&lt;=I$5,'2017-03'!$E$22&gt;=I$5)</xm:f>
            <x14:dxf>
              <fill>
                <patternFill>
                  <bgColor theme="4" tint="0.79998168889431442"/>
                </patternFill>
              </fill>
            </x14:dxf>
          </x14:cfRule>
          <x14:cfRule type="expression" priority="4895" id="{5D330862-8F62-4EDE-8683-499DECB7FB5C}">
            <xm:f>AND('2017-03'!$D$21&lt;=I$5,'2017-03'!$E$21&gt;=I$5)</xm:f>
            <x14:dxf>
              <fill>
                <patternFill>
                  <bgColor theme="5" tint="-0.24994659260841701"/>
                </patternFill>
              </fill>
            </x14:dxf>
          </x14:cfRule>
          <x14:cfRule type="expression" priority="4894" id="{962846C6-A552-42FA-9C6F-50A26030EB90}">
            <xm:f>AND('2017-03'!$D$20&lt;=I$5,'2017-03'!$E$20&gt;=I$5)</xm:f>
            <x14:dxf>
              <fill>
                <patternFill>
                  <bgColor theme="5" tint="0.59996337778862885"/>
                </patternFill>
              </fill>
            </x14:dxf>
          </x14:cfRule>
          <x14:cfRule type="expression" priority="4893" id="{96DBFFAD-2C95-46E7-9DB4-EE457412F2F1}">
            <xm:f>AND('2017-03'!$D$19&lt;=I$5,'2017-03'!$E$19&gt;I$5)</xm:f>
            <x14:dxf>
              <fill>
                <patternFill>
                  <bgColor theme="5" tint="0.59996337778862885"/>
                </patternFill>
              </fill>
            </x14:dxf>
          </x14:cfRule>
          <x14:cfRule type="expression" priority="4903" id="{E02E47F6-4333-40CA-AB32-CFFFADEF3F22}">
            <xm:f>AND('2017-03'!$D$29&lt;=I$5,'2017-03'!$E$29&gt;=I$5)</xm:f>
            <x14:dxf>
              <fill>
                <patternFill>
                  <bgColor theme="4" tint="-0.24994659260841701"/>
                </patternFill>
              </fill>
            </x14:dxf>
          </x14:cfRule>
          <xm:sqref>I66:BRN66</xm:sqref>
        </x14:conditionalFormatting>
        <x14:conditionalFormatting xmlns:xm="http://schemas.microsoft.com/office/excel/2006/main">
          <x14:cfRule type="expression" priority="4890" id="{DDC0642E-D82A-448D-8979-98DE694E5AA7}">
            <xm:f>AND('2017-03'!$B$32&lt;=I$5,'2017-03'!$C$32&gt;=I$5)</xm:f>
            <x14:dxf>
              <fill>
                <patternFill>
                  <bgColor rgb="FF002060"/>
                </patternFill>
              </fill>
            </x14:dxf>
          </x14:cfRule>
          <x14:cfRule type="expression" priority="4889" id="{3DE58229-10EB-4345-9AEA-1C9260A0EA28}">
            <xm:f>AND('2017-03'!$B$31&lt;=I$5,'2017-03'!$C$31&gt;=I$5)</xm:f>
            <x14:dxf>
              <fill>
                <patternFill>
                  <bgColor theme="4" tint="-0.499984740745262"/>
                </patternFill>
              </fill>
            </x14:dxf>
          </x14:cfRule>
          <x14:cfRule type="expression" priority="4888" id="{96CC6F9A-00CB-44EA-9588-028C32828322}">
            <xm:f>AND('2017-03'!$B$30&lt;=I$5,'2017-03'!$C$30&gt;=I$5)</xm:f>
            <x14:dxf>
              <fill>
                <patternFill>
                  <bgColor theme="4" tint="-0.24994659260841701"/>
                </patternFill>
              </fill>
            </x14:dxf>
          </x14:cfRule>
          <x14:cfRule type="expression" priority="4887" id="{E8E4F643-1D63-4276-A86C-25B1CB853F6F}">
            <xm:f>AND('2017-03'!$B$29&lt;=I$5,'2017-03'!$C$29&gt;=I$5)</xm:f>
            <x14:dxf>
              <fill>
                <patternFill>
                  <bgColor theme="4" tint="-0.24994659260841701"/>
                </patternFill>
              </fill>
            </x14:dxf>
          </x14:cfRule>
          <x14:cfRule type="expression" priority="4886" id="{A1221FBC-DEFD-4279-871A-863B8060146C}">
            <xm:f>AND('2017-03'!$B$28&lt;=I$5,'2017-03'!$C$28&gt;=I$5)</xm:f>
            <x14:dxf>
              <fill>
                <patternFill>
                  <bgColor theme="4" tint="-0.24994659260841701"/>
                </patternFill>
              </fill>
            </x14:dxf>
          </x14:cfRule>
          <x14:cfRule type="expression" priority="4885" id="{5AE7E12E-1B93-4F38-BD24-E51068A728B7}">
            <xm:f>AND('2017-03'!$B$27&lt;=I$5,'2017-03'!$C$27&gt;=I$5)</xm:f>
            <x14:dxf>
              <fill>
                <patternFill>
                  <bgColor theme="4" tint="-0.24994659260841701"/>
                </patternFill>
              </fill>
            </x14:dxf>
          </x14:cfRule>
          <x14:cfRule type="expression" priority="4884" id="{F653C545-F250-4DCE-A0EB-408554221A23}">
            <xm:f>AND('2017-03'!$B$26&lt;=I$5,'2017-03'!$C$26&gt;=I$5)</xm:f>
            <x14:dxf>
              <fill>
                <patternFill>
                  <bgColor theme="4" tint="-0.24994659260841701"/>
                </patternFill>
              </fill>
            </x14:dxf>
          </x14:cfRule>
          <x14:cfRule type="expression" priority="4892" id="{05CEB831-E751-442D-A0CB-21FEA4546048}">
            <xm:f>AND('2017-03'!$B$34&lt;=I$5,'2017-03'!$C$34&gt;=I$5)</xm:f>
            <x14:dxf>
              <fill>
                <patternFill>
                  <bgColor rgb="FF7030A0"/>
                </patternFill>
              </fill>
            </x14:dxf>
          </x14:cfRule>
          <x14:cfRule type="expression" priority="4882" id="{8B47722C-B08B-43ED-BFE9-8D49E60116A5}">
            <xm:f>AND('2017-03'!$B$24&lt;=I$5,'2017-03'!$C$24&gt;=I$5)</xm:f>
            <x14:dxf>
              <fill>
                <patternFill>
                  <bgColor theme="4" tint="0.39994506668294322"/>
                </patternFill>
              </fill>
            </x14:dxf>
          </x14:cfRule>
          <x14:cfRule type="expression" priority="4881" id="{F98DC45E-1F6E-4D2B-B745-CF41B731E5CB}">
            <xm:f>AND('2017-03'!$B$23&lt;=I$5,'2017-03'!$C$23&gt;=I$5)</xm:f>
            <x14:dxf>
              <fill>
                <patternFill>
                  <bgColor theme="4" tint="0.79998168889431442"/>
                </patternFill>
              </fill>
            </x14:dxf>
          </x14:cfRule>
          <x14:cfRule type="expression" priority="4880" id="{66AE0295-3AB0-48AB-85BB-A11EA756C0B8}">
            <xm:f>AND('2017-03'!$B$22&lt;=I$5,'2017-03'!$C$22&gt;=I$5)</xm:f>
            <x14:dxf>
              <fill>
                <patternFill>
                  <bgColor theme="4" tint="0.79998168889431442"/>
                </patternFill>
              </fill>
            </x14:dxf>
          </x14:cfRule>
          <x14:cfRule type="expression" priority="4879" id="{2505AD38-9B7B-4AE6-841E-7DA972C03390}">
            <xm:f>AND('2017-03'!$B$21&lt;=I$5,'2017-03'!$C$21&gt;=I$5)</xm:f>
            <x14:dxf>
              <fill>
                <patternFill>
                  <bgColor theme="5" tint="-0.24994659260841701"/>
                </patternFill>
              </fill>
            </x14:dxf>
          </x14:cfRule>
          <x14:cfRule type="expression" priority="4878" id="{520FEB6D-CFCF-4E22-B21D-CD56674368DD}">
            <xm:f>AND('2017-03'!$B$20&lt;=I$5,'2017-03'!$C$20&gt;=I$5)</xm:f>
            <x14:dxf>
              <fill>
                <patternFill>
                  <bgColor theme="5" tint="0.59996337778862885"/>
                </patternFill>
              </fill>
            </x14:dxf>
          </x14:cfRule>
          <x14:cfRule type="expression" priority="4877" id="{DBE15348-E2B8-44C7-BC39-2F6E416B65E5}">
            <xm:f>AND('2017-03'!$B$19&lt;=I$5,'2017-03'!$C$19&gt;I$5)</xm:f>
            <x14:dxf>
              <fill>
                <patternFill>
                  <bgColor theme="5" tint="0.59996337778862885"/>
                </patternFill>
              </fill>
            </x14:dxf>
          </x14:cfRule>
          <x14:cfRule type="expression" priority="4883" id="{D852D67E-DC4B-40C6-8D9C-E80D1452ADE6}">
            <xm:f>AND('2017-03'!$B$25&lt;=I$5,'2017-03'!$C$25&gt;=I$5)</xm:f>
            <x14:dxf>
              <fill>
                <patternFill>
                  <bgColor theme="4" tint="0.39994506668294322"/>
                </patternFill>
              </fill>
            </x14:dxf>
          </x14:cfRule>
          <x14:cfRule type="expression" priority="4891" id="{DFC00095-A98B-4AC9-89E8-313D22687E26}">
            <xm:f>AND('2017-03'!$B$33&lt;=I$5,'2017-03'!$C$33&gt;=I$5)</xm:f>
            <x14:dxf>
              <fill>
                <patternFill>
                  <bgColor rgb="FF7030A0"/>
                </patternFill>
              </fill>
            </x14:dxf>
          </x14:cfRule>
          <xm:sqref>I67:BRN67</xm:sqref>
        </x14:conditionalFormatting>
        <x14:conditionalFormatting xmlns:xm="http://schemas.microsoft.com/office/excel/2006/main">
          <x14:cfRule type="expression" priority="4840" id="{DCA16DEE-0996-4FD4-BED2-20D3B1FEDBEB}">
            <xm:f>AND('2017-04'!$D$32&lt;=I$5,'2017-04'!$E$32&gt;=I$5)</xm:f>
            <x14:dxf>
              <fill>
                <patternFill>
                  <bgColor rgb="FF002060"/>
                </patternFill>
              </fill>
            </x14:dxf>
          </x14:cfRule>
          <x14:cfRule type="expression" priority="4839" id="{D351051A-A9B4-4186-8653-CBA624558CF8}">
            <xm:f>AND('2017-04'!$D$31&lt;=I$5,'2017-04'!$E$31&gt;=I$5)</xm:f>
            <x14:dxf>
              <fill>
                <patternFill>
                  <bgColor theme="4" tint="-0.499984740745262"/>
                </patternFill>
              </fill>
            </x14:dxf>
          </x14:cfRule>
          <x14:cfRule type="expression" priority="4838" id="{30DC1B12-87D3-4B53-BD55-E4A2BBF64BBF}">
            <xm:f>AND('2017-04'!$D$30&lt;=I$5,'2017-04'!$E$30&gt;=I$5)</xm:f>
            <x14:dxf>
              <fill>
                <patternFill>
                  <bgColor theme="4" tint="-0.24994659260841701"/>
                </patternFill>
              </fill>
            </x14:dxf>
          </x14:cfRule>
          <x14:cfRule type="expression" priority="4837" id="{CFA1DC7C-9DA8-4207-B383-9E00B9130BAD}">
            <xm:f>AND('2017-04'!$D$29&lt;=I$5,'2017-04'!$E$29&gt;=I$5)</xm:f>
            <x14:dxf>
              <fill>
                <patternFill>
                  <bgColor theme="4" tint="-0.24994659260841701"/>
                </patternFill>
              </fill>
            </x14:dxf>
          </x14:cfRule>
          <x14:cfRule type="expression" priority="4836" id="{D6143223-3453-4884-A178-8F886C1C5114}">
            <xm:f>AND('2017-04'!$D$28&lt;=I$5,'2017-04'!$E$28&gt;=I$5)</xm:f>
            <x14:dxf>
              <fill>
                <patternFill>
                  <bgColor theme="4" tint="-0.24994659260841701"/>
                </patternFill>
              </fill>
            </x14:dxf>
          </x14:cfRule>
          <x14:cfRule type="expression" priority="4835" id="{C76B0AE7-50DA-4165-ABE0-13B62F8C9527}">
            <xm:f>AND('2017-04'!$D$27&lt;=I$5,'2017-04'!$E$27&gt;=I$5)</xm:f>
            <x14:dxf>
              <fill>
                <patternFill>
                  <bgColor theme="4" tint="-0.24994659260841701"/>
                </patternFill>
              </fill>
            </x14:dxf>
          </x14:cfRule>
          <x14:cfRule type="expression" priority="4834" id="{E372A4B4-41B2-4E17-86A9-A485265E573D}">
            <xm:f>AND('2017-04'!$D$26&lt;=I$5,'2017-04'!$E$26&gt;=I$5)</xm:f>
            <x14:dxf>
              <fill>
                <patternFill>
                  <bgColor theme="4" tint="-0.24994659260841701"/>
                </patternFill>
              </fill>
            </x14:dxf>
          </x14:cfRule>
          <x14:cfRule type="expression" priority="4833" id="{93CDCCFA-BDED-48F0-860D-5D63F2203128}">
            <xm:f>AND('2017-04'!$D$25&lt;=I$5,'2017-04'!$E$25&gt;=I$5)</xm:f>
            <x14:dxf>
              <fill>
                <patternFill>
                  <bgColor theme="4" tint="0.39994506668294322"/>
                </patternFill>
              </fill>
            </x14:dxf>
          </x14:cfRule>
          <x14:cfRule type="expression" priority="4832" id="{E8532F8A-D98F-49C7-8581-06E3B6ABDA8B}">
            <xm:f>AND('2017-04'!$D$24&lt;=I$5,'2017-04'!$E$24&gt;=I$5)</xm:f>
            <x14:dxf>
              <fill>
                <patternFill>
                  <bgColor theme="4" tint="0.39994506668294322"/>
                </patternFill>
              </fill>
            </x14:dxf>
          </x14:cfRule>
          <x14:cfRule type="expression" priority="4831" id="{59DA592D-4D22-4567-A30B-0D476C151745}">
            <xm:f>AND('2017-04'!$D$23&lt;=I$5,'2017-04'!$E$23&gt;=I$5)</xm:f>
            <x14:dxf>
              <fill>
                <patternFill>
                  <bgColor theme="4" tint="0.79998168889431442"/>
                </patternFill>
              </fill>
            </x14:dxf>
          </x14:cfRule>
          <x14:cfRule type="expression" priority="4830" id="{383F743B-6799-4A4C-ABC1-A29137AB67E6}">
            <xm:f>AND('2017-04'!$D$22&lt;=I$5,'2017-04'!$E$22&gt;=I$5)</xm:f>
            <x14:dxf>
              <fill>
                <patternFill>
                  <bgColor theme="4" tint="0.79998168889431442"/>
                </patternFill>
              </fill>
            </x14:dxf>
          </x14:cfRule>
          <x14:cfRule type="expression" priority="4829" id="{6187FF3F-6C37-4A73-A23D-B101352A2B90}">
            <xm:f>AND('2017-04'!$D$21&lt;=I$5,'2017-04'!$E$21&gt;=I$5)</xm:f>
            <x14:dxf>
              <fill>
                <patternFill>
                  <bgColor theme="5" tint="-0.24994659260841701"/>
                </patternFill>
              </fill>
            </x14:dxf>
          </x14:cfRule>
          <x14:cfRule type="expression" priority="4828" id="{6AABADE8-639E-4046-B4E5-8517FA082AB8}">
            <xm:f>AND('2017-04'!$D$20&lt;=I$5,'2017-04'!$E$20&gt;=I$5)</xm:f>
            <x14:dxf>
              <fill>
                <patternFill>
                  <bgColor theme="5" tint="0.59996337778862885"/>
                </patternFill>
              </fill>
            </x14:dxf>
          </x14:cfRule>
          <x14:cfRule type="expression" priority="4827" id="{E4D6FBD9-ACFB-4452-BDF9-E00DF36DD16F}">
            <xm:f>AND('2017-04'!$D$19&lt;=I$5,'2017-04'!$E$19&gt;I$5)</xm:f>
            <x14:dxf>
              <fill>
                <patternFill>
                  <bgColor theme="5" tint="0.59996337778862885"/>
                </patternFill>
              </fill>
            </x14:dxf>
          </x14:cfRule>
          <x14:cfRule type="expression" priority="4876" id="{55AF80BF-AD81-4F6E-A76E-0AF2378BE69C}">
            <xm:f>AND('2017-04'!$D$34&lt;=I$5,'2017-04'!$E$34&gt;=I$5)</xm:f>
            <x14:dxf>
              <fill>
                <patternFill>
                  <bgColor rgb="FF7030A0"/>
                </patternFill>
              </fill>
            </x14:dxf>
          </x14:cfRule>
          <x14:cfRule type="expression" priority="4841" id="{3B55C0BA-E167-4313-8ADA-24C8F19ABAC8}">
            <xm:f>AND('2017-04'!$D$33&lt;=I$5,'2017-04'!$E$33&gt;=I$5)</xm:f>
            <x14:dxf>
              <fill>
                <patternFill>
                  <bgColor rgb="FF7030A0"/>
                </patternFill>
              </fill>
            </x14:dxf>
          </x14:cfRule>
          <xm:sqref>I68:BRN68</xm:sqref>
        </x14:conditionalFormatting>
        <x14:conditionalFormatting xmlns:xm="http://schemas.microsoft.com/office/excel/2006/main">
          <x14:cfRule type="expression" priority="4826" id="{5289638A-651E-48CB-887E-9F18C30392A6}">
            <xm:f>AND('2017-04'!$B$34&lt;=I$5,'2017-04'!$C$34&gt;=I$5)</xm:f>
            <x14:dxf>
              <fill>
                <patternFill>
                  <bgColor rgb="FF7030A0"/>
                </patternFill>
              </fill>
            </x14:dxf>
          </x14:cfRule>
          <x14:cfRule type="expression" priority="4825" id="{154712D3-7747-4D4E-8148-E4A390D0622D}">
            <xm:f>AND('2017-04'!$B$33&lt;=I$5,'2017-04'!$C$33&gt;=I$5)</xm:f>
            <x14:dxf>
              <fill>
                <patternFill>
                  <bgColor rgb="FF7030A0"/>
                </patternFill>
              </fill>
            </x14:dxf>
          </x14:cfRule>
          <x14:cfRule type="expression" priority="4824" id="{9482CC3D-A561-4347-853E-6D4F8F45E53F}">
            <xm:f>AND('2017-04'!$B$32&lt;=I$5,'2017-04'!$C$32&gt;=I$5)</xm:f>
            <x14:dxf>
              <fill>
                <patternFill>
                  <bgColor rgb="FF002060"/>
                </patternFill>
              </fill>
            </x14:dxf>
          </x14:cfRule>
          <x14:cfRule type="expression" priority="4823" id="{4A2F2BAA-6014-4159-82F6-7CC681DA8272}">
            <xm:f>AND('2017-04'!$B$31&lt;=I$5,'2017-04'!$C$31&gt;=I$5)</xm:f>
            <x14:dxf>
              <fill>
                <patternFill>
                  <bgColor theme="4" tint="-0.499984740745262"/>
                </patternFill>
              </fill>
            </x14:dxf>
          </x14:cfRule>
          <x14:cfRule type="expression" priority="4822" id="{EFC65E23-EB11-45D2-B01E-D8798CD0310B}">
            <xm:f>AND('2017-04'!$B$30&lt;=I$5,'2017-04'!$C$30&gt;=I$5)</xm:f>
            <x14:dxf>
              <fill>
                <patternFill>
                  <bgColor theme="4" tint="-0.24994659260841701"/>
                </patternFill>
              </fill>
            </x14:dxf>
          </x14:cfRule>
          <x14:cfRule type="expression" priority="4821" id="{30C8C00F-71B6-481E-B552-99EBD1DC2FCD}">
            <xm:f>AND('2017-04'!$B$29&lt;=I$5,'2017-04'!$C$29&gt;=I$5)</xm:f>
            <x14:dxf>
              <fill>
                <patternFill>
                  <bgColor theme="4" tint="-0.24994659260841701"/>
                </patternFill>
              </fill>
            </x14:dxf>
          </x14:cfRule>
          <x14:cfRule type="expression" priority="4820" id="{C0034644-97E3-43EF-9648-0A1EDDC962C6}">
            <xm:f>AND('2017-04'!$B$28&lt;=I$5,'2017-04'!$C$28&gt;=I$5)</xm:f>
            <x14:dxf>
              <fill>
                <patternFill>
                  <bgColor theme="4" tint="-0.24994659260841701"/>
                </patternFill>
              </fill>
            </x14:dxf>
          </x14:cfRule>
          <x14:cfRule type="expression" priority="4819" id="{FFF5E05E-7C33-44C0-BA46-41A4B5501CA9}">
            <xm:f>AND('2017-04'!$B$27&lt;=I$5,'2017-04'!$C$27&gt;=I$5)</xm:f>
            <x14:dxf>
              <fill>
                <patternFill>
                  <bgColor theme="4" tint="-0.24994659260841701"/>
                </patternFill>
              </fill>
            </x14:dxf>
          </x14:cfRule>
          <x14:cfRule type="expression" priority="4818" id="{3F9547B3-ABE1-48DD-B75F-8C2EA22297E4}">
            <xm:f>AND('2017-04'!$B$26&lt;=I$5,'2017-04'!$C$26&gt;=I$5)</xm:f>
            <x14:dxf>
              <fill>
                <patternFill>
                  <bgColor theme="4" tint="-0.24994659260841701"/>
                </patternFill>
              </fill>
            </x14:dxf>
          </x14:cfRule>
          <x14:cfRule type="expression" priority="4817" id="{7EC036AA-4AEB-4A71-A894-B16553EC2A8E}">
            <xm:f>AND('2017-04'!$B$25&lt;=I$5,'2017-04'!$C$25&gt;=I$5)</xm:f>
            <x14:dxf>
              <fill>
                <patternFill>
                  <bgColor theme="4" tint="0.39994506668294322"/>
                </patternFill>
              </fill>
            </x14:dxf>
          </x14:cfRule>
          <x14:cfRule type="expression" priority="4816" id="{7E17174F-BDAD-4BE9-B2A3-72A4BD1DA6F3}">
            <xm:f>AND('2017-04'!$B$24&lt;=I$5,'2017-04'!$C$24&gt;=I$5)</xm:f>
            <x14:dxf>
              <fill>
                <patternFill>
                  <bgColor theme="4" tint="0.39994506668294322"/>
                </patternFill>
              </fill>
            </x14:dxf>
          </x14:cfRule>
          <x14:cfRule type="expression" priority="4815" id="{900310AE-E016-40D0-92EB-FB0B76BABAEA}">
            <xm:f>AND('2017-04'!$B$23&lt;=I$5,'2017-04'!$C$23&gt;=I$5)</xm:f>
            <x14:dxf>
              <fill>
                <patternFill>
                  <bgColor theme="4" tint="0.79998168889431442"/>
                </patternFill>
              </fill>
            </x14:dxf>
          </x14:cfRule>
          <x14:cfRule type="expression" priority="4814" id="{AEBD1ACF-8B1E-4B50-9BA2-18B8F34A10F2}">
            <xm:f>AND('2017-04'!$B$22&lt;=I$5,'2017-04'!$C$22&gt;=I$5)</xm:f>
            <x14:dxf>
              <fill>
                <patternFill>
                  <bgColor theme="4" tint="0.79998168889431442"/>
                </patternFill>
              </fill>
            </x14:dxf>
          </x14:cfRule>
          <x14:cfRule type="expression" priority="4813" id="{A516C072-4B20-4C25-9993-70033C2C5ADE}">
            <xm:f>AND('2017-04'!$B$21&lt;=I$5,'2017-04'!$C$21&gt;=I$5)</xm:f>
            <x14:dxf>
              <fill>
                <patternFill>
                  <bgColor theme="5" tint="-0.24994659260841701"/>
                </patternFill>
              </fill>
            </x14:dxf>
          </x14:cfRule>
          <x14:cfRule type="expression" priority="4812" id="{5F6A2ABD-3E72-43ED-95D2-7A2F5327D136}">
            <xm:f>AND('2017-04'!$B$20&lt;=I$5,'2017-04'!$C$20&gt;=I$5)</xm:f>
            <x14:dxf>
              <fill>
                <patternFill>
                  <bgColor theme="5" tint="0.59996337778862885"/>
                </patternFill>
              </fill>
            </x14:dxf>
          </x14:cfRule>
          <x14:cfRule type="expression" priority="4811" id="{8458896F-565B-4465-9AA2-4200EBBF3AD9}">
            <xm:f>AND('2017-04'!$B$19&lt;=I$5,'2017-04'!$C$19&gt;I$5)</xm:f>
            <x14:dxf>
              <fill>
                <patternFill>
                  <bgColor theme="5" tint="0.59996337778862885"/>
                </patternFill>
              </fill>
            </x14:dxf>
          </x14:cfRule>
          <xm:sqref>I69:BRN69</xm:sqref>
        </x14:conditionalFormatting>
        <x14:conditionalFormatting xmlns:xm="http://schemas.microsoft.com/office/excel/2006/main">
          <x14:cfRule type="expression" priority="4775" id="{32B662E2-75E6-4246-BF66-7AD4D42630B5}">
            <xm:f>AND('2017-05'!$D$33&lt;=I$5,'2017-05'!$E$33&gt;=I$5)</xm:f>
            <x14:dxf>
              <fill>
                <patternFill>
                  <bgColor rgb="FF7030A0"/>
                </patternFill>
              </fill>
            </x14:dxf>
          </x14:cfRule>
          <x14:cfRule type="expression" priority="4774" id="{8CD4FDF1-0D86-453C-9771-8BF3C25AE596}">
            <xm:f>AND('2017-05'!$D$32&lt;=I$5,'2017-05'!$E$32&gt;=I$5)</xm:f>
            <x14:dxf>
              <fill>
                <patternFill>
                  <bgColor rgb="FF002060"/>
                </patternFill>
              </fill>
            </x14:dxf>
          </x14:cfRule>
          <x14:cfRule type="expression" priority="4773" id="{6B12F369-5C57-43B6-A98D-E470B7FB57BE}">
            <xm:f>AND('2017-05'!$D$31&lt;=I$5,'2017-05'!$E$31&gt;=I$5)</xm:f>
            <x14:dxf>
              <fill>
                <patternFill>
                  <bgColor theme="4" tint="-0.499984740745262"/>
                </patternFill>
              </fill>
            </x14:dxf>
          </x14:cfRule>
          <x14:cfRule type="expression" priority="4772" id="{B7885B4B-C2B6-42A3-AD49-B6E21A5BE1BA}">
            <xm:f>AND('2017-05'!$D$30&lt;=I$5,'2017-05'!$E$30&gt;=I$5)</xm:f>
            <x14:dxf>
              <fill>
                <patternFill>
                  <bgColor theme="4" tint="-0.24994659260841701"/>
                </patternFill>
              </fill>
            </x14:dxf>
          </x14:cfRule>
          <x14:cfRule type="expression" priority="4770" id="{261BD265-8DC8-4AAB-99DA-363BA1F0554E}">
            <xm:f>AND('2017-05'!$D$28&lt;=I$5,'2017-05'!$E$28&gt;=I$5)</xm:f>
            <x14:dxf>
              <fill>
                <patternFill>
                  <bgColor theme="4" tint="-0.24994659260841701"/>
                </patternFill>
              </fill>
            </x14:dxf>
          </x14:cfRule>
          <x14:cfRule type="expression" priority="4769" id="{21DB3835-E2BB-4553-932C-3F5909E44FD9}">
            <xm:f>AND('2017-05'!$D$27&lt;=I$5,'2017-05'!$E$27&gt;=I$5)</xm:f>
            <x14:dxf>
              <fill>
                <patternFill>
                  <bgColor theme="4" tint="-0.24994659260841701"/>
                </patternFill>
              </fill>
            </x14:dxf>
          </x14:cfRule>
          <x14:cfRule type="expression" priority="4768" id="{D67ACD0F-3861-454C-90B1-AC3062922E7C}">
            <xm:f>AND('2017-05'!$D$26&lt;=I$5,'2017-05'!$E$26&gt;=I$5)</xm:f>
            <x14:dxf>
              <fill>
                <patternFill>
                  <bgColor theme="4" tint="-0.24994659260841701"/>
                </patternFill>
              </fill>
            </x14:dxf>
          </x14:cfRule>
          <x14:cfRule type="expression" priority="4767" id="{A500EFDF-2E86-439D-8EDB-59EC5AB14AE9}">
            <xm:f>AND('2017-05'!$D$25&lt;=I$5,'2017-05'!$E$25&gt;=I$5)</xm:f>
            <x14:dxf>
              <fill>
                <patternFill>
                  <bgColor theme="4" tint="0.39994506668294322"/>
                </patternFill>
              </fill>
            </x14:dxf>
          </x14:cfRule>
          <x14:cfRule type="expression" priority="4766" id="{A7772D07-3F79-48F2-AC60-CBDA799E8E7C}">
            <xm:f>AND('2017-05'!$D$24&lt;=I$5,'2017-05'!$E$24&gt;=I$5)</xm:f>
            <x14:dxf>
              <fill>
                <patternFill>
                  <bgColor theme="4" tint="0.39994506668294322"/>
                </patternFill>
              </fill>
            </x14:dxf>
          </x14:cfRule>
          <x14:cfRule type="expression" priority="4765" id="{222E2D3A-30FE-4B72-8962-CCAD5CE9E2A8}">
            <xm:f>AND('2017-05'!$D$23&lt;=I$5,'2017-05'!$E$23&gt;=I$5)</xm:f>
            <x14:dxf>
              <fill>
                <patternFill>
                  <bgColor theme="4" tint="0.79998168889431442"/>
                </patternFill>
              </fill>
            </x14:dxf>
          </x14:cfRule>
          <x14:cfRule type="expression" priority="4764" id="{37D6A78B-A3CF-4338-A267-1B90A9E517DB}">
            <xm:f>AND('2017-05'!$D$22&lt;=I$5,'2017-05'!$E$22&gt;=I$5)</xm:f>
            <x14:dxf>
              <fill>
                <patternFill>
                  <bgColor theme="4" tint="0.79998168889431442"/>
                </patternFill>
              </fill>
            </x14:dxf>
          </x14:cfRule>
          <x14:cfRule type="expression" priority="4763" id="{0C2AD644-53EB-47F5-B0A3-EEF5EB46285B}">
            <xm:f>AND('2017-05'!$D$21&lt;=I$5,'2017-05'!$E$21&gt;=I$5)</xm:f>
            <x14:dxf>
              <fill>
                <patternFill>
                  <bgColor theme="5" tint="-0.24994659260841701"/>
                </patternFill>
              </fill>
            </x14:dxf>
          </x14:cfRule>
          <x14:cfRule type="expression" priority="4762" id="{93E86CDA-7839-444A-9D06-63E043345855}">
            <xm:f>AND('2017-05'!$D$20&lt;=I$5,'2017-05'!$E$20&gt;=I$5)</xm:f>
            <x14:dxf>
              <fill>
                <patternFill>
                  <bgColor theme="5" tint="0.59996337778862885"/>
                </patternFill>
              </fill>
            </x14:dxf>
          </x14:cfRule>
          <x14:cfRule type="expression" priority="4761" id="{2CD4D39A-B611-404B-ABA9-90426B7DD95D}">
            <xm:f>AND('2017-05'!$D$19&lt;=I$5,'2017-05'!$E$19&gt;I$5)</xm:f>
            <x14:dxf>
              <fill>
                <patternFill>
                  <bgColor theme="5" tint="0.59996337778862885"/>
                </patternFill>
              </fill>
            </x14:dxf>
          </x14:cfRule>
          <x14:cfRule type="expression" priority="4771" id="{E5958063-1C77-4768-9EFB-EB0BE6DF07CA}">
            <xm:f>AND('2017-05'!$D$29&lt;=I$5,'2017-05'!$E$29&gt;=I$5)</xm:f>
            <x14:dxf>
              <fill>
                <patternFill>
                  <bgColor theme="4" tint="-0.24994659260841701"/>
                </patternFill>
              </fill>
            </x14:dxf>
          </x14:cfRule>
          <x14:cfRule type="expression" priority="4810" id="{10C906F1-04D0-4A2F-86D9-0877C3B65624}">
            <xm:f>AND('2017-05'!$D$34&lt;=I$5,'2017-05'!$E$34&gt;=I$5)</xm:f>
            <x14:dxf>
              <fill>
                <patternFill>
                  <bgColor rgb="FF7030A0"/>
                </patternFill>
              </fill>
            </x14:dxf>
          </x14:cfRule>
          <xm:sqref>I70:BRN70</xm:sqref>
        </x14:conditionalFormatting>
        <x14:conditionalFormatting xmlns:xm="http://schemas.microsoft.com/office/excel/2006/main">
          <x14:cfRule type="expression" priority="4758" id="{BDB51151-434C-4235-ACF6-1FE2CAEEEB4E}">
            <xm:f>AND('2017-05'!$B$32&lt;=I$5,'2017-05'!$C$32&gt;=I$5)</xm:f>
            <x14:dxf>
              <fill>
                <patternFill>
                  <bgColor rgb="FF002060"/>
                </patternFill>
              </fill>
            </x14:dxf>
          </x14:cfRule>
          <x14:cfRule type="expression" priority="4757" id="{67CA8CF3-B24D-4D06-BC08-D9105B0E6F21}">
            <xm:f>AND('2017-05'!$B$31&lt;=I$5,'2017-05'!$C$31&gt;=I$5)</xm:f>
            <x14:dxf>
              <fill>
                <patternFill>
                  <bgColor theme="4" tint="-0.499984740745262"/>
                </patternFill>
              </fill>
            </x14:dxf>
          </x14:cfRule>
          <x14:cfRule type="expression" priority="4756" id="{D4D14AEF-5940-4C90-927B-9E39357ED36C}">
            <xm:f>AND('2017-05'!$B$30&lt;=I$5,'2017-05'!$C$30&gt;=I$5)</xm:f>
            <x14:dxf>
              <fill>
                <patternFill>
                  <bgColor theme="4" tint="-0.24994659260841701"/>
                </patternFill>
              </fill>
            </x14:dxf>
          </x14:cfRule>
          <x14:cfRule type="expression" priority="4755" id="{B351D2C5-8F76-4140-A440-4D93076FF740}">
            <xm:f>AND('2017-05'!$B$29&lt;=I$5,'2017-05'!$C$29&gt;=I$5)</xm:f>
            <x14:dxf>
              <fill>
                <patternFill>
                  <bgColor theme="4" tint="-0.24994659260841701"/>
                </patternFill>
              </fill>
            </x14:dxf>
          </x14:cfRule>
          <x14:cfRule type="expression" priority="4754" id="{1C73684B-9BA7-46C2-917C-262C91512A11}">
            <xm:f>AND('2017-05'!$B$28&lt;=I$5,'2017-05'!$C$28&gt;=I$5)</xm:f>
            <x14:dxf>
              <fill>
                <patternFill>
                  <bgColor theme="4" tint="-0.24994659260841701"/>
                </patternFill>
              </fill>
            </x14:dxf>
          </x14:cfRule>
          <x14:cfRule type="expression" priority="4753" id="{22E7567E-91FC-4618-8E21-4E73EE3654E6}">
            <xm:f>AND('2017-05'!$B$27&lt;=I$5,'2017-05'!$C$27&gt;=I$5)</xm:f>
            <x14:dxf>
              <fill>
                <patternFill>
                  <bgColor theme="4" tint="-0.24994659260841701"/>
                </patternFill>
              </fill>
            </x14:dxf>
          </x14:cfRule>
          <x14:cfRule type="expression" priority="4752" id="{E3106BB7-CA8C-489D-B14C-3CA9E40BF98D}">
            <xm:f>AND('2017-05'!$B$26&lt;=I$5,'2017-05'!$C$26&gt;=I$5)</xm:f>
            <x14:dxf>
              <fill>
                <patternFill>
                  <bgColor theme="4" tint="-0.24994659260841701"/>
                </patternFill>
              </fill>
            </x14:dxf>
          </x14:cfRule>
          <x14:cfRule type="expression" priority="4760" id="{A221EFCE-41AC-428D-96B4-787A5FF66513}">
            <xm:f>AND('2017-05'!$B$34&lt;=I$5,'2017-05'!$C$34&gt;=I$5)</xm:f>
            <x14:dxf>
              <fill>
                <patternFill>
                  <bgColor rgb="FF7030A0"/>
                </patternFill>
              </fill>
            </x14:dxf>
          </x14:cfRule>
          <x14:cfRule type="expression" priority="4750" id="{F7DE22DF-53B6-446C-B281-CA6E85106B0F}">
            <xm:f>AND('2017-05'!$B$24&lt;=I$5,'2017-05'!$C$24&gt;=I$5)</xm:f>
            <x14:dxf>
              <fill>
                <patternFill>
                  <bgColor theme="4" tint="0.39994506668294322"/>
                </patternFill>
              </fill>
            </x14:dxf>
          </x14:cfRule>
          <x14:cfRule type="expression" priority="4749" id="{C380806D-194A-43E6-9717-FAA4DE8579D0}">
            <xm:f>AND('2017-05'!$B$23&lt;=I$5,'2017-05'!$C$23&gt;=I$5)</xm:f>
            <x14:dxf>
              <fill>
                <patternFill>
                  <bgColor theme="4" tint="0.79998168889431442"/>
                </patternFill>
              </fill>
            </x14:dxf>
          </x14:cfRule>
          <x14:cfRule type="expression" priority="4748" id="{8D30BCEF-870E-4F7D-892E-2ABB2C7B2329}">
            <xm:f>AND('2017-05'!$B$22&lt;=I$5,'2017-05'!$C$22&gt;=I$5)</xm:f>
            <x14:dxf>
              <fill>
                <patternFill>
                  <bgColor theme="4" tint="0.79998168889431442"/>
                </patternFill>
              </fill>
            </x14:dxf>
          </x14:cfRule>
          <x14:cfRule type="expression" priority="4747" id="{21B95727-DDB9-457A-B6E3-B8DDC7D2EF2B}">
            <xm:f>AND('2017-05'!$B$21&lt;=I$5,'2017-05'!$C$21&gt;=I$5)</xm:f>
            <x14:dxf>
              <fill>
                <patternFill>
                  <bgColor theme="5" tint="-0.24994659260841701"/>
                </patternFill>
              </fill>
            </x14:dxf>
          </x14:cfRule>
          <x14:cfRule type="expression" priority="4746" id="{9D1AB326-39BB-4753-9D4F-BE3667522F20}">
            <xm:f>AND('2017-05'!$B$20&lt;=I$5,'2017-05'!$C$20&gt;=I$5)</xm:f>
            <x14:dxf>
              <fill>
                <patternFill>
                  <bgColor theme="5" tint="0.59996337778862885"/>
                </patternFill>
              </fill>
            </x14:dxf>
          </x14:cfRule>
          <x14:cfRule type="expression" priority="4745" id="{B85DCFCD-4790-4B02-9491-4290C01940EA}">
            <xm:f>AND('2017-05'!$B$19&lt;=I$5,'2017-05'!$C$19&gt;I$5)</xm:f>
            <x14:dxf>
              <fill>
                <patternFill>
                  <bgColor theme="5" tint="0.59996337778862885"/>
                </patternFill>
              </fill>
            </x14:dxf>
          </x14:cfRule>
          <x14:cfRule type="expression" priority="4751" id="{3358EB06-8139-4AAA-93A9-4BB4EDCEB503}">
            <xm:f>AND('2017-05'!$B$25&lt;=I$5,'2017-05'!$C$25&gt;=I$5)</xm:f>
            <x14:dxf>
              <fill>
                <patternFill>
                  <bgColor theme="4" tint="0.39994506668294322"/>
                </patternFill>
              </fill>
            </x14:dxf>
          </x14:cfRule>
          <x14:cfRule type="expression" priority="4759" id="{465BE38D-288F-4676-AC1A-651032722AB8}">
            <xm:f>AND('2017-05'!$B$33&lt;=I$5,'2017-05'!$C$33&gt;=I$5)</xm:f>
            <x14:dxf>
              <fill>
                <patternFill>
                  <bgColor rgb="FF7030A0"/>
                </patternFill>
              </fill>
            </x14:dxf>
          </x14:cfRule>
          <xm:sqref>I71:BRN71</xm:sqref>
        </x14:conditionalFormatting>
        <x14:conditionalFormatting xmlns:xm="http://schemas.microsoft.com/office/excel/2006/main">
          <x14:cfRule type="expression" priority="4744" id="{9975D2D7-AF59-434C-92D5-4F83F0E4A50D}">
            <xm:f>AND('2017-06'!$D$34&lt;=I$5,'2017-06'!$E$34&gt;=I$5)</xm:f>
            <x14:dxf>
              <fill>
                <patternFill>
                  <bgColor rgb="FF7030A0"/>
                </patternFill>
              </fill>
            </x14:dxf>
          </x14:cfRule>
          <x14:cfRule type="expression" priority="4709" id="{D6D3021F-76B9-49E2-AF03-31ED5D8E23EC}">
            <xm:f>AND('2017-06'!$D$33&lt;=I$5,'2017-06'!$E$33&gt;=I$5)</xm:f>
            <x14:dxf>
              <fill>
                <patternFill>
                  <bgColor rgb="FF7030A0"/>
                </patternFill>
              </fill>
            </x14:dxf>
          </x14:cfRule>
          <x14:cfRule type="expression" priority="4708" id="{F4278354-F9CA-45A1-B6D4-0E3AFC4009CF}">
            <xm:f>AND('2017-06'!$D$32&lt;=I$5,'2017-06'!$E$32&gt;=I$5)</xm:f>
            <x14:dxf>
              <fill>
                <patternFill>
                  <bgColor rgb="FF002060"/>
                </patternFill>
              </fill>
            </x14:dxf>
          </x14:cfRule>
          <x14:cfRule type="expression" priority="4707" id="{D0E462E0-1D8F-4C56-AC45-2000184A14F3}">
            <xm:f>AND('2017-06'!$D$31&lt;=I$5,'2017-06'!$E$31&gt;=I$5)</xm:f>
            <x14:dxf>
              <fill>
                <patternFill>
                  <bgColor theme="4" tint="-0.499984740745262"/>
                </patternFill>
              </fill>
            </x14:dxf>
          </x14:cfRule>
          <x14:cfRule type="expression" priority="4706" id="{8A79C789-C8D7-422C-B64C-7053183B073A}">
            <xm:f>AND('2017-06'!$D$30&lt;=I$5,'2017-06'!$E$30&gt;=I$5)</xm:f>
            <x14:dxf>
              <fill>
                <patternFill>
                  <bgColor theme="4" tint="-0.24994659260841701"/>
                </patternFill>
              </fill>
            </x14:dxf>
          </x14:cfRule>
          <x14:cfRule type="expression" priority="4705" id="{EEDAC567-5014-4CD6-BFD4-79E76648EF93}">
            <xm:f>AND('2017-06'!$D$29&lt;=I$5,'2017-06'!$E$29&gt;=I$5)</xm:f>
            <x14:dxf>
              <fill>
                <patternFill>
                  <bgColor theme="4" tint="-0.24994659260841701"/>
                </patternFill>
              </fill>
            </x14:dxf>
          </x14:cfRule>
          <x14:cfRule type="expression" priority="4704" id="{DFD205AA-5FBA-4A7F-90F8-0C855D49B952}">
            <xm:f>AND('2017-06'!$D$28&lt;=I$5,'2017-06'!$E$28&gt;=I$5)</xm:f>
            <x14:dxf>
              <fill>
                <patternFill>
                  <bgColor theme="4" tint="-0.24994659260841701"/>
                </patternFill>
              </fill>
            </x14:dxf>
          </x14:cfRule>
          <x14:cfRule type="expression" priority="4702" id="{F232E354-DD90-4E80-9B45-043DE0A19211}">
            <xm:f>AND('2017-06'!$D$26&lt;=I$5,'2017-06'!$E$26&gt;=I$5)</xm:f>
            <x14:dxf>
              <fill>
                <patternFill>
                  <bgColor theme="4" tint="-0.24994659260841701"/>
                </patternFill>
              </fill>
            </x14:dxf>
          </x14:cfRule>
          <x14:cfRule type="expression" priority="4701" id="{4850693B-6A00-43FE-90D2-723DF3F97671}">
            <xm:f>AND('2017-06'!$D$25&lt;=I$5,'2017-06'!$E$25&gt;=I$5)</xm:f>
            <x14:dxf>
              <fill>
                <patternFill>
                  <bgColor theme="4" tint="0.39994506668294322"/>
                </patternFill>
              </fill>
            </x14:dxf>
          </x14:cfRule>
          <x14:cfRule type="expression" priority="4700" id="{B0BE4E01-096E-430F-AE1C-C48DA4B7CF8B}">
            <xm:f>AND('2017-06'!$D$24&lt;=I$5,'2017-06'!$E$24&gt;=I$5)</xm:f>
            <x14:dxf>
              <fill>
                <patternFill>
                  <bgColor theme="4" tint="0.39994506668294322"/>
                </patternFill>
              </fill>
            </x14:dxf>
          </x14:cfRule>
          <x14:cfRule type="expression" priority="4699" id="{9325E5EA-B7C4-47B5-8B31-ED013E34D6EB}">
            <xm:f>AND('2017-06'!$D$23&lt;=I$5,'2017-06'!$E$23&gt;=I$5)</xm:f>
            <x14:dxf>
              <fill>
                <patternFill>
                  <bgColor theme="4" tint="0.79998168889431442"/>
                </patternFill>
              </fill>
            </x14:dxf>
          </x14:cfRule>
          <x14:cfRule type="expression" priority="4698" id="{01E82C69-B837-4092-B908-514DEDB4CE28}">
            <xm:f>AND('2017-06'!$D$22&lt;=I$5,'2017-06'!$E$22&gt;=I$5)</xm:f>
            <x14:dxf>
              <fill>
                <patternFill>
                  <bgColor theme="4" tint="0.79998168889431442"/>
                </patternFill>
              </fill>
            </x14:dxf>
          </x14:cfRule>
          <x14:cfRule type="expression" priority="4697" id="{BC3A56F1-014B-4CD8-AE3E-84E9D345EA47}">
            <xm:f>AND('2017-06'!$D$21&lt;=I$5,'2017-06'!$E$21&gt;=I$5)</xm:f>
            <x14:dxf>
              <fill>
                <patternFill>
                  <bgColor theme="5" tint="-0.24994659260841701"/>
                </patternFill>
              </fill>
            </x14:dxf>
          </x14:cfRule>
          <x14:cfRule type="expression" priority="4696" id="{6AD09C9E-FADE-46F6-9AE3-45ACA49F5FD8}">
            <xm:f>AND('2017-06'!$D$20&lt;=I$5,'2017-06'!$E$20&gt;=I$5)</xm:f>
            <x14:dxf>
              <fill>
                <patternFill>
                  <bgColor theme="5" tint="0.59996337778862885"/>
                </patternFill>
              </fill>
            </x14:dxf>
          </x14:cfRule>
          <x14:cfRule type="expression" priority="4695" id="{2362460B-7EBC-4949-B9D5-737BA5457B95}">
            <xm:f>AND('2017-06'!$D$19&lt;=I$5,'2017-06'!$E$19&gt;I$5)</xm:f>
            <x14:dxf>
              <fill>
                <patternFill>
                  <bgColor theme="5" tint="0.59996337778862885"/>
                </patternFill>
              </fill>
            </x14:dxf>
          </x14:cfRule>
          <x14:cfRule type="expression" priority="4703" id="{393317AB-659E-4F4B-8197-C826D09AC409}">
            <xm:f>AND('2017-06'!$D$27&lt;=I$5,'2017-06'!$E$27&gt;=I$5)</xm:f>
            <x14:dxf>
              <fill>
                <patternFill>
                  <bgColor theme="4" tint="-0.24994659260841701"/>
                </patternFill>
              </fill>
            </x14:dxf>
          </x14:cfRule>
          <xm:sqref>I72:BRN72</xm:sqref>
        </x14:conditionalFormatting>
        <x14:conditionalFormatting xmlns:xm="http://schemas.microsoft.com/office/excel/2006/main">
          <x14:cfRule type="expression" priority="4692" id="{2198328D-F033-4F29-912A-CC0025099C20}">
            <xm:f>AND('2017-06'!$B$32&lt;=I$5,'2017-06'!$C$32&gt;=I$5)</xm:f>
            <x14:dxf>
              <fill>
                <patternFill>
                  <bgColor rgb="FF002060"/>
                </patternFill>
              </fill>
            </x14:dxf>
          </x14:cfRule>
          <x14:cfRule type="expression" priority="4691" id="{55DD053D-D044-4674-8960-6E120B7CE40B}">
            <xm:f>AND('2017-06'!$B$31&lt;=I$5,'2017-06'!$C$31&gt;=I$5)</xm:f>
            <x14:dxf>
              <fill>
                <patternFill>
                  <bgColor theme="4" tint="-0.499984740745262"/>
                </patternFill>
              </fill>
            </x14:dxf>
          </x14:cfRule>
          <x14:cfRule type="expression" priority="4690" id="{1E96EAE5-93EC-44DE-B4FE-8B5CF5B71E6F}">
            <xm:f>AND('2017-06'!$B$30&lt;=I$5,'2017-06'!$C$30&gt;=I$5)</xm:f>
            <x14:dxf>
              <fill>
                <patternFill>
                  <bgColor theme="4" tint="-0.24994659260841701"/>
                </patternFill>
              </fill>
            </x14:dxf>
          </x14:cfRule>
          <x14:cfRule type="expression" priority="4689" id="{09768ECE-5E2D-4146-89FE-1B82E5F81D87}">
            <xm:f>AND('2017-06'!$B$29&lt;=I$5,'2017-06'!$C$29&gt;=I$5)</xm:f>
            <x14:dxf>
              <fill>
                <patternFill>
                  <bgColor theme="4" tint="-0.24994659260841701"/>
                </patternFill>
              </fill>
            </x14:dxf>
          </x14:cfRule>
          <x14:cfRule type="expression" priority="4688" id="{B69EDC4B-0E18-4F18-B979-94D79F58B03C}">
            <xm:f>AND('2017-06'!$B$28&lt;=I$5,'2017-06'!$C$28&gt;=I$5)</xm:f>
            <x14:dxf>
              <fill>
                <patternFill>
                  <bgColor theme="4" tint="-0.24994659260841701"/>
                </patternFill>
              </fill>
            </x14:dxf>
          </x14:cfRule>
          <x14:cfRule type="expression" priority="4687" id="{86EF4BDA-4797-442C-9ACC-E5E806DD60DE}">
            <xm:f>AND('2017-06'!$B$27&lt;=I$5,'2017-06'!$C$27&gt;=I$5)</xm:f>
            <x14:dxf>
              <fill>
                <patternFill>
                  <bgColor theme="4" tint="-0.24994659260841701"/>
                </patternFill>
              </fill>
            </x14:dxf>
          </x14:cfRule>
          <x14:cfRule type="expression" priority="4686" id="{159A69C8-092B-472F-B297-6D40DEEB0DC8}">
            <xm:f>AND('2017-06'!$B$26&lt;=I$5,'2017-06'!$C$26&gt;=I$5)</xm:f>
            <x14:dxf>
              <fill>
                <patternFill>
                  <bgColor theme="4" tint="-0.24994659260841701"/>
                </patternFill>
              </fill>
            </x14:dxf>
          </x14:cfRule>
          <x14:cfRule type="expression" priority="4685" id="{CD8B52E9-777C-46A0-9D57-B4C018B21E98}">
            <xm:f>AND('2017-06'!$B$25&lt;=I$5,'2017-06'!$C$25&gt;=I$5)</xm:f>
            <x14:dxf>
              <fill>
                <patternFill>
                  <bgColor theme="4" tint="0.39994506668294322"/>
                </patternFill>
              </fill>
            </x14:dxf>
          </x14:cfRule>
          <x14:cfRule type="expression" priority="4683" id="{E213F251-93D0-4C39-B574-80F2A9698165}">
            <xm:f>AND('2017-06'!$B$23&lt;=I$5,'2017-06'!$C$23&gt;=I$5)</xm:f>
            <x14:dxf>
              <fill>
                <patternFill>
                  <bgColor theme="4" tint="0.79998168889431442"/>
                </patternFill>
              </fill>
            </x14:dxf>
          </x14:cfRule>
          <x14:cfRule type="expression" priority="4682" id="{66683241-9786-4959-A77F-010B5DA0A5A1}">
            <xm:f>AND('2017-06'!$B$22&lt;=I$5,'2017-06'!$C$22&gt;=I$5)</xm:f>
            <x14:dxf>
              <fill>
                <patternFill>
                  <bgColor theme="4" tint="0.79998168889431442"/>
                </patternFill>
              </fill>
            </x14:dxf>
          </x14:cfRule>
          <x14:cfRule type="expression" priority="4681" id="{20483183-717C-43B7-84E0-1CB073B13EF9}">
            <xm:f>AND('2017-06'!$B$21&lt;=I$5,'2017-06'!$C$21&gt;=I$5)</xm:f>
            <x14:dxf>
              <fill>
                <patternFill>
                  <bgColor theme="5" tint="-0.24994659260841701"/>
                </patternFill>
              </fill>
            </x14:dxf>
          </x14:cfRule>
          <x14:cfRule type="expression" priority="4680" id="{A9619BCD-7EEC-466B-B286-DFF04226EE3C}">
            <xm:f>AND('2017-06'!$B$20&lt;=I$5,'2017-06'!$C$20&gt;=I$5)</xm:f>
            <x14:dxf>
              <fill>
                <patternFill>
                  <bgColor theme="5" tint="0.59996337778862885"/>
                </patternFill>
              </fill>
            </x14:dxf>
          </x14:cfRule>
          <x14:cfRule type="expression" priority="4679" id="{86289A1A-DB7E-43C8-816D-4E7CA0DFFA7B}">
            <xm:f>AND('2017-06'!$B$19&lt;=I$5,'2017-06'!$C$19&gt;I$5)</xm:f>
            <x14:dxf>
              <fill>
                <patternFill>
                  <bgColor theme="5" tint="0.59996337778862885"/>
                </patternFill>
              </fill>
            </x14:dxf>
          </x14:cfRule>
          <x14:cfRule type="expression" priority="4694" id="{B7BBD58C-B2C1-4364-9AE0-887D6E1DB3B6}">
            <xm:f>AND('2017-06'!$B$34&lt;=I$5,'2017-06'!$C$34&gt;=I$5)</xm:f>
            <x14:dxf>
              <fill>
                <patternFill>
                  <bgColor rgb="FF7030A0"/>
                </patternFill>
              </fill>
            </x14:dxf>
          </x14:cfRule>
          <x14:cfRule type="expression" priority="4684" id="{38BF4B11-11DF-4F96-934E-4F18CE129C58}">
            <xm:f>AND('2017-06'!$B$24&lt;=I$5,'2017-06'!$C$24&gt;=I$5)</xm:f>
            <x14:dxf>
              <fill>
                <patternFill>
                  <bgColor theme="4" tint="0.39994506668294322"/>
                </patternFill>
              </fill>
            </x14:dxf>
          </x14:cfRule>
          <x14:cfRule type="expression" priority="4693" id="{99737190-9BF9-42B0-972A-E14918641ED1}">
            <xm:f>AND('2017-06'!$B$33&lt;=I$5,'2017-06'!$C$33&gt;=I$5)</xm:f>
            <x14:dxf>
              <fill>
                <patternFill>
                  <bgColor rgb="FF7030A0"/>
                </patternFill>
              </fill>
            </x14:dxf>
          </x14:cfRule>
          <xm:sqref>I73:BRN73</xm:sqref>
        </x14:conditionalFormatting>
        <x14:conditionalFormatting xmlns:xm="http://schemas.microsoft.com/office/excel/2006/main">
          <x14:cfRule type="expression" priority="2705" id="{A1915C39-A244-48DA-BB54-75FAA904AEA8}">
            <xm:f>AND('2018-03b'!$D$31&lt;=I$5,'2018-03b'!$E$31&gt;=I$5)</xm:f>
            <x14:dxf>
              <fill>
                <patternFill>
                  <bgColor theme="4" tint="-0.499984740745262"/>
                </patternFill>
              </fill>
            </x14:dxf>
          </x14:cfRule>
          <x14:cfRule type="expression" priority="2704" id="{1A1F24ED-8E28-405F-B2A4-B8572C319C21}">
            <xm:f>AND('2018-03b'!$D$30&lt;=I$5,'2018-03b'!$E$30&gt;=I$5)</xm:f>
            <x14:dxf>
              <fill>
                <patternFill>
                  <bgColor theme="4" tint="-0.24994659260841701"/>
                </patternFill>
              </fill>
            </x14:dxf>
          </x14:cfRule>
          <x14:cfRule type="expression" priority="2703" id="{475A4857-CB85-426A-9D36-7CD0BC002704}">
            <xm:f>AND('2018-03b'!$D$29&lt;=I$5,'2018-03b'!$E$29&gt;=I$5)</xm:f>
            <x14:dxf>
              <fill>
                <patternFill>
                  <bgColor theme="4" tint="-0.24994659260841701"/>
                </patternFill>
              </fill>
            </x14:dxf>
          </x14:cfRule>
          <x14:cfRule type="expression" priority="2702" id="{3BF02D84-10FD-42BF-807C-F1EB59A5B6D4}">
            <xm:f>AND('2018-03b'!$D$28&lt;=I$5,'2018-03b'!$E$28&gt;=I$5)</xm:f>
            <x14:dxf>
              <fill>
                <patternFill>
                  <bgColor theme="4" tint="-0.24994659260841701"/>
                </patternFill>
              </fill>
            </x14:dxf>
          </x14:cfRule>
          <x14:cfRule type="expression" priority="2701" id="{6241310E-7B72-497B-811D-297C57488E84}">
            <xm:f>AND('2018-03b'!$D$27&lt;=I$5,'2018-03b'!$E$27&gt;=I$5)</xm:f>
            <x14:dxf>
              <fill>
                <patternFill>
                  <bgColor theme="4" tint="-0.24994659260841701"/>
                </patternFill>
              </fill>
            </x14:dxf>
          </x14:cfRule>
          <x14:cfRule type="expression" priority="2700" id="{E77D2655-74C4-4884-8188-F4233F880BBF}">
            <xm:f>AND('2018-03b'!$D$26&lt;=I$5,'2018-03b'!$E$26&gt;=I$5)</xm:f>
            <x14:dxf>
              <fill>
                <patternFill>
                  <bgColor theme="4" tint="-0.24994659260841701"/>
                </patternFill>
              </fill>
            </x14:dxf>
          </x14:cfRule>
          <x14:cfRule type="expression" priority="2699" id="{CDAE14EC-CCDB-417E-9F9C-49E321E2EA02}">
            <xm:f>AND('2018-03b'!$D$25&lt;=I$5,'2018-03b'!$E$25&gt;=I$5)</xm:f>
            <x14:dxf>
              <fill>
                <patternFill>
                  <bgColor theme="4" tint="0.39994506668294322"/>
                </patternFill>
              </fill>
            </x14:dxf>
          </x14:cfRule>
          <x14:cfRule type="expression" priority="2698" id="{BC053706-5305-4AB5-808B-C058A20DACD2}">
            <xm:f>AND('2018-03b'!$D$24&lt;=I$5,'2018-03b'!$E$24&gt;=I$5)</xm:f>
            <x14:dxf>
              <fill>
                <patternFill>
                  <bgColor theme="4" tint="0.39994506668294322"/>
                </patternFill>
              </fill>
            </x14:dxf>
          </x14:cfRule>
          <x14:cfRule type="expression" priority="2697" id="{06565728-0835-47B2-8046-DFB2678DA9B1}">
            <xm:f>AND('2018-03b'!$D$23&lt;=I$5,'2018-03b'!$E$23&gt;=I$5)</xm:f>
            <x14:dxf>
              <fill>
                <patternFill>
                  <bgColor theme="4" tint="0.79998168889431442"/>
                </patternFill>
              </fill>
            </x14:dxf>
          </x14:cfRule>
          <x14:cfRule type="expression" priority="2696" id="{CBAF22D0-AAF1-475D-961B-9DE6681C8822}">
            <xm:f>AND('2018-03b'!$D$22&lt;=I$5,'2018-03b'!$E$22&gt;=I$5)</xm:f>
            <x14:dxf>
              <fill>
                <patternFill>
                  <bgColor theme="4" tint="0.79998168889431442"/>
                </patternFill>
              </fill>
            </x14:dxf>
          </x14:cfRule>
          <x14:cfRule type="expression" priority="2695" id="{16458346-D064-4772-B914-3455D0FF4E55}">
            <xm:f>AND('2018-03b'!$D$21&lt;=I$5,'2018-03b'!$E$21&gt;=I$5)</xm:f>
            <x14:dxf>
              <fill>
                <patternFill>
                  <bgColor theme="5" tint="-0.24994659260841701"/>
                </patternFill>
              </fill>
            </x14:dxf>
          </x14:cfRule>
          <x14:cfRule type="expression" priority="2694" id="{E5577750-8FA5-4B6D-A065-FE63EBCC7F44}">
            <xm:f>AND('2018-03b'!$D$20&lt;=I$5,'2018-03b'!$E$20&gt;=I$5)</xm:f>
            <x14:dxf>
              <fill>
                <patternFill>
                  <bgColor theme="5" tint="0.59996337778862885"/>
                </patternFill>
              </fill>
            </x14:dxf>
          </x14:cfRule>
          <x14:cfRule type="expression" priority="2693" id="{9590B574-9EE1-44BB-B9D9-B857E9B88009}">
            <xm:f>AND('2018-03b'!$D$19&lt;=I$5,'2018-03b'!$E$19&gt;I$5)</xm:f>
            <x14:dxf>
              <fill>
                <patternFill>
                  <bgColor theme="5" tint="0.59996337778862885"/>
                </patternFill>
              </fill>
            </x14:dxf>
          </x14:cfRule>
          <x14:cfRule type="expression" priority="2706" id="{10D4E557-A391-4324-BCEC-8A565AFFE9DB}">
            <xm:f>AND('2018-03b'!$D$32&lt;=I$5,'2018-03b'!$E$32&gt;=I$5)</xm:f>
            <x14:dxf>
              <fill>
                <patternFill>
                  <bgColor rgb="FF002060"/>
                </patternFill>
              </fill>
            </x14:dxf>
          </x14:cfRule>
          <x14:cfRule type="expression" priority="2708" id="{969B27B4-7E1B-460A-BE9F-AD5B5400263B}">
            <xm:f>AND('2018-03b'!$D$34&lt;=I$5,'2018-03b'!$E$34&gt;=I$5)</xm:f>
            <x14:dxf>
              <fill>
                <patternFill>
                  <bgColor rgb="FF7030A0"/>
                </patternFill>
              </fill>
            </x14:dxf>
          </x14:cfRule>
          <x14:cfRule type="expression" priority="2707" id="{18C8E1F7-72AE-4D0A-9D07-D2860EF29124}">
            <xm:f>AND('2018-03b'!$D$33&lt;=I$5,'2018-03b'!$E$33&gt;=I$5)</xm:f>
            <x14:dxf>
              <fill>
                <patternFill>
                  <bgColor rgb="FF7030A0"/>
                </patternFill>
              </fill>
            </x14:dxf>
          </x14:cfRule>
          <xm:sqref>I82:CTQ82</xm:sqref>
        </x14:conditionalFormatting>
        <x14:conditionalFormatting xmlns:xm="http://schemas.microsoft.com/office/excel/2006/main">
          <x14:cfRule type="expression" priority="2689" id="{927F81DD-6293-4201-8DDC-57241EFF5ACB}">
            <xm:f>AND('2018-03b'!$B$31&lt;=I$5,'2018-03b'!$C$31&gt;=I$5)</xm:f>
            <x14:dxf>
              <fill>
                <patternFill>
                  <bgColor theme="4" tint="-0.499984740745262"/>
                </patternFill>
              </fill>
            </x14:dxf>
          </x14:cfRule>
          <x14:cfRule type="expression" priority="2688" id="{583ADAC2-6946-495E-AAFE-D9DAD1F47F23}">
            <xm:f>AND('2018-03b'!$B$30&lt;=I$5,'2018-03b'!$C$30&gt;=I$5)</xm:f>
            <x14:dxf>
              <fill>
                <patternFill>
                  <bgColor theme="4" tint="-0.24994659260841701"/>
                </patternFill>
              </fill>
            </x14:dxf>
          </x14:cfRule>
          <x14:cfRule type="expression" priority="2687" id="{6E620327-55FD-4169-A8B8-7F262EFF1153}">
            <xm:f>AND('2018-03b'!$B$29&lt;=I$5,'2018-03b'!$C$29&gt;=I$5)</xm:f>
            <x14:dxf>
              <fill>
                <patternFill>
                  <bgColor theme="4" tint="-0.24994659260841701"/>
                </patternFill>
              </fill>
            </x14:dxf>
          </x14:cfRule>
          <x14:cfRule type="expression" priority="2686" id="{47BA1DED-CB44-416A-AFF9-C4830BDDFEEA}">
            <xm:f>AND('2018-03b'!$B$28&lt;=I$5,'2018-03b'!$C$28&gt;=I$5)</xm:f>
            <x14:dxf>
              <fill>
                <patternFill>
                  <bgColor theme="4" tint="-0.24994659260841701"/>
                </patternFill>
              </fill>
            </x14:dxf>
          </x14:cfRule>
          <x14:cfRule type="expression" priority="2685" id="{6DF8B46C-190F-4210-99BA-657C42E6E719}">
            <xm:f>AND('2018-03b'!$B$27&lt;=I$5,'2018-03b'!$C$27&gt;=I$5)</xm:f>
            <x14:dxf>
              <fill>
                <patternFill>
                  <bgColor theme="4" tint="-0.24994659260841701"/>
                </patternFill>
              </fill>
            </x14:dxf>
          </x14:cfRule>
          <x14:cfRule type="expression" priority="2684" id="{E3C486C6-852B-4D39-8BD6-67FFAA70FF83}">
            <xm:f>AND('2018-03b'!$B$26&lt;=I$5,'2018-03b'!$C$26&gt;=I$5)</xm:f>
            <x14:dxf>
              <fill>
                <patternFill>
                  <bgColor theme="4" tint="-0.24994659260841701"/>
                </patternFill>
              </fill>
            </x14:dxf>
          </x14:cfRule>
          <x14:cfRule type="expression" priority="2683" id="{C7869208-8719-4116-B924-61A8DBA2D077}">
            <xm:f>AND('2018-03b'!$B$25&lt;=I$5,'2018-03b'!$C$25&gt;=I$5)</xm:f>
            <x14:dxf>
              <fill>
                <patternFill>
                  <bgColor theme="4" tint="0.39994506668294322"/>
                </patternFill>
              </fill>
            </x14:dxf>
          </x14:cfRule>
          <x14:cfRule type="expression" priority="2682" id="{5A4F228E-8F69-4290-8CAE-14938973E372}">
            <xm:f>AND('2018-03b'!$B$24&lt;=I$5,'2018-03b'!$C$24&gt;=I$5)</xm:f>
            <x14:dxf>
              <fill>
                <patternFill>
                  <bgColor theme="4" tint="0.39994506668294322"/>
                </patternFill>
              </fill>
            </x14:dxf>
          </x14:cfRule>
          <x14:cfRule type="expression" priority="2681" id="{653888F7-D1B3-4927-820B-E6E6D28EBF8B}">
            <xm:f>AND('2018-03b'!$B$23&lt;=I$5,'2018-03b'!$C$23&gt;=I$5)</xm:f>
            <x14:dxf>
              <fill>
                <patternFill>
                  <bgColor theme="4" tint="0.79998168889431442"/>
                </patternFill>
              </fill>
            </x14:dxf>
          </x14:cfRule>
          <x14:cfRule type="expression" priority="2680" id="{072AD58F-72D0-4CD1-9B0F-EB84BE561C6E}">
            <xm:f>AND('2018-03b'!$B$22&lt;=I$5,'2018-03b'!$C$22&gt;=I$5)</xm:f>
            <x14:dxf>
              <fill>
                <patternFill>
                  <bgColor theme="4" tint="0.79998168889431442"/>
                </patternFill>
              </fill>
            </x14:dxf>
          </x14:cfRule>
          <x14:cfRule type="expression" priority="2679" id="{5ACCE00A-4D24-41FB-98AD-14E3A09A8D27}">
            <xm:f>AND('2018-03b'!$B$21&lt;=I$5,'2018-03b'!$C$21&gt;=I$5)</xm:f>
            <x14:dxf>
              <fill>
                <patternFill>
                  <bgColor theme="5" tint="-0.24994659260841701"/>
                </patternFill>
              </fill>
            </x14:dxf>
          </x14:cfRule>
          <x14:cfRule type="expression" priority="2678" id="{E84028A9-F3FD-4E5C-A35B-6E3F10E755FC}">
            <xm:f>AND('2018-03b'!$B$20&lt;=I$5,'2018-03b'!$C$20&gt;=I$5)</xm:f>
            <x14:dxf>
              <fill>
                <patternFill>
                  <bgColor theme="5" tint="0.59996337778862885"/>
                </patternFill>
              </fill>
            </x14:dxf>
          </x14:cfRule>
          <x14:cfRule type="expression" priority="2677" id="{88FD7167-8E44-4277-90B9-07385D27F23C}">
            <xm:f>AND('2018-03b'!$B$19&lt;=I$5,'2018-03b'!$C$19&gt;I$5)</xm:f>
            <x14:dxf>
              <fill>
                <patternFill>
                  <bgColor theme="5" tint="0.59996337778862885"/>
                </patternFill>
              </fill>
            </x14:dxf>
          </x14:cfRule>
          <x14:cfRule type="expression" priority="2692" id="{D97D030F-B111-44B7-9BF0-5ABDEAD4FA46}">
            <xm:f>AND('2018-03b'!$B$34&lt;=I$5,'2018-03b'!$C$34&gt;=I$5)</xm:f>
            <x14:dxf>
              <fill>
                <patternFill>
                  <bgColor rgb="FF7030A0"/>
                </patternFill>
              </fill>
            </x14:dxf>
          </x14:cfRule>
          <x14:cfRule type="expression" priority="2691" id="{706E4E22-F5A6-4F1E-B450-F67F1710B69F}">
            <xm:f>AND('2018-03b'!$B$33&lt;=I$5,'2018-03b'!$C$33&gt;=I$5)</xm:f>
            <x14:dxf>
              <fill>
                <patternFill>
                  <bgColor rgb="FF7030A0"/>
                </patternFill>
              </fill>
            </x14:dxf>
          </x14:cfRule>
          <x14:cfRule type="expression" priority="2690" id="{C452F08E-2DC7-4E44-A4A3-3D956DC73BE3}">
            <xm:f>AND('2018-03b'!$B$32&lt;=I$5,'2018-03b'!$C$32&gt;=I$5)</xm:f>
            <x14:dxf>
              <fill>
                <patternFill>
                  <bgColor rgb="FF002060"/>
                </patternFill>
              </fill>
            </x14:dxf>
          </x14:cfRule>
          <xm:sqref>I83:CTQ83</xm:sqref>
        </x14:conditionalFormatting>
        <x14:conditionalFormatting xmlns:xm="http://schemas.microsoft.com/office/excel/2006/main">
          <x14:cfRule type="expression" priority="2137" id="{73676A0F-A04A-4515-90B2-9665796D3605}">
            <xm:f>AND('2016-02e'!$D$24&lt;=I$5,'2016-02e'!$E$24&gt;=I$5)</xm:f>
            <x14:dxf>
              <fill>
                <patternFill>
                  <bgColor theme="4" tint="0.39994506668294322"/>
                </patternFill>
              </fill>
            </x14:dxf>
          </x14:cfRule>
          <x14:cfRule type="expression" priority="2138" id="{D0145411-50BC-4924-BFF8-BE47612B59F9}">
            <xm:f>AND('2016-02e'!$D$25&lt;=I$5,'2016-02e'!$E$25&gt;=I$5)</xm:f>
            <x14:dxf>
              <fill>
                <patternFill>
                  <bgColor theme="4" tint="0.39994506668294322"/>
                </patternFill>
              </fill>
            </x14:dxf>
          </x14:cfRule>
          <x14:cfRule type="expression" priority="2139" id="{7B65E09A-2EED-4B92-A3C4-30C1EFFCE4FC}">
            <xm:f>AND('2016-02e'!$D$29&lt;=I$5,'2016-02e'!$E$29&gt;=I$5)</xm:f>
            <x14:dxf>
              <fill>
                <patternFill>
                  <bgColor theme="4" tint="-0.24994659260841701"/>
                </patternFill>
              </fill>
            </x14:dxf>
          </x14:cfRule>
          <x14:cfRule type="expression" priority="2140" id="{19E95A64-0191-4B9F-B22D-FB600C829FB3}">
            <xm:f>AND('2016-02e'!$D$30&lt;=I$5,'2016-02e'!$E$30&gt;=I$5)</xm:f>
            <x14:dxf>
              <fill>
                <patternFill>
                  <bgColor theme="4" tint="-0.24994659260841701"/>
                </patternFill>
              </fill>
            </x14:dxf>
          </x14:cfRule>
          <x14:cfRule type="expression" priority="2141" id="{01A5AF20-E83A-4D36-A4F6-6E2152D6C533}">
            <xm:f>AND('2016-02e'!$D$26&lt;=I$5,'2016-02e'!$E$26&gt;=I$5)</xm:f>
            <x14:dxf>
              <fill>
                <patternFill>
                  <bgColor theme="4" tint="-0.24994659260841701"/>
                </patternFill>
              </fill>
            </x14:dxf>
          </x14:cfRule>
          <x14:cfRule type="expression" priority="2142" id="{A21F65D5-050F-4D0A-AB72-4595F7D65215}">
            <xm:f>AND('2016-02e'!$D$27&lt;=I$5,'2016-02e'!$E$27&gt;=I$5)</xm:f>
            <x14:dxf>
              <fill>
                <patternFill>
                  <bgColor theme="4" tint="-0.24994659260841701"/>
                </patternFill>
              </fill>
            </x14:dxf>
          </x14:cfRule>
          <x14:cfRule type="expression" priority="2143" id="{1E1131C4-5330-422B-9255-CED0F7057C9C}">
            <xm:f>AND('2016-02e'!$D$28&lt;=I$5,'2016-02e'!$E$28&gt;=I$5)</xm:f>
            <x14:dxf>
              <fill>
                <patternFill>
                  <bgColor theme="4" tint="-0.24994659260841701"/>
                </patternFill>
              </fill>
            </x14:dxf>
          </x14:cfRule>
          <x14:cfRule type="expression" priority="2144" id="{B16A6E6A-B8B7-4E7C-BB90-F4069BCB760D}">
            <xm:f>AND('2016-02e'!$D$32&lt;=I$5,'2016-02e'!$E$32&gt;=I$5)</xm:f>
            <x14:dxf>
              <fill>
                <patternFill>
                  <bgColor rgb="FF002060"/>
                </patternFill>
              </fill>
            </x14:dxf>
          </x14:cfRule>
          <x14:cfRule type="expression" priority="2145" id="{019A74D6-AD9B-441D-A24B-D8FD0D1B8E90}">
            <xm:f>AND('2016-02e'!$D$31&lt;=I$5,'2016-02e'!$E$31&gt;=I$5)</xm:f>
            <x14:dxf>
              <fill>
                <patternFill>
                  <bgColor theme="4" tint="-0.499984740745262"/>
                </patternFill>
              </fill>
            </x14:dxf>
          </x14:cfRule>
          <x14:cfRule type="expression" priority="2146" id="{10635D47-BF77-4AE6-B7EC-592C74315095}">
            <xm:f>AND('2016-02e'!$D$33&lt;=I$5,'2016-02e'!$E$33&gt;=I$5)</xm:f>
            <x14:dxf>
              <fill>
                <patternFill>
                  <bgColor rgb="FF7030A0"/>
                </patternFill>
              </fill>
            </x14:dxf>
          </x14:cfRule>
          <x14:cfRule type="expression" priority="2147" id="{A63DB522-FE65-4C44-9119-9CD49952E8BC}">
            <xm:f>AND('2016-02e'!$D$34&lt;=I$5,'2016-02e'!$E$34&gt;=I$5)</xm:f>
            <x14:dxf>
              <fill>
                <patternFill>
                  <bgColor rgb="FF7030A0"/>
                </patternFill>
              </fill>
            </x14:dxf>
          </x14:cfRule>
          <x14:cfRule type="expression" priority="2134" id="{1AA547BF-BBAC-400F-BD35-125ACD08D6AE}">
            <xm:f>AND('2016-02e'!$D$21&lt;=I$5,'2016-02e'!$E$21&gt;=I$5)</xm:f>
            <x14:dxf>
              <fill>
                <patternFill>
                  <bgColor theme="5" tint="-0.24994659260841701"/>
                </patternFill>
              </fill>
            </x14:dxf>
          </x14:cfRule>
          <x14:cfRule type="expression" priority="2132" id="{B345E0D0-F4E3-42A8-B699-DF576C7200DE}">
            <xm:f>AND('2016-02e'!$D$19&lt;=I$5,'2016-02e'!$E$19&gt;I$5)</xm:f>
            <x14:dxf>
              <fill>
                <patternFill>
                  <bgColor theme="5" tint="0.59996337778862885"/>
                </patternFill>
              </fill>
            </x14:dxf>
          </x14:cfRule>
          <x14:cfRule type="expression" priority="2135" id="{2E6A3569-7E66-4E7E-B1B3-3B542A0538F3}">
            <xm:f>AND('2016-02e'!$D$23&lt;=I$5,'2016-02e'!$E$23&gt;=I$5)</xm:f>
            <x14:dxf>
              <fill>
                <patternFill>
                  <bgColor theme="4" tint="0.79998168889431442"/>
                </patternFill>
              </fill>
            </x14:dxf>
          </x14:cfRule>
          <x14:cfRule type="expression" priority="2136" id="{B31CE9E9-BAB7-48E7-8CB5-32EBF6E06D22}">
            <xm:f>AND('2016-02e'!$D$22&lt;=I$5,'2016-02e'!$E$22&gt;=I$5)</xm:f>
            <x14:dxf>
              <fill>
                <patternFill>
                  <bgColor theme="4" tint="0.79998168889431442"/>
                </patternFill>
              </fill>
            </x14:dxf>
          </x14:cfRule>
          <x14:cfRule type="expression" priority="2133" id="{0627E71E-937A-4BB6-AD2A-F712007ADF44}">
            <xm:f>AND('2016-02e'!$D$20&lt;=I$5,'2016-02e'!$E$20&gt;=I$5)</xm:f>
            <x14:dxf>
              <fill>
                <patternFill>
                  <bgColor theme="5" tint="0.59996337778862885"/>
                </patternFill>
              </fill>
            </x14:dxf>
          </x14:cfRule>
          <xm:sqref>I50:DHR50</xm:sqref>
        </x14:conditionalFormatting>
        <x14:conditionalFormatting xmlns:xm="http://schemas.microsoft.com/office/excel/2006/main">
          <x14:cfRule type="expression" priority="2010" id="{9CEA971E-32CD-49B9-88EC-9C5E823B23B1}">
            <xm:f>AND('2016-02e'!$B$29&lt;=I$5,'2016-02e'!$C$29&gt;=I$5)</xm:f>
            <x14:dxf>
              <fill>
                <patternFill>
                  <bgColor theme="4" tint="-0.24994659260841701"/>
                </patternFill>
              </fill>
            </x14:dxf>
          </x14:cfRule>
          <x14:cfRule type="expression" priority="2054" id="{4A547AF7-D2E1-4640-87A4-EE2AE7BD2C81}">
            <xm:f>AND('2016-02e'!$B$34&lt;=I$5,'2016-02e'!$C$34&gt;=I$5)</xm:f>
            <x14:dxf>
              <fill>
                <patternFill>
                  <bgColor rgb="FF7030A0"/>
                </patternFill>
              </fill>
            </x14:dxf>
          </x14:cfRule>
          <x14:cfRule type="expression" priority="2003" id="{B41A8C50-97B3-4415-840F-CF23CAB0176B}">
            <xm:f>AND('2016-02e'!$B$19&lt;=I$5,'2016-02e'!$C$19&gt;I$5)</xm:f>
            <x14:dxf>
              <fill>
                <patternFill>
                  <bgColor theme="5" tint="0.59996337778862885"/>
                </patternFill>
              </fill>
            </x14:dxf>
          </x14:cfRule>
          <x14:cfRule type="expression" priority="2004" id="{71F24101-2B33-459E-A552-AC60E262C802}">
            <xm:f>AND('2016-02e'!$B$20&lt;=I$5,'2016-02e'!$C$20&gt;=I$5)</xm:f>
            <x14:dxf>
              <fill>
                <patternFill>
                  <bgColor theme="5" tint="0.59996337778862885"/>
                </patternFill>
              </fill>
            </x14:dxf>
          </x14:cfRule>
          <x14:cfRule type="expression" priority="2005" id="{C745FFE6-659C-4BED-938E-733981D86E15}">
            <xm:f>AND('2016-02e'!$B$21&lt;=I$5,'2016-02e'!$C$21&gt;=I$5)</xm:f>
            <x14:dxf>
              <fill>
                <patternFill>
                  <bgColor theme="5" tint="-0.24994659260841701"/>
                </patternFill>
              </fill>
            </x14:dxf>
          </x14:cfRule>
          <x14:cfRule type="expression" priority="2006" id="{928E881C-98BC-4113-B3DA-ADD6BF976DD4}">
            <xm:f>AND('2016-02e'!$B$23&lt;=I$5,'2016-02e'!$C$23&gt;=I$5)</xm:f>
            <x14:dxf>
              <fill>
                <patternFill>
                  <bgColor theme="4" tint="0.79998168889431442"/>
                </patternFill>
              </fill>
            </x14:dxf>
          </x14:cfRule>
          <x14:cfRule type="expression" priority="2007" id="{BF0C25D1-EC95-44A7-9DBF-A9B0400ADB76}">
            <xm:f>AND('2016-02e'!$B$22&lt;=I$5,'2016-02e'!$C$22&gt;=I$5)</xm:f>
            <x14:dxf>
              <fill>
                <patternFill>
                  <bgColor theme="4" tint="0.79998168889431442"/>
                </patternFill>
              </fill>
            </x14:dxf>
          </x14:cfRule>
          <x14:cfRule type="expression" priority="2008" id="{EABE68DD-C08E-45E3-B682-C5C7AB63448B}">
            <xm:f>AND('2016-02e'!$B$24&lt;=I$5,'2016-02e'!$C$24&gt;=I$5)</xm:f>
            <x14:dxf>
              <fill>
                <patternFill>
                  <bgColor theme="4" tint="0.39994506668294322"/>
                </patternFill>
              </fill>
            </x14:dxf>
          </x14:cfRule>
          <x14:cfRule type="expression" priority="2009" id="{E8F61BD4-4338-4B3C-B4F4-C770A845DC2C}">
            <xm:f>AND('2016-02e'!$B$25&lt;=I$5,'2016-02e'!$C$25&gt;=I$5)</xm:f>
            <x14:dxf>
              <fill>
                <patternFill>
                  <bgColor theme="4" tint="0.39994506668294322"/>
                </patternFill>
              </fill>
            </x14:dxf>
          </x14:cfRule>
          <x14:cfRule type="expression" priority="2011" id="{90021033-FD22-40FA-80F1-9A35FECCA209}">
            <xm:f>AND('2016-02e'!$B$30&lt;=I$5,'2016-02e'!$C$30&gt;=I$5)</xm:f>
            <x14:dxf>
              <fill>
                <patternFill>
                  <bgColor theme="4" tint="-0.24994659260841701"/>
                </patternFill>
              </fill>
            </x14:dxf>
          </x14:cfRule>
          <x14:cfRule type="expression" priority="2012" id="{E1F07D4A-CA64-4C70-8B52-FBCB3BC8D136}">
            <xm:f>AND('2016-02e'!$B$26&lt;=I$5,'2016-02e'!$C$26&gt;=I$5)</xm:f>
            <x14:dxf>
              <fill>
                <patternFill>
                  <bgColor theme="4" tint="-0.24994659260841701"/>
                </patternFill>
              </fill>
            </x14:dxf>
          </x14:cfRule>
          <x14:cfRule type="expression" priority="2013" id="{E4190B1B-3DD1-4196-B902-EB6B4A843456}">
            <xm:f>AND('2016-02e'!$B$27&lt;=I$5,'2016-02e'!$C$27&gt;=I$5)</xm:f>
            <x14:dxf>
              <fill>
                <patternFill>
                  <bgColor theme="4" tint="-0.24994659260841701"/>
                </patternFill>
              </fill>
            </x14:dxf>
          </x14:cfRule>
          <x14:cfRule type="expression" priority="2014" id="{0D50F63D-219B-4E54-8EDA-904F93BBE163}">
            <xm:f>AND('2016-02e'!$B$28&lt;=I$5,'2016-02e'!$C$28&gt;=I$5)</xm:f>
            <x14:dxf>
              <fill>
                <patternFill>
                  <bgColor theme="4" tint="-0.24994659260841701"/>
                </patternFill>
              </fill>
            </x14:dxf>
          </x14:cfRule>
          <x14:cfRule type="expression" priority="2015" id="{FF1DA102-1DBA-4CD2-A33E-9C304D0B458C}">
            <xm:f>AND('2016-02e'!$B$32&lt;=I$5,'2016-02e'!$C$32&gt;=I$5)</xm:f>
            <x14:dxf>
              <fill>
                <patternFill>
                  <bgColor rgb="FF002060"/>
                </patternFill>
              </fill>
            </x14:dxf>
          </x14:cfRule>
          <x14:cfRule type="expression" priority="2016" id="{FA2D1BC8-2E1B-40DA-AB57-2B0EDB70E678}">
            <xm:f>AND('2016-02e'!$B$31&lt;=I$5,'2016-02e'!$C$31&gt;=I$5)</xm:f>
            <x14:dxf>
              <fill>
                <patternFill>
                  <bgColor theme="4" tint="-0.499984740745262"/>
                </patternFill>
              </fill>
            </x14:dxf>
          </x14:cfRule>
          <x14:cfRule type="expression" priority="2017" id="{9C1C4746-B298-474F-95AD-D3C40344964E}">
            <xm:f>AND('2016-02e'!$B$33&lt;=I$5,'2016-02e'!$C$33&gt;=I$5)</xm:f>
            <x14:dxf>
              <fill>
                <patternFill>
                  <bgColor rgb="FF7030A0"/>
                </patternFill>
              </fill>
            </x14:dxf>
          </x14:cfRule>
          <xm:sqref>I51:DHR51</xm:sqref>
        </x14:conditionalFormatting>
        <x14:conditionalFormatting xmlns:xm="http://schemas.microsoft.com/office/excel/2006/main">
          <x14:cfRule type="expression" priority="2257" id="{5FBCD631-01C2-461B-AC6F-29953F1B8F4A}">
            <xm:f>AND('2016-03'!$D$34&lt;=I$5,'2016-03'!$E$34&gt;=I$5)</xm:f>
            <x14:dxf>
              <fill>
                <patternFill>
                  <bgColor rgb="FF7030A0"/>
                </patternFill>
              </fill>
            </x14:dxf>
          </x14:cfRule>
          <x14:cfRule type="expression" priority="2192" id="{D188E63D-AA99-4003-BC36-1F5AF7475863}">
            <xm:f>AND('2016-03'!$D$32&lt;=I$5,'2016-03'!$E$32&gt;=I$5)</xm:f>
            <x14:dxf>
              <fill>
                <patternFill>
                  <bgColor rgb="FF002060"/>
                </patternFill>
              </fill>
            </x14:dxf>
          </x14:cfRule>
          <x14:cfRule type="expression" priority="2193" id="{FBA99999-5EF9-42CC-AC18-0CEA2397BA31}">
            <xm:f>AND('2016-03'!$D$33&lt;=I$5,'2016-03'!$E$33&gt;=I$5)</xm:f>
            <x14:dxf>
              <fill>
                <patternFill>
                  <bgColor rgb="FF7030A0"/>
                </patternFill>
              </fill>
            </x14:dxf>
          </x14:cfRule>
          <x14:cfRule type="expression" priority="2179" id="{A02BDB14-08D7-4015-B711-5FDD9FF45A8B}">
            <xm:f>AND('2016-03'!$D$19&lt;=I$5,'2016-03'!$E$19&gt;I$5)</xm:f>
            <x14:dxf>
              <fill>
                <patternFill>
                  <bgColor theme="5" tint="0.59996337778862885"/>
                </patternFill>
              </fill>
            </x14:dxf>
          </x14:cfRule>
          <x14:cfRule type="expression" priority="2180" id="{690ADFC0-3A84-4877-9474-48845D5601B2}">
            <xm:f>AND('2016-03'!$D$20&lt;=I$5,'2016-03'!$E$20&gt;=I$5)</xm:f>
            <x14:dxf>
              <fill>
                <patternFill>
                  <bgColor theme="5" tint="0.59996337778862885"/>
                </patternFill>
              </fill>
            </x14:dxf>
          </x14:cfRule>
          <x14:cfRule type="expression" priority="2181" id="{FD18F97D-3A12-456B-A3B8-D7A5C02D976C}">
            <xm:f>AND('2016-03'!$D$21&lt;=I$5,'2016-03'!$E$21&gt;=I$5)</xm:f>
            <x14:dxf>
              <fill>
                <patternFill>
                  <bgColor theme="5" tint="-0.24994659260841701"/>
                </patternFill>
              </fill>
            </x14:dxf>
          </x14:cfRule>
          <x14:cfRule type="expression" priority="2182" id="{15CE3D29-9C19-433B-B95D-1E40825AC794}">
            <xm:f>AND('2016-03'!$D$22&lt;=I$5,'2016-03'!$E$22&gt;=I$5)</xm:f>
            <x14:dxf>
              <fill>
                <patternFill>
                  <bgColor theme="4" tint="0.79998168889431442"/>
                </patternFill>
              </fill>
            </x14:dxf>
          </x14:cfRule>
          <x14:cfRule type="expression" priority="2183" id="{D6ECE13F-C476-44EF-B0C4-717D776C772B}">
            <xm:f>AND('2016-03'!$D$23&lt;=I$5,'2016-03'!$E$23&gt;=I$5)</xm:f>
            <x14:dxf>
              <fill>
                <patternFill>
                  <bgColor theme="4" tint="0.79998168889431442"/>
                </patternFill>
              </fill>
            </x14:dxf>
          </x14:cfRule>
          <x14:cfRule type="expression" priority="2184" id="{79FA917D-E474-44F8-9279-EB3B7684C316}">
            <xm:f>AND('2016-03'!$D$24&lt;=I$5,'2016-03'!$E$24&gt;=I$5)</xm:f>
            <x14:dxf>
              <fill>
                <patternFill>
                  <bgColor theme="4" tint="0.39994506668294322"/>
                </patternFill>
              </fill>
            </x14:dxf>
          </x14:cfRule>
          <x14:cfRule type="expression" priority="2185" id="{AD5F2F05-EAE0-4BF7-B6F8-4CE42E60DC6E}">
            <xm:f>AND('2016-03'!$D$25&lt;=I$5,'2016-03'!$E$25&gt;=I$5)</xm:f>
            <x14:dxf>
              <fill>
                <patternFill>
                  <bgColor theme="4" tint="0.39994506668294322"/>
                </patternFill>
              </fill>
            </x14:dxf>
          </x14:cfRule>
          <x14:cfRule type="expression" priority="2186" id="{053773AE-C37D-4C65-993F-CBF97EED2325}">
            <xm:f>AND('2016-03'!$D$26&lt;=I$5,'2016-03'!$E$26&gt;=I$5)</xm:f>
            <x14:dxf>
              <fill>
                <patternFill>
                  <bgColor theme="4" tint="-0.24994659260841701"/>
                </patternFill>
              </fill>
            </x14:dxf>
          </x14:cfRule>
          <x14:cfRule type="expression" priority="2187" id="{6F25B705-1AE6-408C-B6BF-283DE7B53F8F}">
            <xm:f>AND('2016-03'!$D$27&lt;=I$5,'2016-03'!$E$27&gt;=I$5)</xm:f>
            <x14:dxf>
              <fill>
                <patternFill>
                  <bgColor theme="4" tint="-0.24994659260841701"/>
                </patternFill>
              </fill>
            </x14:dxf>
          </x14:cfRule>
          <x14:cfRule type="expression" priority="2188" id="{B9A34007-CCDF-4A0F-80D7-A881D7F37FB1}">
            <xm:f>AND('2016-03'!$D$28&lt;=I$5,'2016-03'!$E$28&gt;=I$5)</xm:f>
            <x14:dxf>
              <fill>
                <patternFill>
                  <bgColor theme="4" tint="-0.24994659260841701"/>
                </patternFill>
              </fill>
            </x14:dxf>
          </x14:cfRule>
          <x14:cfRule type="expression" priority="2189" id="{678DA590-C7E0-4EAC-BC8D-5AE778A16D30}">
            <xm:f>AND('2016-03'!$D$29&lt;=I$5,'2016-03'!$E$29&gt;=I$5)</xm:f>
            <x14:dxf>
              <fill>
                <patternFill>
                  <bgColor theme="4" tint="-0.24994659260841701"/>
                </patternFill>
              </fill>
            </x14:dxf>
          </x14:cfRule>
          <x14:cfRule type="expression" priority="2190" id="{C9E2810A-7AF4-4512-9DEF-75EB769B61D9}">
            <xm:f>AND('2016-03'!$D$30&lt;=I$5,'2016-03'!$E$30&gt;=I$5)</xm:f>
            <x14:dxf>
              <fill>
                <patternFill>
                  <bgColor theme="4" tint="-0.24994659260841701"/>
                </patternFill>
              </fill>
            </x14:dxf>
          </x14:cfRule>
          <x14:cfRule type="expression" priority="2191" id="{B3887D0F-CEE8-4401-BED5-6CA2290BBE2E}">
            <xm:f>AND('2016-03'!$D$31&lt;=I$5,'2016-03'!$E$31&gt;=I$5)</xm:f>
            <x14:dxf>
              <fill>
                <patternFill>
                  <bgColor theme="4" tint="-0.499984740745262"/>
                </patternFill>
              </fill>
            </x14:dxf>
          </x14:cfRule>
          <xm:sqref>I56:DHR56</xm:sqref>
        </x14:conditionalFormatting>
        <x14:conditionalFormatting xmlns:xm="http://schemas.microsoft.com/office/excel/2006/main">
          <x14:cfRule type="expression" priority="2170" id="{5FDC1D58-FEC8-4A01-9A6C-6D7FDB636D7F}">
            <xm:f>AND('2016-03'!$B$25&lt;=I$5,'2016-03'!$C$25&gt;=I$5)</xm:f>
            <x14:dxf>
              <fill>
                <patternFill>
                  <bgColor theme="4" tint="0.39994506668294322"/>
                </patternFill>
              </fill>
            </x14:dxf>
          </x14:cfRule>
          <x14:cfRule type="expression" priority="2169" id="{0CD99054-C269-4265-98AC-9169B4C9C841}">
            <xm:f>AND('2016-03'!$B$24&lt;=I$5,'2016-03'!$C$24&gt;=I$5)</xm:f>
            <x14:dxf>
              <fill>
                <patternFill>
                  <bgColor theme="4" tint="0.39994506668294322"/>
                </patternFill>
              </fill>
            </x14:dxf>
          </x14:cfRule>
          <x14:cfRule type="expression" priority="2167" id="{4DF94191-5411-4438-A2A0-6926DB2FCFD8}">
            <xm:f>AND('2016-03'!$B$22&lt;=I$5,'2016-03'!$C$22&gt;=I$5)</xm:f>
            <x14:dxf>
              <fill>
                <patternFill>
                  <bgColor theme="4" tint="0.79998168889431442"/>
                </patternFill>
              </fill>
            </x14:dxf>
          </x14:cfRule>
          <x14:cfRule type="expression" priority="2166" id="{FDEC8013-B27C-4732-AED8-36D23A2544E9}">
            <xm:f>AND('2016-03'!$B$21&lt;=I$5,'2016-03'!$C$21&gt;=I$5)</xm:f>
            <x14:dxf>
              <fill>
                <patternFill>
                  <bgColor theme="5" tint="-0.24994659260841701"/>
                </patternFill>
              </fill>
            </x14:dxf>
          </x14:cfRule>
          <x14:cfRule type="expression" priority="2165" id="{5D4D12C9-6765-4319-B278-8338AE61FAF8}">
            <xm:f>AND('2016-03'!$B$20&lt;=I$5,'2016-03'!$C$20&gt;=I$5)</xm:f>
            <x14:dxf>
              <fill>
                <patternFill>
                  <bgColor theme="5" tint="0.59996337778862885"/>
                </patternFill>
              </fill>
            </x14:dxf>
          </x14:cfRule>
          <x14:cfRule type="expression" priority="2164" id="{FA923A2F-4E02-48F9-BAE6-BD1B32829399}">
            <xm:f>AND('2016-03'!$B$19&lt;=I$5,'2016-03'!$C$19&gt;I$5)</xm:f>
            <x14:dxf>
              <fill>
                <patternFill>
                  <bgColor theme="5" tint="0.59996337778862885"/>
                </patternFill>
              </fill>
            </x14:dxf>
          </x14:cfRule>
          <x14:cfRule type="expression" priority="2171" id="{DEE02B04-957E-4869-BC51-129BFCC83820}">
            <xm:f>AND('2016-03'!$B$26&lt;=I$5,'2016-03'!$C$26&gt;=I$5)</xm:f>
            <x14:dxf>
              <fill>
                <patternFill>
                  <bgColor theme="4" tint="-0.24994659260841701"/>
                </patternFill>
              </fill>
            </x14:dxf>
          </x14:cfRule>
          <x14:cfRule type="expression" priority="2177" id="{95C48944-8F4F-4D57-A099-B496BF73490C}">
            <xm:f>AND('2016-03'!$B$32&lt;=I$5,'2016-03'!$C$32&gt;=I$5)</xm:f>
            <x14:dxf>
              <fill>
                <patternFill>
                  <bgColor rgb="FF002060"/>
                </patternFill>
              </fill>
            </x14:dxf>
          </x14:cfRule>
          <x14:cfRule type="expression" priority="2178" id="{FFF17E6C-20DF-420B-8A0C-2935A50B9DEB}">
            <xm:f>AND('2016-03'!$B$33&lt;=I$5,'2016-03'!$C$33&gt;=I$5)</xm:f>
            <x14:dxf>
              <fill>
                <patternFill>
                  <bgColor rgb="FF7030A0"/>
                </patternFill>
              </fill>
            </x14:dxf>
          </x14:cfRule>
          <x14:cfRule type="expression" priority="2168" id="{922BDD51-F7BD-4A61-B7BF-3B909EE42501}">
            <xm:f>AND('2016-03'!$B$23&lt;=I$5,'2016-03'!$C$23&gt;=I$5)</xm:f>
            <x14:dxf>
              <fill>
                <patternFill>
                  <bgColor theme="4" tint="0.79998168889431442"/>
                </patternFill>
              </fill>
            </x14:dxf>
          </x14:cfRule>
          <x14:cfRule type="expression" priority="2176" id="{1C868C80-CC92-4526-A61C-A39C90428B8F}">
            <xm:f>AND('2016-03'!$B$31&lt;=I$5,'2016-03'!$C$31&gt;=I$5)</xm:f>
            <x14:dxf>
              <fill>
                <patternFill>
                  <bgColor theme="4" tint="-0.499984740745262"/>
                </patternFill>
              </fill>
            </x14:dxf>
          </x14:cfRule>
          <x14:cfRule type="expression" priority="2175" id="{6C672D74-17F1-45BA-A4C9-D541D3579886}">
            <xm:f>AND('2016-03'!$B$30&lt;=I$5,'2016-03'!$C$30&gt;=I$5)</xm:f>
            <x14:dxf>
              <fill>
                <patternFill>
                  <bgColor theme="4" tint="-0.24994659260841701"/>
                </patternFill>
              </fill>
            </x14:dxf>
          </x14:cfRule>
          <x14:cfRule type="expression" priority="2174" id="{0B2B3CA5-F5CD-40D2-92EE-B29FD1F75635}">
            <xm:f>AND('2016-03'!$B$29&lt;=I$5,'2016-03'!$C$29&gt;=I$5)</xm:f>
            <x14:dxf>
              <fill>
                <patternFill>
                  <bgColor theme="4" tint="-0.24994659260841701"/>
                </patternFill>
              </fill>
            </x14:dxf>
          </x14:cfRule>
          <x14:cfRule type="expression" priority="2173" id="{2CF98F77-9B6C-4D2F-95CE-E71EB646F224}">
            <xm:f>AND('2016-03'!$B$28&lt;=I$5,'2016-03'!$C$28&gt;=I$5)</xm:f>
            <x14:dxf>
              <fill>
                <patternFill>
                  <bgColor theme="4" tint="-0.24994659260841701"/>
                </patternFill>
              </fill>
            </x14:dxf>
          </x14:cfRule>
          <x14:cfRule type="expression" priority="2172" id="{2E43AE23-0EA7-4CB4-A248-CBA9A9F1C833}">
            <xm:f>AND('2016-03'!$B$27&lt;=I$5,'2016-03'!$C$27&gt;=I$5)</xm:f>
            <x14:dxf>
              <fill>
                <patternFill>
                  <bgColor theme="4" tint="-0.24994659260841701"/>
                </patternFill>
              </fill>
            </x14:dxf>
          </x14:cfRule>
          <xm:sqref>I57:DHR57</xm:sqref>
        </x14:conditionalFormatting>
        <x14:conditionalFormatting xmlns:xm="http://schemas.microsoft.com/office/excel/2006/main">
          <x14:cfRule type="expression" priority="2027" id="{577101E6-C315-4CC4-917A-CB7FC3E7125C}">
            <xm:f>AND('2018-01'!$D$28&lt;=I$5,'2018-01'!$E$28&gt;=I$5)</xm:f>
            <x14:dxf>
              <fill>
                <patternFill>
                  <bgColor theme="4" tint="-0.24994659260841701"/>
                </patternFill>
              </fill>
            </x14:dxf>
          </x14:cfRule>
          <x14:cfRule type="expression" priority="2028" id="{CC2B0D67-17B9-4E33-812E-8F10B85B465C}">
            <xm:f>AND('2018-01'!$D$29&lt;=I$5,'2018-01'!$E$29&gt;=I$5)</xm:f>
            <x14:dxf>
              <fill>
                <patternFill>
                  <bgColor theme="4" tint="-0.24994659260841701"/>
                </patternFill>
              </fill>
            </x14:dxf>
          </x14:cfRule>
          <x14:cfRule type="expression" priority="2029" id="{09E2DE2B-0F4B-48DF-A61D-4E7C11BCAA15}">
            <xm:f>AND('2018-01'!$D$30&lt;=I$5,'2018-01'!$E$30&gt;=I$5)</xm:f>
            <x14:dxf>
              <fill>
                <patternFill>
                  <bgColor theme="4" tint="-0.24994659260841701"/>
                </patternFill>
              </fill>
            </x14:dxf>
          </x14:cfRule>
          <x14:cfRule type="expression" priority="2030" id="{D8B79311-6BB6-46DD-BD31-2F774EF8D6A9}">
            <xm:f>AND('2018-01'!$D$31&lt;=I$5,'2018-01'!$E$31&gt;=I$5)</xm:f>
            <x14:dxf>
              <fill>
                <patternFill>
                  <bgColor theme="4" tint="-0.499984740745262"/>
                </patternFill>
              </fill>
            </x14:dxf>
          </x14:cfRule>
          <x14:cfRule type="expression" priority="2031" id="{ECD58785-6BB8-4971-B546-43E9E8A8D0FB}">
            <xm:f>AND('2018-01'!$D$32&lt;=I$5,'2018-01'!$E$32&gt;=I$5)</xm:f>
            <x14:dxf>
              <fill>
                <patternFill>
                  <bgColor rgb="FF002060"/>
                </patternFill>
              </fill>
            </x14:dxf>
          </x14:cfRule>
          <x14:cfRule type="expression" priority="2032" id="{1D60673F-3319-4A50-AA93-C3CC7ACD7F8C}">
            <xm:f>AND('2018-01'!$D$33&lt;=I$5,'2018-01'!$E$33&gt;=I$5)</xm:f>
            <x14:dxf>
              <fill>
                <patternFill>
                  <bgColor rgb="FF7030A0"/>
                </patternFill>
              </fill>
            </x14:dxf>
          </x14:cfRule>
          <x14:cfRule type="expression" priority="2018" id="{7A3CFD50-A279-43ED-A396-878D29211D76}">
            <xm:f>AND('2018-01'!$D$19&lt;=I$5,'2018-01'!$E$19&gt;I$5)</xm:f>
            <x14:dxf>
              <fill>
                <patternFill>
                  <bgColor theme="5" tint="0.59996337778862885"/>
                </patternFill>
              </fill>
            </x14:dxf>
          </x14:cfRule>
          <x14:cfRule type="expression" priority="2033" id="{0C947215-7443-4151-BFA2-E285AE144254}">
            <xm:f>AND('2018-01'!$D$34&lt;=I$5,'2018-01'!$E$34&gt;=I$5)</xm:f>
            <x14:dxf>
              <fill>
                <patternFill>
                  <bgColor rgb="FF7030A0"/>
                </patternFill>
              </fill>
            </x14:dxf>
          </x14:cfRule>
          <x14:cfRule type="expression" priority="2024" id="{12DCDCD0-A8E5-463C-885F-AE186637C5E6}">
            <xm:f>AND('2018-01'!$D$25&lt;=I$5,'2018-01'!$E$25&gt;=I$5)</xm:f>
            <x14:dxf>
              <fill>
                <patternFill>
                  <bgColor theme="4" tint="0.39994506668294322"/>
                </patternFill>
              </fill>
            </x14:dxf>
          </x14:cfRule>
          <x14:cfRule type="expression" priority="2019" id="{949B6A42-EDF3-4133-8935-3B5661C9A499}">
            <xm:f>AND('2018-01'!$D$20&lt;=I$5,'2018-01'!$E$20&gt;=I$5)</xm:f>
            <x14:dxf>
              <fill>
                <patternFill>
                  <bgColor theme="5" tint="0.59996337778862885"/>
                </patternFill>
              </fill>
            </x14:dxf>
          </x14:cfRule>
          <x14:cfRule type="expression" priority="2020" id="{33FD05DE-2370-4BA3-B65D-B8DC3928A48C}">
            <xm:f>AND('2018-01'!$D$21&lt;=I$5,'2018-01'!$E$21&gt;=I$5)</xm:f>
            <x14:dxf>
              <fill>
                <patternFill>
                  <bgColor theme="5" tint="-0.24994659260841701"/>
                </patternFill>
              </fill>
            </x14:dxf>
          </x14:cfRule>
          <x14:cfRule type="expression" priority="2021" id="{DD671CC2-BAE8-42B8-A4E3-9F4975391DD7}">
            <xm:f>AND('2018-01'!$D$22&lt;=I$5,'2018-01'!$E$22&gt;=I$5)</xm:f>
            <x14:dxf>
              <fill>
                <patternFill>
                  <bgColor theme="4" tint="0.79998168889431442"/>
                </patternFill>
              </fill>
            </x14:dxf>
          </x14:cfRule>
          <x14:cfRule type="expression" priority="2022" id="{F790E2EC-904C-4448-88BC-E002EB506768}">
            <xm:f>AND('2018-01'!$D$23&lt;=I$5,'2018-01'!$E$23&gt;=I$5)</xm:f>
            <x14:dxf>
              <fill>
                <patternFill>
                  <bgColor theme="4" tint="0.79998168889431442"/>
                </patternFill>
              </fill>
            </x14:dxf>
          </x14:cfRule>
          <x14:cfRule type="expression" priority="2023" id="{A8204A92-6CB7-47B8-B152-EDB1927EF278}">
            <xm:f>AND('2018-01'!$D$24&lt;=I$5,'2018-01'!$E$24&gt;=I$5)</xm:f>
            <x14:dxf>
              <fill>
                <patternFill>
                  <bgColor theme="4" tint="0.39994506668294322"/>
                </patternFill>
              </fill>
            </x14:dxf>
          </x14:cfRule>
          <x14:cfRule type="expression" priority="2025" id="{01959983-707B-4B87-817A-E608A55E6ACE}">
            <xm:f>AND('2018-01'!$D$26&lt;=I$5,'2018-01'!$E$26&gt;=I$5)</xm:f>
            <x14:dxf>
              <fill>
                <patternFill>
                  <bgColor theme="4" tint="-0.24994659260841701"/>
                </patternFill>
              </fill>
            </x14:dxf>
          </x14:cfRule>
          <x14:cfRule type="expression" priority="2026" id="{C14725EC-4E0E-443E-9267-BA3A8BB78B9B}">
            <xm:f>AND('2018-01'!$D$27&lt;=I$5,'2018-01'!$E$27&gt;=I$5)</xm:f>
            <x14:dxf>
              <fill>
                <patternFill>
                  <bgColor theme="4" tint="-0.24994659260841701"/>
                </patternFill>
              </fill>
            </x14:dxf>
          </x14:cfRule>
          <xm:sqref>I76:DHR76</xm:sqref>
        </x14:conditionalFormatting>
        <x14:conditionalFormatting xmlns:xm="http://schemas.microsoft.com/office/excel/2006/main">
          <x14:cfRule type="expression" priority="1890" id="{EC46475D-B7F7-4CBC-B238-09CEA7959AF9}">
            <xm:f>AND('2018-01'!$B$19&lt;=I$5,'2018-01'!$C$19&gt;I$5)</xm:f>
            <x14:dxf>
              <fill>
                <patternFill>
                  <bgColor theme="5" tint="0.59996337778862885"/>
                </patternFill>
              </fill>
            </x14:dxf>
          </x14:cfRule>
          <x14:cfRule type="expression" priority="1902" id="{ADFDD7DC-3FF3-4D01-8C7F-5570F513D421}">
            <xm:f>AND('2018-01'!$B$31&lt;=I$5,'2018-01'!$C$31&gt;=I$5)</xm:f>
            <x14:dxf>
              <fill>
                <patternFill>
                  <bgColor theme="4" tint="-0.499984740745262"/>
                </patternFill>
              </fill>
            </x14:dxf>
          </x14:cfRule>
          <x14:cfRule type="expression" priority="1901" id="{CF939830-F08F-4388-B20D-DAC50FF00244}">
            <xm:f>AND('2018-01'!$B$30&lt;=I$5,'2018-01'!$C$30&gt;=I$5)</xm:f>
            <x14:dxf>
              <fill>
                <patternFill>
                  <bgColor theme="4" tint="-0.24994659260841701"/>
                </patternFill>
              </fill>
            </x14:dxf>
          </x14:cfRule>
          <x14:cfRule type="expression" priority="1900" id="{DB526240-F071-4FFD-9EB8-E9AC2FF3B242}">
            <xm:f>AND('2018-01'!$B$29&lt;=I$5,'2018-01'!$C$29&gt;=I$5)</xm:f>
            <x14:dxf>
              <fill>
                <patternFill>
                  <bgColor theme="4" tint="-0.24994659260841701"/>
                </patternFill>
              </fill>
            </x14:dxf>
          </x14:cfRule>
          <x14:cfRule type="expression" priority="1899" id="{4CBE33AA-3415-4814-9E6B-26BC5A2A1062}">
            <xm:f>AND('2018-01'!$B$28&lt;=I$5,'2018-01'!$C$28&gt;=I$5)</xm:f>
            <x14:dxf>
              <fill>
                <patternFill>
                  <bgColor theme="4" tint="-0.24994659260841701"/>
                </patternFill>
              </fill>
            </x14:dxf>
          </x14:cfRule>
          <x14:cfRule type="expression" priority="1898" id="{4E2A3968-4A41-451D-9FC2-ED4DC14F403E}">
            <xm:f>AND('2018-01'!$B$27&lt;=I$5,'2018-01'!$C$27&gt;=I$5)</xm:f>
            <x14:dxf>
              <fill>
                <patternFill>
                  <bgColor theme="4" tint="-0.24994659260841701"/>
                </patternFill>
              </fill>
            </x14:dxf>
          </x14:cfRule>
          <x14:cfRule type="expression" priority="1897" id="{B7AAFCFD-0C63-4323-96F2-E46C1BEA78D3}">
            <xm:f>AND('2018-01'!$B$26&lt;=I$5,'2018-01'!$C$26&gt;=I$5)</xm:f>
            <x14:dxf>
              <fill>
                <patternFill>
                  <bgColor theme="4" tint="-0.24994659260841701"/>
                </patternFill>
              </fill>
            </x14:dxf>
          </x14:cfRule>
          <x14:cfRule type="expression" priority="1891" id="{ECD6D085-96D3-43A8-88DA-1C2CF9ED8DF5}">
            <xm:f>AND('2018-01'!$B$20&lt;=I$5,'2018-01'!$C$20&gt;=I$5)</xm:f>
            <x14:dxf>
              <fill>
                <patternFill>
                  <bgColor theme="5" tint="0.59996337778862885"/>
                </patternFill>
              </fill>
            </x14:dxf>
          </x14:cfRule>
          <x14:cfRule type="expression" priority="1892" id="{B68EC885-E6E3-4B59-8A8C-514E559CD24A}">
            <xm:f>AND('2018-01'!$B$21&lt;=I$5,'2018-01'!$C$21&gt;=I$5)</xm:f>
            <x14:dxf>
              <fill>
                <patternFill>
                  <bgColor theme="5" tint="-0.24994659260841701"/>
                </patternFill>
              </fill>
            </x14:dxf>
          </x14:cfRule>
          <x14:cfRule type="expression" priority="1893" id="{04AD0BDF-72FC-440C-BEBD-CB3DB2868FC3}">
            <xm:f>AND('2018-01'!$B$22&lt;=I$5,'2018-01'!$C$22&gt;=I$5)</xm:f>
            <x14:dxf>
              <fill>
                <patternFill>
                  <bgColor theme="4" tint="0.79998168889431442"/>
                </patternFill>
              </fill>
            </x14:dxf>
          </x14:cfRule>
          <x14:cfRule type="expression" priority="1894" id="{833A253E-40A7-4165-9C5B-F2209E8CBBAB}">
            <xm:f>AND('2018-01'!$B$23&lt;=I$5,'2018-01'!$C$23&gt;=I$5)</xm:f>
            <x14:dxf>
              <fill>
                <patternFill>
                  <bgColor theme="4" tint="0.79998168889431442"/>
                </patternFill>
              </fill>
            </x14:dxf>
          </x14:cfRule>
          <x14:cfRule type="expression" priority="1895" id="{34434495-3620-4F11-937B-BDD588798798}">
            <xm:f>AND('2018-01'!$B$24&lt;=I$5,'2018-01'!$C$24&gt;=I$5)</xm:f>
            <x14:dxf>
              <fill>
                <patternFill>
                  <bgColor theme="4" tint="0.39994506668294322"/>
                </patternFill>
              </fill>
            </x14:dxf>
          </x14:cfRule>
          <x14:cfRule type="expression" priority="1896" id="{3B243237-960D-40DE-965F-F12E879F8BD9}">
            <xm:f>AND('2018-01'!$B$25&lt;=I$5,'2018-01'!$C$25&gt;=I$5)</xm:f>
            <x14:dxf>
              <fill>
                <patternFill>
                  <bgColor theme="4" tint="0.39994506668294322"/>
                </patternFill>
              </fill>
            </x14:dxf>
          </x14:cfRule>
          <x14:cfRule type="expression" priority="1903" id="{95F30767-8935-4020-961E-0A06AE1E1EDE}">
            <xm:f>AND('2018-01'!$B$32&lt;=I$5,'2018-01'!$C$32&gt;=I$5)</xm:f>
            <x14:dxf>
              <fill>
                <patternFill>
                  <bgColor rgb="FF002060"/>
                </patternFill>
              </fill>
            </x14:dxf>
          </x14:cfRule>
          <x14:cfRule type="expression" priority="1904" id="{9DDD0CD6-EA6F-4445-8EFB-81EAD6CEB174}">
            <xm:f>AND('2018-01'!$B$33&lt;=I$5,'2018-01'!$C$33&gt;=I$5)</xm:f>
            <x14:dxf>
              <fill>
                <patternFill>
                  <bgColor rgb="FF7030A0"/>
                </patternFill>
              </fill>
            </x14:dxf>
          </x14:cfRule>
          <x14:cfRule type="expression" priority="1905" id="{65979F66-9BC3-4A6A-900F-6F524C037E02}">
            <xm:f>AND('2018-01'!$B$34&lt;=I$5,'2018-01'!$C$34&gt;=I$5)</xm:f>
            <x14:dxf>
              <fill>
                <patternFill>
                  <bgColor rgb="FF7030A0"/>
                </patternFill>
              </fill>
            </x14:dxf>
          </x14:cfRule>
          <xm:sqref>I77:DHR77</xm:sqref>
        </x14:conditionalFormatting>
        <x14:conditionalFormatting xmlns:xm="http://schemas.microsoft.com/office/excel/2006/main">
          <x14:cfRule type="expression" priority="1994" id="{5C6AE6FE-96AF-46A2-A0D0-987B188712E2}">
            <xm:f>AND('2018-02'!$D$26&lt;=I$5,'2018-02'!$E$26&gt;=I$5)</xm:f>
            <x14:dxf>
              <fill>
                <patternFill>
                  <bgColor theme="4" tint="-0.24994659260841701"/>
                </patternFill>
              </fill>
            </x14:dxf>
          </x14:cfRule>
          <x14:cfRule type="expression" priority="1995" id="{02DF20F6-C4C9-486A-AD4D-F59ED3ADFB4C}">
            <xm:f>AND('2018-02'!$D$27&lt;=I$5,'2018-02'!$E$27&gt;=I$5)</xm:f>
            <x14:dxf>
              <fill>
                <patternFill>
                  <bgColor theme="4" tint="-0.24994659260841701"/>
                </patternFill>
              </fill>
            </x14:dxf>
          </x14:cfRule>
          <x14:cfRule type="expression" priority="1996" id="{EAB0FE74-A14B-4C4D-86D4-4AE789D7F467}">
            <xm:f>AND('2018-02'!$D$28&lt;=I$5,'2018-02'!$E$28&gt;=I$5)</xm:f>
            <x14:dxf>
              <fill>
                <patternFill>
                  <bgColor theme="4" tint="-0.24994659260841701"/>
                </patternFill>
              </fill>
            </x14:dxf>
          </x14:cfRule>
          <x14:cfRule type="expression" priority="2002" id="{E6859A87-7837-46E0-A566-BCF8563645E8}">
            <xm:f>AND('2018-02'!$D$34&lt;=I$5,'2018-02'!$E$34&gt;=I$5)</xm:f>
            <x14:dxf>
              <fill>
                <patternFill>
                  <bgColor rgb="FF7030A0"/>
                </patternFill>
              </fill>
            </x14:dxf>
          </x14:cfRule>
          <x14:cfRule type="expression" priority="2001" id="{FEEF35E3-C8A0-4F90-B60D-FEF9F92EF4F8}">
            <xm:f>AND('2018-02'!$D$33&lt;=I$5,'2018-02'!$E$33&gt;=I$5)</xm:f>
            <x14:dxf>
              <fill>
                <patternFill>
                  <bgColor rgb="FF7030A0"/>
                </patternFill>
              </fill>
            </x14:dxf>
          </x14:cfRule>
          <x14:cfRule type="expression" priority="1993" id="{D9CF7561-A0CB-4214-8D4C-A338D039E66F}">
            <xm:f>AND('2018-02'!$D$25&lt;=I$5,'2018-02'!$E$25&gt;=I$5)</xm:f>
            <x14:dxf>
              <fill>
                <patternFill>
                  <bgColor theme="4" tint="0.39994506668294322"/>
                </patternFill>
              </fill>
            </x14:dxf>
          </x14:cfRule>
          <x14:cfRule type="expression" priority="2000" id="{832FA690-7046-4916-B868-EC29F9C1C0AC}">
            <xm:f>AND('2018-02'!$D$32&lt;=I$5,'2018-02'!$E$32&gt;=I$5)</xm:f>
            <x14:dxf>
              <fill>
                <patternFill>
                  <bgColor rgb="FF002060"/>
                </patternFill>
              </fill>
            </x14:dxf>
          </x14:cfRule>
          <x14:cfRule type="expression" priority="1999" id="{6E099699-E6B3-41CF-B883-E90BEC668C76}">
            <xm:f>AND('2018-02'!$D$31&lt;=I$5,'2018-02'!$E$31&gt;=I$5)</xm:f>
            <x14:dxf>
              <fill>
                <patternFill>
                  <bgColor theme="4" tint="-0.499984740745262"/>
                </patternFill>
              </fill>
            </x14:dxf>
          </x14:cfRule>
          <x14:cfRule type="expression" priority="1998" id="{BA935685-2011-4CF5-B05D-D52C6394DE82}">
            <xm:f>AND('2018-02'!$D$30&lt;=I$5,'2018-02'!$E$30&gt;=I$5)</xm:f>
            <x14:dxf>
              <fill>
                <patternFill>
                  <bgColor theme="4" tint="-0.24994659260841701"/>
                </patternFill>
              </fill>
            </x14:dxf>
          </x14:cfRule>
          <x14:cfRule type="expression" priority="1997" id="{52DC073D-B7AD-4267-9400-49C3AB4BCE84}">
            <xm:f>AND('2018-02'!$D$29&lt;=I$5,'2018-02'!$E$29&gt;=I$5)</xm:f>
            <x14:dxf>
              <fill>
                <patternFill>
                  <bgColor theme="4" tint="-0.24994659260841701"/>
                </patternFill>
              </fill>
            </x14:dxf>
          </x14:cfRule>
          <x14:cfRule type="expression" priority="1987" id="{DEB03B69-F05D-4E59-A74D-628FE46D710E}">
            <xm:f>AND('2018-02'!$D$19&lt;=I$5,'2018-02'!$E$19&gt;I$5)</xm:f>
            <x14:dxf>
              <fill>
                <patternFill>
                  <bgColor theme="5" tint="0.59996337778862885"/>
                </patternFill>
              </fill>
            </x14:dxf>
          </x14:cfRule>
          <x14:cfRule type="expression" priority="1988" id="{0D77422D-D303-4314-803A-CD91DC08E3B1}">
            <xm:f>AND('2018-02'!$D$20&lt;=I$5,'2018-02'!$E$20&gt;=I$5)</xm:f>
            <x14:dxf>
              <fill>
                <patternFill>
                  <bgColor theme="5" tint="0.59996337778862885"/>
                </patternFill>
              </fill>
            </x14:dxf>
          </x14:cfRule>
          <x14:cfRule type="expression" priority="1989" id="{71E5F5EF-F24C-4C70-B77C-F1EBF966D212}">
            <xm:f>AND('2018-02'!$D$21&lt;=I$5,'2018-02'!$E$21&gt;=I$5)</xm:f>
            <x14:dxf>
              <fill>
                <patternFill>
                  <bgColor theme="5" tint="-0.24994659260841701"/>
                </patternFill>
              </fill>
            </x14:dxf>
          </x14:cfRule>
          <x14:cfRule type="expression" priority="1990" id="{BC3D9D34-B1EE-42E7-87B3-A39EBA05AB34}">
            <xm:f>AND('2018-02'!$D$22&lt;=I$5,'2018-02'!$E$22&gt;=I$5)</xm:f>
            <x14:dxf>
              <fill>
                <patternFill>
                  <bgColor theme="4" tint="0.79998168889431442"/>
                </patternFill>
              </fill>
            </x14:dxf>
          </x14:cfRule>
          <x14:cfRule type="expression" priority="1991" id="{A9C06B03-798B-419F-9CA5-888A1586B679}">
            <xm:f>AND('2018-02'!$D$23&lt;=I$5,'2018-02'!$E$23&gt;=I$5)</xm:f>
            <x14:dxf>
              <fill>
                <patternFill>
                  <bgColor theme="4" tint="0.79998168889431442"/>
                </patternFill>
              </fill>
            </x14:dxf>
          </x14:cfRule>
          <x14:cfRule type="expression" priority="1992" id="{FF8019C2-311A-41A7-9D59-02401E52676B}">
            <xm:f>AND('2018-02'!$D$24&lt;=I$5,'2018-02'!$E$24&gt;=I$5)</xm:f>
            <x14:dxf>
              <fill>
                <patternFill>
                  <bgColor theme="4" tint="0.39994506668294322"/>
                </patternFill>
              </fill>
            </x14:dxf>
          </x14:cfRule>
          <xm:sqref>I78:DHR78</xm:sqref>
        </x14:conditionalFormatting>
        <x14:conditionalFormatting xmlns:xm="http://schemas.microsoft.com/office/excel/2006/main">
          <x14:cfRule type="expression" priority="1971" id="{401405DA-893C-4E80-8026-64EFECF49978}">
            <xm:f>AND('2018-02'!$B$19&lt;=I$5,'2018-02'!$C$19&gt;I$5)</xm:f>
            <x14:dxf>
              <fill>
                <patternFill>
                  <bgColor theme="5" tint="0.59996337778862885"/>
                </patternFill>
              </fill>
            </x14:dxf>
          </x14:cfRule>
          <x14:cfRule type="expression" priority="1980" id="{271EC88F-B96D-45CE-B6A5-7600CB36A238}">
            <xm:f>AND('2018-02'!$B$28&lt;=I$5,'2018-02'!$C$28&gt;=I$5)</xm:f>
            <x14:dxf>
              <fill>
                <patternFill>
                  <bgColor theme="4" tint="-0.24994659260841701"/>
                </patternFill>
              </fill>
            </x14:dxf>
          </x14:cfRule>
          <x14:cfRule type="expression" priority="1986" id="{234CD2F7-290C-42A5-9EA2-C2C2FA5220EE}">
            <xm:f>AND('2018-02'!$B$34&lt;=I$5,'2018-02'!$C$34&gt;=I$5)</xm:f>
            <x14:dxf>
              <fill>
                <patternFill>
                  <bgColor rgb="FF7030A0"/>
                </patternFill>
              </fill>
            </x14:dxf>
          </x14:cfRule>
          <x14:cfRule type="expression" priority="1985" id="{CE5CCB6F-AEBC-47EC-83D3-E56BDCB2AFA6}">
            <xm:f>AND('2018-02'!$B$33&lt;=I$5,'2018-02'!$C$33&gt;=I$5)</xm:f>
            <x14:dxf>
              <fill>
                <patternFill>
                  <bgColor rgb="FF7030A0"/>
                </patternFill>
              </fill>
            </x14:dxf>
          </x14:cfRule>
          <x14:cfRule type="expression" priority="1984" id="{354F1B5B-EA7D-41B6-83B1-44CA8626F190}">
            <xm:f>AND('2018-02'!$B$32&lt;=I$5,'2018-02'!$C$32&gt;=I$5)</xm:f>
            <x14:dxf>
              <fill>
                <patternFill>
                  <bgColor rgb="FF002060"/>
                </patternFill>
              </fill>
            </x14:dxf>
          </x14:cfRule>
          <x14:cfRule type="expression" priority="1983" id="{8B3C2A02-B3A0-472B-BB8B-D4C3BCC4D82B}">
            <xm:f>AND('2018-02'!$B$31&lt;=I$5,'2018-02'!$C$31&gt;=I$5)</xm:f>
            <x14:dxf>
              <fill>
                <patternFill>
                  <bgColor theme="4" tint="-0.499984740745262"/>
                </patternFill>
              </fill>
            </x14:dxf>
          </x14:cfRule>
          <x14:cfRule type="expression" priority="1982" id="{DA418100-822C-4FC1-804B-7B3832DD8A45}">
            <xm:f>AND('2018-02'!$B$30&lt;=I$5,'2018-02'!$C$30&gt;=I$5)</xm:f>
            <x14:dxf>
              <fill>
                <patternFill>
                  <bgColor theme="4" tint="-0.24994659260841701"/>
                </patternFill>
              </fill>
            </x14:dxf>
          </x14:cfRule>
          <x14:cfRule type="expression" priority="1981" id="{449F41D6-15C5-4CBB-81B4-83F48B05C8B3}">
            <xm:f>AND('2018-02'!$B$29&lt;=I$5,'2018-02'!$C$29&gt;=I$5)</xm:f>
            <x14:dxf>
              <fill>
                <patternFill>
                  <bgColor theme="4" tint="-0.24994659260841701"/>
                </patternFill>
              </fill>
            </x14:dxf>
          </x14:cfRule>
          <x14:cfRule type="expression" priority="1979" id="{72AB6891-3954-4003-95DF-C1A481E2A2F3}">
            <xm:f>AND('2018-02'!$B$27&lt;=I$5,'2018-02'!$C$27&gt;=I$5)</xm:f>
            <x14:dxf>
              <fill>
                <patternFill>
                  <bgColor theme="4" tint="-0.24994659260841701"/>
                </patternFill>
              </fill>
            </x14:dxf>
          </x14:cfRule>
          <x14:cfRule type="expression" priority="1978" id="{92863777-1919-49B5-A8BE-D7E2169DC25A}">
            <xm:f>AND('2018-02'!$B$26&lt;=I$5,'2018-02'!$C$26&gt;=I$5)</xm:f>
            <x14:dxf>
              <fill>
                <patternFill>
                  <bgColor theme="4" tint="-0.24994659260841701"/>
                </patternFill>
              </fill>
            </x14:dxf>
          </x14:cfRule>
          <x14:cfRule type="expression" priority="1977" id="{2D095120-3EE9-4C80-A519-9A604D87FDF7}">
            <xm:f>AND('2018-02'!$B$25&lt;=I$5,'2018-02'!$C$25&gt;=I$5)</xm:f>
            <x14:dxf>
              <fill>
                <patternFill>
                  <bgColor theme="4" tint="0.39994506668294322"/>
                </patternFill>
              </fill>
            </x14:dxf>
          </x14:cfRule>
          <x14:cfRule type="expression" priority="1976" id="{8CAA5ECB-D0AB-4A85-B412-6C17BB545AD3}">
            <xm:f>AND('2018-02'!$B$24&lt;=I$5,'2018-02'!$C$24&gt;=I$5)</xm:f>
            <x14:dxf>
              <fill>
                <patternFill>
                  <bgColor theme="4" tint="0.39994506668294322"/>
                </patternFill>
              </fill>
            </x14:dxf>
          </x14:cfRule>
          <x14:cfRule type="expression" priority="1975" id="{D31305C2-D5BC-4CA7-9DEF-355916275056}">
            <xm:f>AND('2018-02'!$B$23&lt;=I$5,'2018-02'!$C$23&gt;=I$5)</xm:f>
            <x14:dxf>
              <fill>
                <patternFill>
                  <bgColor theme="4" tint="0.79998168889431442"/>
                </patternFill>
              </fill>
            </x14:dxf>
          </x14:cfRule>
          <x14:cfRule type="expression" priority="1974" id="{258E5F31-68CB-45BB-960B-F14A47939F3A}">
            <xm:f>AND('2018-02'!$B$22&lt;=I$5,'2018-02'!$C$22&gt;=I$5)</xm:f>
            <x14:dxf>
              <fill>
                <patternFill>
                  <bgColor theme="4" tint="0.79998168889431442"/>
                </patternFill>
              </fill>
            </x14:dxf>
          </x14:cfRule>
          <x14:cfRule type="expression" priority="1973" id="{755C8AC9-DE6D-41A8-A82A-32B6EA388C58}">
            <xm:f>AND('2018-02'!$B$21&lt;=I$5,'2018-02'!$C$21&gt;=I$5)</xm:f>
            <x14:dxf>
              <fill>
                <patternFill>
                  <bgColor theme="5" tint="-0.24994659260841701"/>
                </patternFill>
              </fill>
            </x14:dxf>
          </x14:cfRule>
          <x14:cfRule type="expression" priority="1972" id="{48300AC2-4C9D-41A9-A33F-C0078C40C924}">
            <xm:f>AND('2018-02'!$B$20&lt;=I$5,'2018-02'!$C$20&gt;=I$5)</xm:f>
            <x14:dxf>
              <fill>
                <patternFill>
                  <bgColor theme="5" tint="0.59996337778862885"/>
                </patternFill>
              </fill>
            </x14:dxf>
          </x14:cfRule>
          <xm:sqref>I79:DHR79</xm:sqref>
        </x14:conditionalFormatting>
        <x14:conditionalFormatting xmlns:xm="http://schemas.microsoft.com/office/excel/2006/main">
          <x14:cfRule type="expression" priority="1960" id="{ECD923D4-390E-47D9-92F1-770A96903E84}">
            <xm:f>AND('2018-03'!$D$24&lt;=I$5,'2018-03'!$E$24&gt;=I$5)</xm:f>
            <x14:dxf>
              <fill>
                <patternFill>
                  <bgColor theme="4" tint="0.39994506668294322"/>
                </patternFill>
              </fill>
            </x14:dxf>
          </x14:cfRule>
          <x14:cfRule type="expression" priority="1961" id="{29ADD9CC-8CF4-417E-A26D-D2EB2B44400F}">
            <xm:f>AND('2018-03'!$D$25&lt;=I$5,'2018-03'!$E$25&gt;=I$5)</xm:f>
            <x14:dxf>
              <fill>
                <patternFill>
                  <bgColor theme="4" tint="0.39994506668294322"/>
                </patternFill>
              </fill>
            </x14:dxf>
          </x14:cfRule>
          <x14:cfRule type="expression" priority="1962" id="{E301BE42-BD42-4C3D-B389-62F61A19A94E}">
            <xm:f>AND('2018-03'!$D$26&lt;=I$5,'2018-03'!$E$26&gt;=I$5)</xm:f>
            <x14:dxf>
              <fill>
                <patternFill>
                  <bgColor theme="4" tint="-0.24994659260841701"/>
                </patternFill>
              </fill>
            </x14:dxf>
          </x14:cfRule>
          <x14:cfRule type="expression" priority="1963" id="{9486CBD0-CB24-4455-9F39-CFC408C86153}">
            <xm:f>AND('2018-03'!$D$27&lt;=I$5,'2018-03'!$E$27&gt;=I$5)</xm:f>
            <x14:dxf>
              <fill>
                <patternFill>
                  <bgColor theme="4" tint="-0.24994659260841701"/>
                </patternFill>
              </fill>
            </x14:dxf>
          </x14:cfRule>
          <x14:cfRule type="expression" priority="1964" id="{3300E530-9F32-47F5-A3DD-33616AC113C2}">
            <xm:f>AND('2018-03'!$D$28&lt;=I$5,'2018-03'!$E$28&gt;=I$5)</xm:f>
            <x14:dxf>
              <fill>
                <patternFill>
                  <bgColor theme="4" tint="-0.24994659260841701"/>
                </patternFill>
              </fill>
            </x14:dxf>
          </x14:cfRule>
          <x14:cfRule type="expression" priority="1955" id="{17A08077-93E9-4140-BAA5-5B5B782A2E5A}">
            <xm:f>AND('2018-03'!$D$19&lt;=I$5,'2018-03'!$E$19&gt;I$5)</xm:f>
            <x14:dxf>
              <fill>
                <patternFill>
                  <bgColor theme="5" tint="0.59996337778862885"/>
                </patternFill>
              </fill>
            </x14:dxf>
          </x14:cfRule>
          <x14:cfRule type="expression" priority="1956" id="{376C285F-F30A-41BD-AAE2-1DFFB836FACD}">
            <xm:f>AND('2018-03'!$D$20&lt;=I$5,'2018-03'!$E$20&gt;=I$5)</xm:f>
            <x14:dxf>
              <fill>
                <patternFill>
                  <bgColor theme="5" tint="0.59996337778862885"/>
                </patternFill>
              </fill>
            </x14:dxf>
          </x14:cfRule>
          <x14:cfRule type="expression" priority="1957" id="{94EF62D1-DEFA-4B42-A3E2-AE2835755304}">
            <xm:f>AND('2018-03'!$D$21&lt;=I$5,'2018-03'!$E$21&gt;=I$5)</xm:f>
            <x14:dxf>
              <fill>
                <patternFill>
                  <bgColor theme="5" tint="-0.24994659260841701"/>
                </patternFill>
              </fill>
            </x14:dxf>
          </x14:cfRule>
          <x14:cfRule type="expression" priority="1958" id="{369D0ACE-0269-4295-BD78-6BE6BB26835D}">
            <xm:f>AND('2018-03'!$D$22&lt;=I$5,'2018-03'!$E$22&gt;=I$5)</xm:f>
            <x14:dxf>
              <fill>
                <patternFill>
                  <bgColor theme="4" tint="0.79998168889431442"/>
                </patternFill>
              </fill>
            </x14:dxf>
          </x14:cfRule>
          <x14:cfRule type="expression" priority="1959" id="{CD5AA399-F0E4-49BF-BE90-BC86E1C27D2D}">
            <xm:f>AND('2018-03'!$D$23&lt;=I$5,'2018-03'!$E$23&gt;=I$5)</xm:f>
            <x14:dxf>
              <fill>
                <patternFill>
                  <bgColor theme="4" tint="0.79998168889431442"/>
                </patternFill>
              </fill>
            </x14:dxf>
          </x14:cfRule>
          <x14:cfRule type="expression" priority="1965" id="{0EA39170-DECB-4419-A297-329BA81CEA58}">
            <xm:f>AND('2018-03'!$D$29&lt;=I$5,'2018-03'!$E$29&gt;=I$5)</xm:f>
            <x14:dxf>
              <fill>
                <patternFill>
                  <bgColor theme="4" tint="-0.24994659260841701"/>
                </patternFill>
              </fill>
            </x14:dxf>
          </x14:cfRule>
          <x14:cfRule type="expression" priority="1966" id="{2FDE1326-07E2-41E6-830E-4E69E8C7FD67}">
            <xm:f>AND('2018-03'!$D$30&lt;=I$5,'2018-03'!$E$30&gt;=I$5)</xm:f>
            <x14:dxf>
              <fill>
                <patternFill>
                  <bgColor theme="4" tint="-0.24994659260841701"/>
                </patternFill>
              </fill>
            </x14:dxf>
          </x14:cfRule>
          <x14:cfRule type="expression" priority="1967" id="{B531D0B6-30CD-462F-8DC4-29B605B2631D}">
            <xm:f>AND('2018-03'!$D$31&lt;=I$5,'2018-03'!$E$31&gt;=I$5)</xm:f>
            <x14:dxf>
              <fill>
                <patternFill>
                  <bgColor theme="4" tint="-0.499984740745262"/>
                </patternFill>
              </fill>
            </x14:dxf>
          </x14:cfRule>
          <x14:cfRule type="expression" priority="1968" id="{F7E5744E-952C-4819-AFDD-F39B4B649246}">
            <xm:f>AND('2018-03'!$D$32&lt;=I$5,'2018-03'!$E$32&gt;=I$5)</xm:f>
            <x14:dxf>
              <fill>
                <patternFill>
                  <bgColor rgb="FF002060"/>
                </patternFill>
              </fill>
            </x14:dxf>
          </x14:cfRule>
          <x14:cfRule type="expression" priority="1969" id="{2472A03B-5FDD-4591-ABAA-D036A6C81099}">
            <xm:f>AND('2018-03'!$D$33&lt;=I$5,'2018-03'!$E$33&gt;=I$5)</xm:f>
            <x14:dxf>
              <fill>
                <patternFill>
                  <bgColor rgb="FF7030A0"/>
                </patternFill>
              </fill>
            </x14:dxf>
          </x14:cfRule>
          <x14:cfRule type="expression" priority="1970" id="{B778D83F-6F18-44FE-89E4-D84C0410D174}">
            <xm:f>AND('2018-03'!$D$34&lt;=I$5,'2018-03'!$E$34&gt;=I$5)</xm:f>
            <x14:dxf>
              <fill>
                <patternFill>
                  <bgColor rgb="FF7030A0"/>
                </patternFill>
              </fill>
            </x14:dxf>
          </x14:cfRule>
          <xm:sqref>I80:DHR80</xm:sqref>
        </x14:conditionalFormatting>
        <x14:conditionalFormatting xmlns:xm="http://schemas.microsoft.com/office/excel/2006/main">
          <x14:cfRule type="expression" priority="1950" id="{CF55BD12-53F2-4A58-9B25-920FE5D9DAE1}">
            <xm:f>AND('2018-03'!$B$30&lt;=I$5,'2018-03'!$C$30&gt;=I$5)</xm:f>
            <x14:dxf>
              <fill>
                <patternFill>
                  <bgColor theme="4" tint="-0.24994659260841701"/>
                </patternFill>
              </fill>
            </x14:dxf>
          </x14:cfRule>
          <x14:cfRule type="expression" priority="1944" id="{A6AF2537-9D59-46DB-B7DD-3513AC46AD15}">
            <xm:f>AND('2018-03'!$B$24&lt;=I$5,'2018-03'!$C$24&gt;=I$5)</xm:f>
            <x14:dxf>
              <fill>
                <patternFill>
                  <bgColor theme="4" tint="0.39994506668294322"/>
                </patternFill>
              </fill>
            </x14:dxf>
          </x14:cfRule>
          <x14:cfRule type="expression" priority="1943" id="{6125FB94-39B1-4C5F-86B4-0A618444807A}">
            <xm:f>AND('2018-03'!$B$23&lt;=I$5,'2018-03'!$C$23&gt;=I$5)</xm:f>
            <x14:dxf>
              <fill>
                <patternFill>
                  <bgColor theme="4" tint="0.79998168889431442"/>
                </patternFill>
              </fill>
            </x14:dxf>
          </x14:cfRule>
          <x14:cfRule type="expression" priority="1942" id="{977CEE00-CD03-46EB-8F2D-90FB62DAD337}">
            <xm:f>AND('2018-03'!$B$22&lt;=I$5,'2018-03'!$C$22&gt;=I$5)</xm:f>
            <x14:dxf>
              <fill>
                <patternFill>
                  <bgColor theme="4" tint="0.79998168889431442"/>
                </patternFill>
              </fill>
            </x14:dxf>
          </x14:cfRule>
          <x14:cfRule type="expression" priority="1941" id="{F6E01F08-15CF-4C50-BD59-426900135194}">
            <xm:f>AND('2018-03'!$B$21&lt;=I$5,'2018-03'!$C$21&gt;=I$5)</xm:f>
            <x14:dxf>
              <fill>
                <patternFill>
                  <bgColor theme="5" tint="-0.24994659260841701"/>
                </patternFill>
              </fill>
            </x14:dxf>
          </x14:cfRule>
          <x14:cfRule type="expression" priority="1940" id="{C1A8EDA0-DE96-48DB-B72C-1FD10C6805FC}">
            <xm:f>AND('2018-03'!$B$20&lt;=I$5,'2018-03'!$C$20&gt;=I$5)</xm:f>
            <x14:dxf>
              <fill>
                <patternFill>
                  <bgColor theme="5" tint="0.59996337778862885"/>
                </patternFill>
              </fill>
            </x14:dxf>
          </x14:cfRule>
          <x14:cfRule type="expression" priority="1939" id="{2A815B44-62D5-48B3-81E8-028E2052D3D1}">
            <xm:f>AND('2018-03'!$B$19&lt;=I$5,'2018-03'!$C$19&gt;I$5)</xm:f>
            <x14:dxf>
              <fill>
                <patternFill>
                  <bgColor theme="5" tint="0.59996337778862885"/>
                </patternFill>
              </fill>
            </x14:dxf>
          </x14:cfRule>
          <x14:cfRule type="expression" priority="1948" id="{85779AFC-B414-494A-BFCF-97868A74FD2A}">
            <xm:f>AND('2018-03'!$B$28&lt;=I$5,'2018-03'!$C$28&gt;=I$5)</xm:f>
            <x14:dxf>
              <fill>
                <patternFill>
                  <bgColor theme="4" tint="-0.24994659260841701"/>
                </patternFill>
              </fill>
            </x14:dxf>
          </x14:cfRule>
          <x14:cfRule type="expression" priority="1947" id="{8D305DB8-D40D-4FB4-8FE6-C6A2D0667075}">
            <xm:f>AND('2018-03'!$B$27&lt;=I$5,'2018-03'!$C$27&gt;=I$5)</xm:f>
            <x14:dxf>
              <fill>
                <patternFill>
                  <bgColor theme="4" tint="-0.24994659260841701"/>
                </patternFill>
              </fill>
            </x14:dxf>
          </x14:cfRule>
          <x14:cfRule type="expression" priority="1949" id="{2BC1EFD1-D812-4D0E-BEFA-FBD9ED97A46F}">
            <xm:f>AND('2018-03'!$B$29&lt;=I$5,'2018-03'!$C$29&gt;=I$5)</xm:f>
            <x14:dxf>
              <fill>
                <patternFill>
                  <bgColor theme="4" tint="-0.24994659260841701"/>
                </patternFill>
              </fill>
            </x14:dxf>
          </x14:cfRule>
          <x14:cfRule type="expression" priority="1952" id="{E2E18210-E4D5-4C1D-80A9-AFAA7D43DD77}">
            <xm:f>AND('2018-03'!$B$32&lt;=I$5,'2018-03'!$C$32&gt;=I$5)</xm:f>
            <x14:dxf>
              <fill>
                <patternFill>
                  <bgColor rgb="FF002060"/>
                </patternFill>
              </fill>
            </x14:dxf>
          </x14:cfRule>
          <x14:cfRule type="expression" priority="1953" id="{F042F08F-AF3E-4E61-990A-3D665545E4D6}">
            <xm:f>AND('2018-03'!$B$33&lt;=I$5,'2018-03'!$C$33&gt;=I$5)</xm:f>
            <x14:dxf>
              <fill>
                <patternFill>
                  <bgColor rgb="FF7030A0"/>
                </patternFill>
              </fill>
            </x14:dxf>
          </x14:cfRule>
          <x14:cfRule type="expression" priority="1954" id="{7DE7260F-1BC0-4B4D-9B23-F767CBF73CA9}">
            <xm:f>AND('2018-03'!$B$34&lt;=I$5,'2018-03'!$C$34&gt;=I$5)</xm:f>
            <x14:dxf>
              <fill>
                <patternFill>
                  <bgColor rgb="FF7030A0"/>
                </patternFill>
              </fill>
            </x14:dxf>
          </x14:cfRule>
          <x14:cfRule type="expression" priority="1946" id="{257646E6-06CD-4FE6-8273-3605E8811EF4}">
            <xm:f>AND('2018-03'!$B$26&lt;=I$5,'2018-03'!$C$26&gt;=I$5)</xm:f>
            <x14:dxf>
              <fill>
                <patternFill>
                  <bgColor theme="4" tint="-0.24994659260841701"/>
                </patternFill>
              </fill>
            </x14:dxf>
          </x14:cfRule>
          <x14:cfRule type="expression" priority="1951" id="{0B61A0CD-E0D4-47B4-BB15-E87EDA19020D}">
            <xm:f>AND('2018-03'!$B$31&lt;=I$5,'2018-03'!$C$31&gt;=I$5)</xm:f>
            <x14:dxf>
              <fill>
                <patternFill>
                  <bgColor theme="4" tint="-0.499984740745262"/>
                </patternFill>
              </fill>
            </x14:dxf>
          </x14:cfRule>
          <x14:cfRule type="expression" priority="1945" id="{4C571164-F6CB-46B6-B23F-F2F28A7FF4BA}">
            <xm:f>AND('2018-03'!$B$25&lt;=I$5,'2018-03'!$C$25&gt;=I$5)</xm:f>
            <x14:dxf>
              <fill>
                <patternFill>
                  <bgColor theme="4" tint="0.39994506668294322"/>
                </patternFill>
              </fill>
            </x14:dxf>
          </x14:cfRule>
          <xm:sqref>I81:DHR81</xm:sqref>
        </x14:conditionalFormatting>
        <x14:conditionalFormatting xmlns:xm="http://schemas.microsoft.com/office/excel/2006/main">
          <x14:cfRule type="expression" priority="2250" id="{B5F049A0-1857-4F17-8303-114B6831D9AA}">
            <xm:f>AND('2015-09'!$D$28&lt;=I$5,'2015-09'!$E$28&gt;=I$5)</xm:f>
            <x14:dxf>
              <fill>
                <patternFill>
                  <bgColor theme="4" tint="-0.24994659260841701"/>
                </patternFill>
              </fill>
            </x14:dxf>
          </x14:cfRule>
          <x14:cfRule type="expression" priority="2249" id="{D282FE01-9405-47F0-BDB6-E03B03E37A45}">
            <xm:f>AND('2015-09'!$D$27&lt;=I$5,'2015-09'!$E$27&gt;=I$5)</xm:f>
            <x14:dxf>
              <fill>
                <patternFill>
                  <bgColor theme="4" tint="-0.24994659260841701"/>
                </patternFill>
              </fill>
            </x14:dxf>
          </x14:cfRule>
          <x14:cfRule type="expression" priority="2248" id="{C3DFFB67-D80F-479B-B206-307AE0EF3FDB}">
            <xm:f>AND('2015-09'!$D$26&lt;=I$5,'2015-09'!$E$26&gt;=I$5)</xm:f>
            <x14:dxf>
              <fill>
                <patternFill>
                  <bgColor theme="4" tint="-0.24994659260841701"/>
                </patternFill>
              </fill>
            </x14:dxf>
          </x14:cfRule>
          <x14:cfRule type="expression" priority="2247" id="{A1C07E6E-4630-4BF1-8A3D-B25F3B62A713}">
            <xm:f>AND('2015-09'!$D$25&lt;=I$5,'2015-09'!$E$25&gt;=I$5)</xm:f>
            <x14:dxf>
              <fill>
                <patternFill>
                  <bgColor theme="4" tint="0.39994506668294322"/>
                </patternFill>
              </fill>
            </x14:dxf>
          </x14:cfRule>
          <x14:cfRule type="expression" priority="2246" id="{8DD81218-1E24-41F4-BF16-75EBDB26F69F}">
            <xm:f>AND('2015-09'!$D$24&lt;=I$5,'2015-09'!$E$24&gt;=I$5)</xm:f>
            <x14:dxf>
              <fill>
                <patternFill>
                  <bgColor theme="4" tint="0.39994506668294322"/>
                </patternFill>
              </fill>
            </x14:dxf>
          </x14:cfRule>
          <x14:cfRule type="expression" priority="2244" id="{BD78804E-C17A-46D8-9FF4-0C0966E9CB67}">
            <xm:f>AND('2015-09'!$D$22&lt;=I$5,'2015-09'!$E$22&gt;=I$5)</xm:f>
            <x14:dxf>
              <fill>
                <patternFill>
                  <bgColor theme="4" tint="0.79998168889431442"/>
                </patternFill>
              </fill>
            </x14:dxf>
          </x14:cfRule>
          <x14:cfRule type="expression" priority="2243" id="{862AA890-8F4C-4D4D-9189-9FCE7F11E5CB}">
            <xm:f>AND('2015-09'!$D$21&lt;=I$5,'2015-09'!$E$21&gt;=I$5)</xm:f>
            <x14:dxf>
              <fill>
                <patternFill>
                  <bgColor theme="5" tint="-0.24994659260841701"/>
                </patternFill>
              </fill>
            </x14:dxf>
          </x14:cfRule>
          <x14:cfRule type="expression" priority="2241" id="{F3BD9941-3A46-49D1-B496-C245135FA938}">
            <xm:f>AND('2015-09'!$D$19&lt;=I$5,'2015-09'!$E$19&gt;I$5)</xm:f>
            <x14:dxf>
              <fill>
                <patternFill>
                  <bgColor theme="5" tint="0.59996337778862885"/>
                </patternFill>
              </fill>
            </x14:dxf>
          </x14:cfRule>
          <x14:cfRule type="expression" priority="2245" id="{2EDC10DF-064B-48D2-A84C-B7C77F5A2318}">
            <xm:f>AND('2015-09'!$D$23&lt;=I$5,'2015-09'!$E$23&gt;=I$5)</xm:f>
            <x14:dxf>
              <fill>
                <patternFill>
                  <bgColor theme="4" tint="0.79998168889431442"/>
                </patternFill>
              </fill>
            </x14:dxf>
          </x14:cfRule>
          <x14:cfRule type="expression" priority="2242" id="{D93E1327-EB46-4E4D-8A15-8050A958A97C}">
            <xm:f>AND('2015-09'!$D$20&lt;=I$5,'2015-09'!$E$20&gt;=I$5)</xm:f>
            <x14:dxf>
              <fill>
                <patternFill>
                  <bgColor theme="5" tint="0.59996337778862885"/>
                </patternFill>
              </fill>
            </x14:dxf>
          </x14:cfRule>
          <x14:cfRule type="expression" priority="2256" id="{B80CAC9D-1ED2-4BB2-8B3A-6F28618B17D0}">
            <xm:f>AND('2015-09'!$D$34&lt;=I$5,'2015-09'!$E$34&gt;=I$5)</xm:f>
            <x14:dxf>
              <fill>
                <patternFill>
                  <bgColor rgb="FF7030A0"/>
                </patternFill>
              </fill>
            </x14:dxf>
          </x14:cfRule>
          <x14:cfRule type="expression" priority="2255" id="{94B43A7F-E3B8-40A8-B278-C82625F1FCDD}">
            <xm:f>AND('2015-09'!$D$33&lt;=I$5,'2015-09'!$E$33&gt;=I$5)</xm:f>
            <x14:dxf>
              <fill>
                <patternFill>
                  <bgColor rgb="FF7030A0"/>
                </patternFill>
              </fill>
            </x14:dxf>
          </x14:cfRule>
          <x14:cfRule type="expression" priority="2254" id="{0A646F10-5E67-440D-B9DC-1DF9FFA5C7C3}">
            <xm:f>AND('2015-09'!$D$32&lt;=I$5,'2015-09'!$E$32&gt;=I$5)</xm:f>
            <x14:dxf>
              <fill>
                <patternFill>
                  <bgColor rgb="FF002060"/>
                </patternFill>
              </fill>
            </x14:dxf>
          </x14:cfRule>
          <x14:cfRule type="expression" priority="2253" id="{95A650FE-40A7-48E2-946E-DABE6534118E}">
            <xm:f>AND('2015-09'!$D$31&lt;=I$5,'2015-09'!$E$31&gt;=I$5)</xm:f>
            <x14:dxf>
              <fill>
                <patternFill>
                  <bgColor theme="4" tint="-0.499984740745262"/>
                </patternFill>
              </fill>
            </x14:dxf>
          </x14:cfRule>
          <x14:cfRule type="expression" priority="2252" id="{893B83EC-8907-49D9-8E21-0DF195930832}">
            <xm:f>AND('2015-09'!$D$30&lt;=I$5,'2015-09'!$E$30&gt;=I$5)</xm:f>
            <x14:dxf>
              <fill>
                <patternFill>
                  <bgColor theme="4" tint="-0.24994659260841701"/>
                </patternFill>
              </fill>
            </x14:dxf>
          </x14:cfRule>
          <x14:cfRule type="expression" priority="2251" id="{C6FDDB37-D252-4A01-A754-B4BD862A33F7}">
            <xm:f>AND('2015-09'!$D$29&lt;=I$5,'2015-09'!$E$29&gt;=I$5)</xm:f>
            <x14:dxf>
              <fill>
                <patternFill>
                  <bgColor theme="4" tint="-0.24994659260841701"/>
                </patternFill>
              </fill>
            </x14:dxf>
          </x14:cfRule>
          <xm:sqref>I28:XFD28</xm:sqref>
        </x14:conditionalFormatting>
        <x14:conditionalFormatting xmlns:xm="http://schemas.microsoft.com/office/excel/2006/main">
          <x14:cfRule type="expression" priority="2227" id="{7CA2E09E-8937-48FD-9563-2571F5357951}">
            <xm:f>AND('2015-09'!$B$21&lt;=I$5,'2015-09'!$C$21&gt;=I$5)</xm:f>
            <x14:dxf>
              <fill>
                <patternFill>
                  <bgColor theme="5" tint="-0.24994659260841701"/>
                </patternFill>
              </fill>
            </x14:dxf>
          </x14:cfRule>
          <x14:cfRule type="expression" priority="2233" id="{1E561354-FC36-4869-B596-D1A36EE2B537}">
            <xm:f>AND('2015-09'!$B$27&lt;=I$5,'2015-09'!$C$27&gt;=I$5)</xm:f>
            <x14:dxf>
              <fill>
                <patternFill>
                  <bgColor theme="4" tint="-0.24994659260841701"/>
                </patternFill>
              </fill>
            </x14:dxf>
          </x14:cfRule>
          <x14:cfRule type="expression" priority="2231" id="{0EF753A3-BEA7-4E56-B762-BB8CBAF1E13C}">
            <xm:f>AND('2015-09'!$B$25&lt;=I$5,'2015-09'!$C$25&gt;=I$5)</xm:f>
            <x14:dxf>
              <fill>
                <patternFill>
                  <bgColor theme="4" tint="0.39994506668294322"/>
                </patternFill>
              </fill>
            </x14:dxf>
          </x14:cfRule>
          <x14:cfRule type="expression" priority="2230" id="{E926B5A4-E0A7-4CE1-B72E-3D39A0E7085D}">
            <xm:f>AND('2015-09'!$B$24&lt;=I$5,'2015-09'!$C$24&gt;=I$5)</xm:f>
            <x14:dxf>
              <fill>
                <patternFill>
                  <bgColor theme="4" tint="0.39994506668294322"/>
                </patternFill>
              </fill>
            </x14:dxf>
          </x14:cfRule>
          <x14:cfRule type="expression" priority="2229" id="{0831A39D-B53E-407E-9847-28E38F3A7B6A}">
            <xm:f>AND('2015-09'!$B$23&lt;=I$5,'2015-09'!$C$23&gt;=I$5)</xm:f>
            <x14:dxf>
              <fill>
                <patternFill>
                  <bgColor theme="4" tint="0.79998168889431442"/>
                </patternFill>
              </fill>
            </x14:dxf>
          </x14:cfRule>
          <x14:cfRule type="expression" priority="2228" id="{60707C5A-A633-405F-B798-A5ABA3229554}">
            <xm:f>AND('2015-09'!$B$22&lt;=I$5,'2015-09'!$C$22&gt;=I$5)</xm:f>
            <x14:dxf>
              <fill>
                <patternFill>
                  <bgColor theme="4" tint="0.79998168889431442"/>
                </patternFill>
              </fill>
            </x14:dxf>
          </x14:cfRule>
          <x14:cfRule type="expression" priority="2232" id="{6661ED0E-6D38-43FF-8B4E-556329CB1239}">
            <xm:f>AND('2015-09'!$B$26&lt;=I$5,'2015-09'!$C$26&gt;=I$5)</xm:f>
            <x14:dxf>
              <fill>
                <patternFill>
                  <bgColor theme="4" tint="-0.24994659260841701"/>
                </patternFill>
              </fill>
            </x14:dxf>
          </x14:cfRule>
          <x14:cfRule type="expression" priority="2226" id="{BA973BCF-C999-4CA3-8B52-DBA16900C6C3}">
            <xm:f>AND('2015-09'!$B$20&lt;=I$5,'2015-09'!$C$20&gt;=I$5)</xm:f>
            <x14:dxf>
              <fill>
                <patternFill>
                  <bgColor theme="5" tint="0.59996337778862885"/>
                </patternFill>
              </fill>
            </x14:dxf>
          </x14:cfRule>
          <x14:cfRule type="expression" priority="2225" id="{671EC6AA-47DD-4CCC-870D-52BF3CF85D00}">
            <xm:f>AND('2015-09'!$B$19&lt;=I$5,'2015-09'!$C$19&gt;I$5)</xm:f>
            <x14:dxf>
              <fill>
                <patternFill>
                  <bgColor theme="5" tint="0.59996337778862885"/>
                </patternFill>
              </fill>
            </x14:dxf>
          </x14:cfRule>
          <x14:cfRule type="expression" priority="2234" id="{7046FA44-9FFA-44B7-A9BA-EDEA8A29E21A}">
            <xm:f>AND('2015-09'!$B$28&lt;=I$5,'2015-09'!$C$28&gt;=I$5)</xm:f>
            <x14:dxf>
              <fill>
                <patternFill>
                  <bgColor theme="4" tint="-0.24994659260841701"/>
                </patternFill>
              </fill>
            </x14:dxf>
          </x14:cfRule>
          <x14:cfRule type="expression" priority="2235" id="{C540F012-C92D-4B34-B24C-A90E8A6E7E42}">
            <xm:f>AND('2015-09'!$B$29&lt;=I$5,'2015-09'!$C$29&gt;=I$5)</xm:f>
            <x14:dxf>
              <fill>
                <patternFill>
                  <bgColor theme="4" tint="-0.24994659260841701"/>
                </patternFill>
              </fill>
            </x14:dxf>
          </x14:cfRule>
          <x14:cfRule type="expression" priority="2236" id="{9A58A83D-5EE9-4B17-A52D-F8B15C8EB989}">
            <xm:f>AND('2015-09'!$B$30&lt;=I$5,'2015-09'!$C$30&gt;=I$5)</xm:f>
            <x14:dxf>
              <fill>
                <patternFill>
                  <bgColor theme="4" tint="-0.24994659260841701"/>
                </patternFill>
              </fill>
            </x14:dxf>
          </x14:cfRule>
          <x14:cfRule type="expression" priority="2237" id="{03C37DBD-C509-4F37-BB55-EFF9E9155B45}">
            <xm:f>AND('2015-09'!$B$31&lt;=I$5,'2015-09'!$C$31&gt;=I$5)</xm:f>
            <x14:dxf>
              <fill>
                <patternFill>
                  <bgColor theme="4" tint="-0.499984740745262"/>
                </patternFill>
              </fill>
            </x14:dxf>
          </x14:cfRule>
          <x14:cfRule type="expression" priority="2239" id="{ACCA9147-65AD-43CB-96BD-3571C24750E3}">
            <xm:f>AND('2015-09'!$B$33&lt;=I$5,'2015-09'!$C$33&gt;=I$5)</xm:f>
            <x14:dxf>
              <fill>
                <patternFill>
                  <bgColor rgb="FF7030A0"/>
                </patternFill>
              </fill>
            </x14:dxf>
          </x14:cfRule>
          <x14:cfRule type="expression" priority="2238" id="{6376FB48-FE5C-40FA-BA0F-051FF1334B74}">
            <xm:f>AND('2015-09'!$B$32&lt;=I$5,'2015-09'!$C$32&gt;=I$5)</xm:f>
            <x14:dxf>
              <fill>
                <patternFill>
                  <bgColor rgb="FF002060"/>
                </patternFill>
              </fill>
            </x14:dxf>
          </x14:cfRule>
          <x14:cfRule type="expression" priority="2240" id="{B4A81D54-AFBC-4871-97F3-9B7DAE01BB9B}">
            <xm:f>AND('2015-09'!$B$34&lt;=I$5,'2015-09'!$C$34&gt;=I$5)</xm:f>
            <x14:dxf>
              <fill>
                <patternFill>
                  <bgColor rgb="FF7030A0"/>
                </patternFill>
              </fill>
            </x14:dxf>
          </x14:cfRule>
          <xm:sqref>I29:XFD29</xm:sqref>
        </x14:conditionalFormatting>
        <x14:conditionalFormatting xmlns:xm="http://schemas.microsoft.com/office/excel/2006/main">
          <x14:cfRule type="expression" priority="2113" id="{44664414-41CB-406C-A700-C198594A721D}">
            <xm:f>AND('2015-09b'!$D$33&lt;=I$5,'2015-09b'!$E$33&gt;=I$5)</xm:f>
            <x14:dxf>
              <fill>
                <patternFill>
                  <bgColor rgb="FF7030A0"/>
                </patternFill>
              </fill>
            </x14:dxf>
          </x14:cfRule>
          <x14:cfRule type="expression" priority="2114" id="{904614EE-DABC-48B0-AE63-7245FCEF7E4C}">
            <xm:f>AND('2015-09b'!$D$34&lt;=I$5,'2015-09b'!$E$34&gt;=I$5)</xm:f>
            <x14:dxf>
              <fill>
                <patternFill>
                  <bgColor rgb="FF7030A0"/>
                </patternFill>
              </fill>
            </x14:dxf>
          </x14:cfRule>
          <x14:cfRule type="expression" priority="2112" id="{06C7B420-B57B-440F-BC37-5FD0470D556B}">
            <xm:f>AND('2015-09b'!$D$32&lt;=I$5,'2015-09b'!$E$32&gt;=I$5)</xm:f>
            <x14:dxf>
              <fill>
                <patternFill>
                  <bgColor rgb="FF002060"/>
                </patternFill>
              </fill>
            </x14:dxf>
          </x14:cfRule>
          <x14:cfRule type="expression" priority="2111" id="{52D4736D-200C-4E90-9A28-1A4E90FDDE37}">
            <xm:f>AND('2015-09b'!$D$31&lt;=I$5,'2015-09b'!$E$31&gt;=I$5)</xm:f>
            <x14:dxf>
              <fill>
                <patternFill>
                  <bgColor theme="4" tint="-0.499984740745262"/>
                </patternFill>
              </fill>
            </x14:dxf>
          </x14:cfRule>
          <x14:cfRule type="expression" priority="2110" id="{4CF1C858-0A32-4AAB-9095-D2EE1FD9FB33}">
            <xm:f>AND('2015-09b'!$D$30&lt;=I$5,'2015-09b'!$E$30&gt;=I$5)</xm:f>
            <x14:dxf>
              <fill>
                <patternFill>
                  <bgColor theme="4" tint="-0.24994659260841701"/>
                </patternFill>
              </fill>
            </x14:dxf>
          </x14:cfRule>
          <x14:cfRule type="expression" priority="2109" id="{B695395A-E859-4C32-A37C-40A340EEB00B}">
            <xm:f>AND('2015-09b'!$D$29&lt;=I$5,'2015-09b'!$E$29&gt;=I$5)</xm:f>
            <x14:dxf>
              <fill>
                <patternFill>
                  <bgColor theme="4" tint="-0.24994659260841701"/>
                </patternFill>
              </fill>
            </x14:dxf>
          </x14:cfRule>
          <x14:cfRule type="expression" priority="2108" id="{14BD90C1-DA6A-42E7-9385-F54FBAC93632}">
            <xm:f>AND('2015-09b'!$D$28&lt;=I$5,'2015-09b'!$E$28&gt;=I$5)</xm:f>
            <x14:dxf>
              <fill>
                <patternFill>
                  <bgColor theme="4" tint="-0.24994659260841701"/>
                </patternFill>
              </fill>
            </x14:dxf>
          </x14:cfRule>
          <x14:cfRule type="expression" priority="2106" id="{DE762AD9-17F5-4891-8E36-695D59222629}">
            <xm:f>AND('2015-09b'!$D$26&lt;=I$5,'2015-09b'!$E$26&gt;=I$5)</xm:f>
            <x14:dxf>
              <fill>
                <patternFill>
                  <bgColor theme="4" tint="-0.24994659260841701"/>
                </patternFill>
              </fill>
            </x14:dxf>
          </x14:cfRule>
          <x14:cfRule type="expression" priority="2105" id="{0B1FF9AC-308F-4472-A5C6-0099403B17B7}">
            <xm:f>AND('2015-09b'!$D$25&lt;=I$5,'2015-09b'!$E$25&gt;=I$5)</xm:f>
            <x14:dxf>
              <fill>
                <patternFill>
                  <bgColor theme="4" tint="0.39994506668294322"/>
                </patternFill>
              </fill>
            </x14:dxf>
          </x14:cfRule>
          <x14:cfRule type="expression" priority="2107" id="{2EA81DB2-0F82-4DE4-8443-B676A63FA39D}">
            <xm:f>AND('2015-09b'!$D$27&lt;=I$5,'2015-09b'!$E$27&gt;=I$5)</xm:f>
            <x14:dxf>
              <fill>
                <patternFill>
                  <bgColor theme="4" tint="-0.24994659260841701"/>
                </patternFill>
              </fill>
            </x14:dxf>
          </x14:cfRule>
          <x14:cfRule type="expression" priority="2099" id="{6EAE0FC6-F3A0-4B6C-945E-814BF178C0F2}">
            <xm:f>AND('2015-09b'!$D$19&lt;=I$5,'2015-09b'!$E$19&gt;I$5)</xm:f>
            <x14:dxf>
              <fill>
                <patternFill>
                  <bgColor theme="5" tint="0.59996337778862885"/>
                </patternFill>
              </fill>
            </x14:dxf>
          </x14:cfRule>
          <x14:cfRule type="expression" priority="2100" id="{A3739DD4-9055-49C0-9A3E-4EA1C9AACD67}">
            <xm:f>AND('2015-09b'!$D$20&lt;=I$5,'2015-09b'!$E$20&gt;=I$5)</xm:f>
            <x14:dxf>
              <fill>
                <patternFill>
                  <bgColor theme="5" tint="0.59996337778862885"/>
                </patternFill>
              </fill>
            </x14:dxf>
          </x14:cfRule>
          <x14:cfRule type="expression" priority="2101" id="{3419DD8B-59E3-43BF-8860-9FADAB797D01}">
            <xm:f>AND('2015-09b'!$D$21&lt;=I$5,'2015-09b'!$E$21&gt;=I$5)</xm:f>
            <x14:dxf>
              <fill>
                <patternFill>
                  <bgColor theme="5" tint="-0.24994659260841701"/>
                </patternFill>
              </fill>
            </x14:dxf>
          </x14:cfRule>
          <x14:cfRule type="expression" priority="2102" id="{3E694F7A-5507-4010-8BCB-60A6A644CA03}">
            <xm:f>AND('2015-09b'!$D$22&lt;=I$5,'2015-09b'!$E$22&gt;=I$5)</xm:f>
            <x14:dxf>
              <fill>
                <patternFill>
                  <bgColor theme="4" tint="0.79998168889431442"/>
                </patternFill>
              </fill>
            </x14:dxf>
          </x14:cfRule>
          <x14:cfRule type="expression" priority="2103" id="{9052F089-0DF0-4248-BADD-7A4A18CC50CE}">
            <xm:f>AND('2015-09b'!$D$23&lt;=I$5,'2015-09b'!$E$23&gt;=I$5)</xm:f>
            <x14:dxf>
              <fill>
                <patternFill>
                  <bgColor theme="4" tint="0.79998168889431442"/>
                </patternFill>
              </fill>
            </x14:dxf>
          </x14:cfRule>
          <x14:cfRule type="expression" priority="2104" id="{9FDB06B2-9E01-4C1A-8385-B2A45F36CAA9}">
            <xm:f>AND('2015-09b'!$D$24&lt;=I$5,'2015-09b'!$E$24&gt;=I$5)</xm:f>
            <x14:dxf>
              <fill>
                <patternFill>
                  <bgColor theme="4" tint="0.39994506668294322"/>
                </patternFill>
              </fill>
            </x14:dxf>
          </x14:cfRule>
          <xm:sqref>I30:XFD30</xm:sqref>
        </x14:conditionalFormatting>
        <x14:conditionalFormatting xmlns:xm="http://schemas.microsoft.com/office/excel/2006/main">
          <x14:cfRule type="expression" priority="2115" id="{392E4646-A4A6-457F-BE9D-0399CBFF658B}">
            <xm:f>AND('2015-09b'!$B$19&lt;=I$5,'2015-09b'!$C$19&gt;I$5)</xm:f>
            <x14:dxf>
              <fill>
                <patternFill>
                  <bgColor theme="5" tint="0.59996337778862885"/>
                </patternFill>
              </fill>
            </x14:dxf>
          </x14:cfRule>
          <x14:cfRule type="expression" priority="2125" id="{693BAB5B-7C36-4D97-89CC-6E14FE704C36}">
            <xm:f>AND('2015-09b'!$B$29&lt;=I$5,'2015-09b'!$C$29&gt;=I$5)</xm:f>
            <x14:dxf>
              <fill>
                <patternFill>
                  <bgColor theme="4" tint="-0.24994659260841701"/>
                </patternFill>
              </fill>
            </x14:dxf>
          </x14:cfRule>
          <x14:cfRule type="expression" priority="2126" id="{F85CB5A7-868E-4432-9E8D-D428F6DE244F}">
            <xm:f>AND('2015-09b'!$B$30&lt;=I$5,'2015-09b'!$C$30&gt;=I$5)</xm:f>
            <x14:dxf>
              <fill>
                <patternFill>
                  <bgColor theme="4" tint="-0.24994659260841701"/>
                </patternFill>
              </fill>
            </x14:dxf>
          </x14:cfRule>
          <x14:cfRule type="expression" priority="2116" id="{83DDB404-4610-4044-B501-C5ED596F1BEE}">
            <xm:f>AND('2015-09b'!$B$20&lt;=I$5,'2015-09b'!$C$20&gt;=I$5)</xm:f>
            <x14:dxf>
              <fill>
                <patternFill>
                  <bgColor theme="5" tint="0.59996337778862885"/>
                </patternFill>
              </fill>
            </x14:dxf>
          </x14:cfRule>
          <x14:cfRule type="expression" priority="2128" id="{1D004C41-E8A1-4035-9A8E-BB72407D59B5}">
            <xm:f>AND('2015-09b'!$B$32&lt;=I$5,'2015-09b'!$C$32&gt;=I$5)</xm:f>
            <x14:dxf>
              <fill>
                <patternFill>
                  <bgColor rgb="FF002060"/>
                </patternFill>
              </fill>
            </x14:dxf>
          </x14:cfRule>
          <x14:cfRule type="expression" priority="2129" id="{AA1EEB6D-BE44-440F-9C49-9EBAF14DDA16}">
            <xm:f>AND('2015-09b'!$B$33&lt;=I$5,'2015-09b'!$C$33&gt;=I$5)</xm:f>
            <x14:dxf>
              <fill>
                <patternFill>
                  <bgColor rgb="FF7030A0"/>
                </patternFill>
              </fill>
            </x14:dxf>
          </x14:cfRule>
          <x14:cfRule type="expression" priority="2130" id="{93FC237D-17A3-45FB-86DA-E1D2E22D7F63}">
            <xm:f>AND('2015-09b'!$B$34&lt;=I$5,'2015-09b'!$C$34&gt;=I$5)</xm:f>
            <x14:dxf>
              <fill>
                <patternFill>
                  <bgColor rgb="FF7030A0"/>
                </patternFill>
              </fill>
            </x14:dxf>
          </x14:cfRule>
          <x14:cfRule type="expression" priority="2122" id="{135F87DD-CF84-4BE7-B128-74AA4133FBAE}">
            <xm:f>AND('2015-09b'!$B$26&lt;=I$5,'2015-09b'!$C$26&gt;=I$5)</xm:f>
            <x14:dxf>
              <fill>
                <patternFill>
                  <bgColor theme="4" tint="-0.24994659260841701"/>
                </patternFill>
              </fill>
            </x14:dxf>
          </x14:cfRule>
          <x14:cfRule type="expression" priority="2117" id="{355F9F94-508C-4065-B76A-2F65B7EB3C36}">
            <xm:f>AND('2015-09b'!$B$21&lt;=I$5,'2015-09b'!$C$21&gt;=I$5)</xm:f>
            <x14:dxf>
              <fill>
                <patternFill>
                  <bgColor theme="5" tint="-0.24994659260841701"/>
                </patternFill>
              </fill>
            </x14:dxf>
          </x14:cfRule>
          <x14:cfRule type="expression" priority="2124" id="{122E5EC9-9E13-4B66-9A1C-1CFB6301C245}">
            <xm:f>AND('2015-09b'!$B$28&lt;=I$5,'2015-09b'!$C$28&gt;=I$5)</xm:f>
            <x14:dxf>
              <fill>
                <patternFill>
                  <bgColor theme="4" tint="-0.24994659260841701"/>
                </patternFill>
              </fill>
            </x14:dxf>
          </x14:cfRule>
          <x14:cfRule type="expression" priority="2123" id="{1B54BDE7-63C7-484B-8E97-A34F7EB5FDED}">
            <xm:f>AND('2015-09b'!$B$27&lt;=I$5,'2015-09b'!$C$27&gt;=I$5)</xm:f>
            <x14:dxf>
              <fill>
                <patternFill>
                  <bgColor theme="4" tint="-0.24994659260841701"/>
                </patternFill>
              </fill>
            </x14:dxf>
          </x14:cfRule>
          <x14:cfRule type="expression" priority="2118" id="{B94863D0-CF85-444F-A7FC-59B10C8B74DD}">
            <xm:f>AND('2015-09b'!$B$22&lt;=I$5,'2015-09b'!$C$22&gt;=I$5)</xm:f>
            <x14:dxf>
              <fill>
                <patternFill>
                  <bgColor theme="4" tint="0.79998168889431442"/>
                </patternFill>
              </fill>
            </x14:dxf>
          </x14:cfRule>
          <x14:cfRule type="expression" priority="2119" id="{84ED570E-1F1F-413B-9E61-25CE5FC33403}">
            <xm:f>AND('2015-09b'!$B$23&lt;=I$5,'2015-09b'!$C$23&gt;=I$5)</xm:f>
            <x14:dxf>
              <fill>
                <patternFill>
                  <bgColor theme="4" tint="0.79998168889431442"/>
                </patternFill>
              </fill>
            </x14:dxf>
          </x14:cfRule>
          <x14:cfRule type="expression" priority="2120" id="{8C64018B-AD2C-4910-9F80-7C59D2AAEF19}">
            <xm:f>AND('2015-09b'!$B$24&lt;=I$5,'2015-09b'!$C$24&gt;=I$5)</xm:f>
            <x14:dxf>
              <fill>
                <patternFill>
                  <bgColor theme="4" tint="0.39994506668294322"/>
                </patternFill>
              </fill>
            </x14:dxf>
          </x14:cfRule>
          <x14:cfRule type="expression" priority="2121" id="{E5302E2A-FF05-468B-9CB0-C312B952B1D1}">
            <xm:f>AND('2015-09b'!$B$25&lt;=I$5,'2015-09b'!$C$25&gt;=I$5)</xm:f>
            <x14:dxf>
              <fill>
                <patternFill>
                  <bgColor theme="4" tint="0.39994506668294322"/>
                </patternFill>
              </fill>
            </x14:dxf>
          </x14:cfRule>
          <x14:cfRule type="expression" priority="2127" id="{526729FA-0B4B-4480-8C07-CC7FC83ECFCC}">
            <xm:f>AND('2015-09b'!$B$31&lt;=I$5,'2015-09b'!$C$31&gt;=I$5)</xm:f>
            <x14:dxf>
              <fill>
                <patternFill>
                  <bgColor theme="4" tint="-0.499984740745262"/>
                </patternFill>
              </fill>
            </x14:dxf>
          </x14:cfRule>
          <xm:sqref>I31:XFD31</xm:sqref>
        </x14:conditionalFormatting>
        <x14:conditionalFormatting xmlns:xm="http://schemas.microsoft.com/office/excel/2006/main">
          <x14:cfRule type="expression" priority="2217" id="{A8615005-862B-4322-BF6D-0C9B15FBFC6E}">
            <xm:f>AND('2016-02c'!$D$27&lt;=I$5,'2016-02c'!$E$27&gt;=I$5)</xm:f>
            <x14:dxf>
              <fill>
                <patternFill>
                  <bgColor theme="4" tint="-0.24994659260841701"/>
                </patternFill>
              </fill>
            </x14:dxf>
          </x14:cfRule>
          <x14:cfRule type="expression" priority="2218" id="{FC843637-84B5-41A3-8D2B-46DB3EACD539}">
            <xm:f>AND('2016-02c'!$D$28&lt;=I$5,'2016-02c'!$E$28&gt;=I$5)</xm:f>
            <x14:dxf>
              <fill>
                <patternFill>
                  <bgColor theme="4" tint="-0.24994659260841701"/>
                </patternFill>
              </fill>
            </x14:dxf>
          </x14:cfRule>
          <x14:cfRule type="expression" priority="2219" id="{BBB74504-BE43-4E10-A86F-51DBDF201932}">
            <xm:f>AND('2016-02c'!$D$29&lt;=I$5,'2016-02c'!$E$29&gt;=I$5)</xm:f>
            <x14:dxf>
              <fill>
                <patternFill>
                  <bgColor theme="4" tint="-0.24994659260841701"/>
                </patternFill>
              </fill>
            </x14:dxf>
          </x14:cfRule>
          <x14:cfRule type="expression" priority="2220" id="{91ED151D-7263-484B-9E49-218125D76C04}">
            <xm:f>AND('2016-02c'!$D$30&lt;=I$5,'2016-02c'!$E$30&gt;=I$5)</xm:f>
            <x14:dxf>
              <fill>
                <patternFill>
                  <bgColor theme="4" tint="-0.24994659260841701"/>
                </patternFill>
              </fill>
            </x14:dxf>
          </x14:cfRule>
          <x14:cfRule type="expression" priority="2221" id="{2359C9BE-B280-4D00-AAE0-E651639797A5}">
            <xm:f>AND('2016-02c'!$D$31&lt;=I$5,'2016-02c'!$E$31&gt;=I$5)</xm:f>
            <x14:dxf>
              <fill>
                <patternFill>
                  <bgColor theme="4" tint="-0.499984740745262"/>
                </patternFill>
              </fill>
            </x14:dxf>
          </x14:cfRule>
          <x14:cfRule type="expression" priority="2222" id="{ADFD757A-0AF0-45E7-9D41-938D5012470A}">
            <xm:f>AND('2016-02c'!$D$32&lt;=I$5,'2016-02c'!$E$32&gt;=I$5)</xm:f>
            <x14:dxf>
              <fill>
                <patternFill>
                  <bgColor rgb="FF002060"/>
                </patternFill>
              </fill>
            </x14:dxf>
          </x14:cfRule>
          <x14:cfRule type="expression" priority="2223" id="{6973236F-A565-4EB3-BB57-6F277C61C677}">
            <xm:f>AND('2016-02c'!$D$33&lt;=I$5,'2016-02c'!$E$33&gt;=I$5)</xm:f>
            <x14:dxf>
              <fill>
                <patternFill>
                  <bgColor rgb="FF7030A0"/>
                </patternFill>
              </fill>
            </x14:dxf>
          </x14:cfRule>
          <x14:cfRule type="expression" priority="2224" id="{1DA09012-C48E-46A1-A5F1-019F26076DBC}">
            <xm:f>AND('2016-02c'!$D$34&lt;=I$5,'2016-02c'!$E$34&gt;=I$5)</xm:f>
            <x14:dxf>
              <fill>
                <patternFill>
                  <bgColor rgb="FF7030A0"/>
                </patternFill>
              </fill>
            </x14:dxf>
          </x14:cfRule>
          <x14:cfRule type="expression" priority="2209" id="{6AE6CB10-73A9-48E9-BD4C-F39114675487}">
            <xm:f>AND('2016-02c'!$D$19&lt;=I$5,'2016-02c'!$E$19&gt;I$5)</xm:f>
            <x14:dxf>
              <fill>
                <patternFill>
                  <bgColor theme="5" tint="0.59996337778862885"/>
                </patternFill>
              </fill>
            </x14:dxf>
          </x14:cfRule>
          <x14:cfRule type="expression" priority="2210" id="{024537E9-826F-40CA-A7D8-5F9C45B34A15}">
            <xm:f>AND('2016-02c'!$D$20&lt;=I$5,'2016-02c'!$E$20&gt;=I$5)</xm:f>
            <x14:dxf>
              <fill>
                <patternFill>
                  <bgColor theme="5" tint="0.59996337778862885"/>
                </patternFill>
              </fill>
            </x14:dxf>
          </x14:cfRule>
          <x14:cfRule type="expression" priority="2211" id="{22EE4144-A3C1-458C-A4AA-0B97BC0E446D}">
            <xm:f>AND('2016-02c'!$D$21&lt;=I$5,'2016-02c'!$E$21&gt;=I$5)</xm:f>
            <x14:dxf>
              <fill>
                <patternFill>
                  <bgColor theme="5" tint="-0.24994659260841701"/>
                </patternFill>
              </fill>
            </x14:dxf>
          </x14:cfRule>
          <x14:cfRule type="expression" priority="2212" id="{0BF70D13-503F-4911-A995-58A9D3FF3D64}">
            <xm:f>AND('2016-02c'!$D$22&lt;=I$5,'2016-02c'!$E$22&gt;=I$5)</xm:f>
            <x14:dxf>
              <fill>
                <patternFill>
                  <bgColor theme="4" tint="0.79998168889431442"/>
                </patternFill>
              </fill>
            </x14:dxf>
          </x14:cfRule>
          <x14:cfRule type="expression" priority="2213" id="{644AE1C3-CA48-44AD-8540-41CFC19FC759}">
            <xm:f>AND('2016-02c'!$D$23&lt;=I$5,'2016-02c'!$E$23&gt;=I$5)</xm:f>
            <x14:dxf>
              <fill>
                <patternFill>
                  <bgColor theme="4" tint="0.79998168889431442"/>
                </patternFill>
              </fill>
            </x14:dxf>
          </x14:cfRule>
          <x14:cfRule type="expression" priority="2214" id="{8B979BD5-428F-4E35-94BA-1D4F533D6080}">
            <xm:f>AND('2016-02c'!$D$24&lt;=I$5,'2016-02c'!$E$24&gt;=I$5)</xm:f>
            <x14:dxf>
              <fill>
                <patternFill>
                  <bgColor theme="4" tint="0.39994506668294322"/>
                </patternFill>
              </fill>
            </x14:dxf>
          </x14:cfRule>
          <x14:cfRule type="expression" priority="2215" id="{38390BB8-D9DE-47A0-BCD3-D083133EFB07}">
            <xm:f>AND('2016-02c'!$D$25&lt;=I$5,'2016-02c'!$E$25&gt;=I$5)</xm:f>
            <x14:dxf>
              <fill>
                <patternFill>
                  <bgColor theme="4" tint="0.39994506668294322"/>
                </patternFill>
              </fill>
            </x14:dxf>
          </x14:cfRule>
          <x14:cfRule type="expression" priority="2216" id="{F4C0168B-F80F-4D0E-9CE3-EDD7DB5294A3}">
            <xm:f>AND('2016-02c'!$D$26&lt;=I$5,'2016-02c'!$E$26&gt;=I$5)</xm:f>
            <x14:dxf>
              <fill>
                <patternFill>
                  <bgColor theme="4" tint="-0.24994659260841701"/>
                </patternFill>
              </fill>
            </x14:dxf>
          </x14:cfRule>
          <xm:sqref>I46:XFD46</xm:sqref>
        </x14:conditionalFormatting>
        <x14:conditionalFormatting xmlns:xm="http://schemas.microsoft.com/office/excel/2006/main">
          <x14:cfRule type="expression" priority="2208" id="{F550C979-8CFB-4470-AB38-CF889F8B06D2}">
            <xm:f>AND('2016-02c'!$B$23&lt;=I$5,'2016-02c'!$C$23&gt;=I$5)</xm:f>
            <x14:dxf>
              <fill>
                <patternFill>
                  <bgColor theme="4" tint="0.79998168889431442"/>
                </patternFill>
              </fill>
            </x14:dxf>
          </x14:cfRule>
          <x14:cfRule type="expression" priority="2163" id="{2E83B877-5229-470E-B943-27F6C9513A5A}">
            <xm:f>AND('2016-02c'!$B$19&lt;=I$5,'2016-02c'!$C$19&gt;I$5)</xm:f>
            <x14:dxf>
              <fill>
                <patternFill>
                  <bgColor theme="5" tint="0.59996337778862885"/>
                </patternFill>
              </fill>
            </x14:dxf>
          </x14:cfRule>
          <x14:cfRule type="expression" priority="2199" id="{3E1619B8-93C6-4F24-A044-1E9C85D1B2E5}">
            <xm:f>AND('2016-02c'!$B$29&lt;=I$5,'2016-02c'!$C$29&gt;=I$5)</xm:f>
            <x14:dxf>
              <fill>
                <patternFill>
                  <bgColor theme="4" tint="-0.24994659260841701"/>
                </patternFill>
              </fill>
            </x14:dxf>
          </x14:cfRule>
          <x14:cfRule type="expression" priority="2198" id="{FD86A19F-0C76-4036-8B35-448503BB79D6}">
            <xm:f>AND('2016-02c'!$B$25&lt;=I$5,'2016-02c'!$C$25&gt;=I$5)</xm:f>
            <x14:dxf>
              <fill>
                <patternFill>
                  <bgColor theme="4" tint="0.39994506668294322"/>
                </patternFill>
              </fill>
            </x14:dxf>
          </x14:cfRule>
          <x14:cfRule type="expression" priority="2197" id="{7B9BBD92-5611-47A8-B18B-081BBD49456B}">
            <xm:f>AND('2016-02c'!$B$24&lt;=I$5,'2016-02c'!$C$24&gt;=I$5)</xm:f>
            <x14:dxf>
              <fill>
                <patternFill>
                  <bgColor theme="4" tint="0.39994506668294322"/>
                </patternFill>
              </fill>
            </x14:dxf>
          </x14:cfRule>
          <x14:cfRule type="expression" priority="2196" id="{B9F7B112-FD3A-48C7-AFC9-60F3704703AB}">
            <xm:f>AND('2016-02c'!$B$22&lt;=I$5,'2016-02c'!$C$22&gt;=I$5)</xm:f>
            <x14:dxf>
              <fill>
                <patternFill>
                  <bgColor theme="4" tint="0.79998168889431442"/>
                </patternFill>
              </fill>
            </x14:dxf>
          </x14:cfRule>
          <x14:cfRule type="expression" priority="2195" id="{B16C82BC-4511-4011-B938-4893AC621FF8}">
            <xm:f>AND('2016-02c'!$B$21&lt;=I$5,'2016-02c'!$C$21&gt;=I$5)</xm:f>
            <x14:dxf>
              <fill>
                <patternFill>
                  <bgColor theme="5" tint="-0.24994659260841701"/>
                </patternFill>
              </fill>
            </x14:dxf>
          </x14:cfRule>
          <x14:cfRule type="expression" priority="2194" id="{802A7A64-074C-4875-9BC5-0DEEEBF5213D}">
            <xm:f>AND('2016-02c'!$B$20&lt;=I$5,'2016-02c'!$C$20&gt;=I$5)</xm:f>
            <x14:dxf>
              <fill>
                <patternFill>
                  <bgColor theme="5" tint="0.59996337778862885"/>
                </patternFill>
              </fill>
            </x14:dxf>
          </x14:cfRule>
          <x14:cfRule type="expression" priority="2201" id="{278E959C-0419-4F71-92C7-AFE339B95A20}">
            <xm:f>AND('2016-02c'!$B$26&lt;=I$5,'2016-02c'!$C$26&gt;=I$5)</xm:f>
            <x14:dxf>
              <fill>
                <patternFill>
                  <bgColor theme="4" tint="-0.24994659260841701"/>
                </patternFill>
              </fill>
            </x14:dxf>
          </x14:cfRule>
          <x14:cfRule type="expression" priority="2207" id="{EABDF5D3-148E-4EA8-9FE3-E30272F5AABA}">
            <xm:f>AND('2016-02c'!$B$34&lt;=I$5,'2016-02c'!$C$34&gt;=I$5)</xm:f>
            <x14:dxf>
              <fill>
                <patternFill>
                  <bgColor rgb="FF7030A0"/>
                </patternFill>
              </fill>
            </x14:dxf>
          </x14:cfRule>
          <x14:cfRule type="expression" priority="2206" id="{B10A6756-F7B7-41DF-AF6A-F58BA1932694}">
            <xm:f>AND('2016-02c'!$B$33&lt;=I$5,'2016-02c'!$C$33&gt;=I$5)</xm:f>
            <x14:dxf>
              <fill>
                <patternFill>
                  <bgColor rgb="FF7030A0"/>
                </patternFill>
              </fill>
            </x14:dxf>
          </x14:cfRule>
          <x14:cfRule type="expression" priority="2205" id="{2FABE405-5327-4CE6-BDFC-A44A457A03B1}">
            <xm:f>AND('2016-02c'!$B$31&lt;=I$5,'2016-02c'!$C$31&gt;=I$5)</xm:f>
            <x14:dxf>
              <fill>
                <patternFill>
                  <bgColor theme="4" tint="-0.499984740745262"/>
                </patternFill>
              </fill>
            </x14:dxf>
          </x14:cfRule>
          <x14:cfRule type="expression" priority="2204" id="{394FE818-54F9-4ADA-8989-8B1BF7A8EC77}">
            <xm:f>AND('2016-02c'!$B$32&lt;=I$5,'2016-02c'!$C$32&gt;=I$5)</xm:f>
            <x14:dxf>
              <fill>
                <patternFill>
                  <bgColor rgb="FF002060"/>
                </patternFill>
              </fill>
            </x14:dxf>
          </x14:cfRule>
          <x14:cfRule type="expression" priority="2203" id="{C66E07FF-5776-45CA-B865-19C4D740E631}">
            <xm:f>AND('2016-02c'!$B$28&lt;=I$5,'2016-02c'!$C$28&gt;=I$5)</xm:f>
            <x14:dxf>
              <fill>
                <patternFill>
                  <bgColor theme="4" tint="-0.24994659260841701"/>
                </patternFill>
              </fill>
            </x14:dxf>
          </x14:cfRule>
          <x14:cfRule type="expression" priority="2202" id="{AC3E8766-9519-4718-86F9-9885041C7D38}">
            <xm:f>AND('2016-02c'!$B$27&lt;=I$5,'2016-02c'!$C$27&gt;=I$5)</xm:f>
            <x14:dxf>
              <fill>
                <patternFill>
                  <bgColor theme="4" tint="-0.24994659260841701"/>
                </patternFill>
              </fill>
            </x14:dxf>
          </x14:cfRule>
          <x14:cfRule type="expression" priority="2200" id="{052E2481-75F4-4A27-8A89-49B2A86EEB8F}">
            <xm:f>AND('2016-02c'!$B$30&lt;=I$5,'2016-02c'!$C$30&gt;=I$5)</xm:f>
            <x14:dxf>
              <fill>
                <patternFill>
                  <bgColor theme="4" tint="-0.24994659260841701"/>
                </patternFill>
              </fill>
            </x14:dxf>
          </x14:cfRule>
          <xm:sqref>I47:XFD47</xm:sqref>
        </x14:conditionalFormatting>
        <x14:conditionalFormatting xmlns:xm="http://schemas.microsoft.com/office/excel/2006/main">
          <x14:cfRule type="expression" priority="2087" id="{35993DB5-6B5C-437F-8C86-72DE81A885F4}">
            <xm:f>AND('2017-01'!$D$23&lt;=I$5,'2017-01'!$E$23&gt;=I$5)</xm:f>
            <x14:dxf>
              <fill>
                <patternFill>
                  <bgColor theme="4" tint="0.79998168889431442"/>
                </patternFill>
              </fill>
            </x14:dxf>
          </x14:cfRule>
          <x14:cfRule type="expression" priority="2094" id="{78218D7E-88FB-49E5-BD31-66616345FA42}">
            <xm:f>AND('2017-01'!$D$30&lt;=I$5,'2017-01'!$E$30&gt;=I$5)</xm:f>
            <x14:dxf>
              <fill>
                <patternFill>
                  <bgColor theme="4" tint="-0.24994659260841701"/>
                </patternFill>
              </fill>
            </x14:dxf>
          </x14:cfRule>
          <x14:cfRule type="expression" priority="2093" id="{C10E5545-C949-406C-8B42-95F160DC3E94}">
            <xm:f>AND('2017-01'!$D$29&lt;=I$5,'2017-01'!$E$29&gt;=I$5)</xm:f>
            <x14:dxf>
              <fill>
                <patternFill>
                  <bgColor theme="4" tint="-0.24994659260841701"/>
                </patternFill>
              </fill>
            </x14:dxf>
          </x14:cfRule>
          <x14:cfRule type="expression" priority="2092" id="{52B27163-082F-4291-BA74-C08BF9F23C7C}">
            <xm:f>AND('2017-01'!$D$28&lt;=I$5,'2017-01'!$E$28&gt;=I$5)</xm:f>
            <x14:dxf>
              <fill>
                <patternFill>
                  <bgColor theme="4" tint="-0.24994659260841701"/>
                </patternFill>
              </fill>
            </x14:dxf>
          </x14:cfRule>
          <x14:cfRule type="expression" priority="2091" id="{A82870F9-7707-4E1D-9DCB-18931D4B6FBE}">
            <xm:f>AND('2017-01'!$D$27&lt;=I$5,'2017-01'!$E$27&gt;=I$5)</xm:f>
            <x14:dxf>
              <fill>
                <patternFill>
                  <bgColor theme="4" tint="-0.24994659260841701"/>
                </patternFill>
              </fill>
            </x14:dxf>
          </x14:cfRule>
          <x14:cfRule type="expression" priority="2090" id="{E50478F5-58F1-4EFC-88DB-BD328693A74C}">
            <xm:f>AND('2017-01'!$D$26&lt;=I$5,'2017-01'!$E$26&gt;=I$5)</xm:f>
            <x14:dxf>
              <fill>
                <patternFill>
                  <bgColor theme="4" tint="-0.24994659260841701"/>
                </patternFill>
              </fill>
            </x14:dxf>
          </x14:cfRule>
          <x14:cfRule type="expression" priority="2089" id="{A6A07CAF-E1B3-4799-AC06-454027CF229E}">
            <xm:f>AND('2017-01'!$D$25&lt;=I$5,'2017-01'!$E$25&gt;=I$5)</xm:f>
            <x14:dxf>
              <fill>
                <patternFill>
                  <bgColor theme="4" tint="0.39994506668294322"/>
                </patternFill>
              </fill>
            </x14:dxf>
          </x14:cfRule>
          <x14:cfRule type="expression" priority="2088" id="{CCE75570-451C-4334-A716-FC830957A97A}">
            <xm:f>AND('2017-01'!$D$24&lt;=I$5,'2017-01'!$E$24&gt;=I$5)</xm:f>
            <x14:dxf>
              <fill>
                <patternFill>
                  <bgColor theme="4" tint="0.39994506668294322"/>
                </patternFill>
              </fill>
            </x14:dxf>
          </x14:cfRule>
          <x14:cfRule type="expression" priority="2095" id="{E1DCCDA1-BA36-4E3D-8211-452D7AB8FF39}">
            <xm:f>AND('2017-01'!$D$31&lt;=I$5,'2017-01'!$E$31&gt;=I$5)</xm:f>
            <x14:dxf>
              <fill>
                <patternFill>
                  <bgColor theme="4" tint="-0.499984740745262"/>
                </patternFill>
              </fill>
            </x14:dxf>
          </x14:cfRule>
          <x14:cfRule type="expression" priority="2086" id="{A0D97D8B-21BD-4286-B6D2-A2F48A81EFBB}">
            <xm:f>AND('2017-01'!$D$22&lt;=I$5,'2017-01'!$E$22&gt;=I$5)</xm:f>
            <x14:dxf>
              <fill>
                <patternFill>
                  <bgColor theme="4" tint="0.79998168889431442"/>
                </patternFill>
              </fill>
            </x14:dxf>
          </x14:cfRule>
          <x14:cfRule type="expression" priority="2085" id="{2415EA71-3FB3-4C6C-94CB-5B2E690A3897}">
            <xm:f>AND('2017-01'!$D$21&lt;=I$5,'2017-01'!$E$21&gt;=I$5)</xm:f>
            <x14:dxf>
              <fill>
                <patternFill>
                  <bgColor theme="5" tint="-0.24994659260841701"/>
                </patternFill>
              </fill>
            </x14:dxf>
          </x14:cfRule>
          <x14:cfRule type="expression" priority="2084" id="{39228B9C-7067-4F0A-A150-2258AEC9B2DE}">
            <xm:f>AND('2017-01'!$D$20&lt;=I$5,'2017-01'!$E$20&gt;=I$5)</xm:f>
            <x14:dxf>
              <fill>
                <patternFill>
                  <bgColor theme="5" tint="0.59996337778862885"/>
                </patternFill>
              </fill>
            </x14:dxf>
          </x14:cfRule>
          <x14:cfRule type="expression" priority="2083" id="{EB400096-0E86-48FB-9B9E-807A7682D2BA}">
            <xm:f>AND('2017-01'!$D$19&lt;=I$5,'2017-01'!$E$19&gt;I$5)</xm:f>
            <x14:dxf>
              <fill>
                <patternFill>
                  <bgColor theme="5" tint="0.59996337778862885"/>
                </patternFill>
              </fill>
            </x14:dxf>
          </x14:cfRule>
          <x14:cfRule type="expression" priority="2098" id="{01A99519-09E2-4CCE-B2C0-D4F36CEF76FC}">
            <xm:f>AND('2017-01'!$D$34&lt;=I$5,'2017-01'!$E$34&gt;=I$5)</xm:f>
            <x14:dxf>
              <fill>
                <patternFill>
                  <bgColor rgb="FF7030A0"/>
                </patternFill>
              </fill>
            </x14:dxf>
          </x14:cfRule>
          <x14:cfRule type="expression" priority="2097" id="{34165BE7-6E49-40C9-A007-D658D47A6358}">
            <xm:f>AND('2017-01'!$D$33&lt;=I$5,'2017-01'!$E$33&gt;=I$5)</xm:f>
            <x14:dxf>
              <fill>
                <patternFill>
                  <bgColor rgb="FF7030A0"/>
                </patternFill>
              </fill>
            </x14:dxf>
          </x14:cfRule>
          <x14:cfRule type="expression" priority="2096" id="{4547F731-DF5E-4DA2-BE5A-D42B9720CF29}">
            <xm:f>AND('2017-01'!$D$32&lt;=I$5,'2017-01'!$E$32&gt;=I$5)</xm:f>
            <x14:dxf>
              <fill>
                <patternFill>
                  <bgColor rgb="FF002060"/>
                </patternFill>
              </fill>
            </x14:dxf>
          </x14:cfRule>
          <xm:sqref>I60:XFD60</xm:sqref>
        </x14:conditionalFormatting>
        <x14:conditionalFormatting xmlns:xm="http://schemas.microsoft.com/office/excel/2006/main">
          <x14:cfRule type="expression" priority="2078" id="{92A17E77-FA0C-4606-B3EA-1B071F6EB462}">
            <xm:f>AND('2017-01'!$B$30&lt;=I$5,'2017-01'!$C$30&gt;=I$5)</xm:f>
            <x14:dxf>
              <fill>
                <patternFill>
                  <bgColor theme="4" tint="-0.24994659260841701"/>
                </patternFill>
              </fill>
            </x14:dxf>
          </x14:cfRule>
          <x14:cfRule type="expression" priority="2077" id="{40E21100-968E-483C-A2EC-FE9F69F4AD37}">
            <xm:f>AND('2017-01'!$B$29&lt;=I$5,'2017-01'!$C$29&gt;=I$5)</xm:f>
            <x14:dxf>
              <fill>
                <patternFill>
                  <bgColor theme="4" tint="-0.24994659260841701"/>
                </patternFill>
              </fill>
            </x14:dxf>
          </x14:cfRule>
          <x14:cfRule type="expression" priority="2076" id="{834727A2-EFC1-4308-90AB-BE5A66751FD5}">
            <xm:f>AND('2017-01'!$B$28&lt;=I$5,'2017-01'!$C$28&gt;=I$5)</xm:f>
            <x14:dxf>
              <fill>
                <patternFill>
                  <bgColor theme="4" tint="-0.24994659260841701"/>
                </patternFill>
              </fill>
            </x14:dxf>
          </x14:cfRule>
          <x14:cfRule type="expression" priority="2075" id="{AF3B2D42-F4D9-420A-BD16-A1B38ACE7B6C}">
            <xm:f>AND('2017-01'!$B$27&lt;=I$5,'2017-01'!$C$27&gt;=I$5)</xm:f>
            <x14:dxf>
              <fill>
                <patternFill>
                  <bgColor theme="4" tint="-0.24994659260841701"/>
                </patternFill>
              </fill>
            </x14:dxf>
          </x14:cfRule>
          <x14:cfRule type="expression" priority="2074" id="{51B88015-9E51-4405-9B3C-2DCB2B6867E8}">
            <xm:f>AND('2017-01'!$B$26&lt;=I$5,'2017-01'!$C$26&gt;=I$5)</xm:f>
            <x14:dxf>
              <fill>
                <patternFill>
                  <bgColor theme="4" tint="-0.24994659260841701"/>
                </patternFill>
              </fill>
            </x14:dxf>
          </x14:cfRule>
          <x14:cfRule type="expression" priority="2073" id="{11E62799-C057-42BD-870C-01D8FA42085B}">
            <xm:f>AND('2017-01'!$B$25&lt;=I$5,'2017-01'!$C$25&gt;=I$5)</xm:f>
            <x14:dxf>
              <fill>
                <patternFill>
                  <bgColor theme="4" tint="0.39994506668294322"/>
                </patternFill>
              </fill>
            </x14:dxf>
          </x14:cfRule>
          <x14:cfRule type="expression" priority="2072" id="{BF2C80CF-64DB-49A7-94F8-9C54E5A75F8C}">
            <xm:f>AND('2017-01'!$B$24&lt;=I$5,'2017-01'!$C$24&gt;=I$5)</xm:f>
            <x14:dxf>
              <fill>
                <patternFill>
                  <bgColor theme="4" tint="0.39994506668294322"/>
                </patternFill>
              </fill>
            </x14:dxf>
          </x14:cfRule>
          <x14:cfRule type="expression" priority="2079" id="{40977A85-42A3-4FA0-B06C-F95DB2A6FDF9}">
            <xm:f>AND('2017-01'!$B$31&lt;=I$5,'2017-01'!$C$31&gt;=I$5)</xm:f>
            <x14:dxf>
              <fill>
                <patternFill>
                  <bgColor theme="4" tint="-0.499984740745262"/>
                </patternFill>
              </fill>
            </x14:dxf>
          </x14:cfRule>
          <x14:cfRule type="expression" priority="2080" id="{8776DB89-34B1-4DAC-9F72-5F217289EEEB}">
            <xm:f>AND('2017-01'!$B$32&lt;=I$5,'2017-01'!$C$32&gt;=I$5)</xm:f>
            <x14:dxf>
              <fill>
                <patternFill>
                  <bgColor rgb="FF002060"/>
                </patternFill>
              </fill>
            </x14:dxf>
          </x14:cfRule>
          <x14:cfRule type="expression" priority="2067" id="{169CF6DE-21A8-4CAC-90C7-090CA11DB963}">
            <xm:f>AND('2017-01'!$B$19&lt;=I$5,'2017-01'!$C$19&gt;I$5)</xm:f>
            <x14:dxf>
              <fill>
                <patternFill>
                  <bgColor theme="5" tint="0.59996337778862885"/>
                </patternFill>
              </fill>
            </x14:dxf>
          </x14:cfRule>
          <x14:cfRule type="expression" priority="2068" id="{A929E836-CC46-483A-8179-10FB76E7D73D}">
            <xm:f>AND('2017-01'!$B$20&lt;=I$5,'2017-01'!$C$20&gt;=I$5)</xm:f>
            <x14:dxf>
              <fill>
                <patternFill>
                  <bgColor theme="5" tint="0.59996337778862885"/>
                </patternFill>
              </fill>
            </x14:dxf>
          </x14:cfRule>
          <x14:cfRule type="expression" priority="2069" id="{8D9C72A0-2826-4D78-916C-AE7653334B97}">
            <xm:f>AND('2017-01'!$B$21&lt;=I$5,'2017-01'!$C$21&gt;=I$5)</xm:f>
            <x14:dxf>
              <fill>
                <patternFill>
                  <bgColor theme="5" tint="-0.24994659260841701"/>
                </patternFill>
              </fill>
            </x14:dxf>
          </x14:cfRule>
          <x14:cfRule type="expression" priority="2070" id="{FF65FA06-2436-4EC5-A1F0-E7EA20942A37}">
            <xm:f>AND('2017-01'!$B$22&lt;=I$5,'2017-01'!$C$22&gt;=I$5)</xm:f>
            <x14:dxf>
              <fill>
                <patternFill>
                  <bgColor theme="4" tint="0.79998168889431442"/>
                </patternFill>
              </fill>
            </x14:dxf>
          </x14:cfRule>
          <x14:cfRule type="expression" priority="2071" id="{401BD636-CD06-4345-ADAD-71FD0DA46F46}">
            <xm:f>AND('2017-01'!$B$23&lt;=I$5,'2017-01'!$C$23&gt;=I$5)</xm:f>
            <x14:dxf>
              <fill>
                <patternFill>
                  <bgColor theme="4" tint="0.79998168889431442"/>
                </patternFill>
              </fill>
            </x14:dxf>
          </x14:cfRule>
          <x14:cfRule type="expression" priority="2082" id="{40001320-4BBA-43AC-917A-E4F856B2EE7C}">
            <xm:f>AND('2017-01'!$B$34&lt;=I$5,'2017-01'!$C$34&gt;=I$5)</xm:f>
            <x14:dxf>
              <fill>
                <patternFill>
                  <bgColor rgb="FF7030A0"/>
                </patternFill>
              </fill>
            </x14:dxf>
          </x14:cfRule>
          <x14:cfRule type="expression" priority="2081" id="{59A83FE3-8230-4D04-AC93-B8FC3314C375}">
            <xm:f>AND('2017-01'!$B$33&lt;=I$5,'2017-01'!$C$33&gt;=I$5)</xm:f>
            <x14:dxf>
              <fill>
                <patternFill>
                  <bgColor rgb="FF7030A0"/>
                </patternFill>
              </fill>
            </x14:dxf>
          </x14:cfRule>
          <xm:sqref>I61:XFD61</xm:sqref>
        </x14:conditionalFormatting>
        <x14:conditionalFormatting xmlns:xm="http://schemas.microsoft.com/office/excel/2006/main">
          <x14:cfRule type="expression" priority="2050" id="{5D0B6263-6314-4631-8CF8-38E4E136080B}">
            <xm:f>AND('2017-07'!$D$19&lt;=I$5,'2017-07'!$E$19&gt;I$5)</xm:f>
            <x14:dxf>
              <fill>
                <patternFill>
                  <bgColor theme="5" tint="0.59996337778862885"/>
                </patternFill>
              </fill>
            </x14:dxf>
          </x14:cfRule>
          <x14:cfRule type="expression" priority="2051" id="{724D13AD-6EED-4593-9C97-C6905C20A3E5}">
            <xm:f>AND('2017-07'!$D$20&lt;=I$5,'2017-07'!$E$20&gt;=I$5)</xm:f>
            <x14:dxf>
              <fill>
                <patternFill>
                  <bgColor theme="5" tint="0.59996337778862885"/>
                </patternFill>
              </fill>
            </x14:dxf>
          </x14:cfRule>
          <x14:cfRule type="expression" priority="2052" id="{9237ABF2-8C7C-44DB-A286-20180A2984B3}">
            <xm:f>AND('2017-07'!$D$21&lt;=I$5,'2017-07'!$E$21&gt;=I$5)</xm:f>
            <x14:dxf>
              <fill>
                <patternFill>
                  <bgColor theme="5" tint="-0.24994659260841701"/>
                </patternFill>
              </fill>
            </x14:dxf>
          </x14:cfRule>
          <x14:cfRule type="expression" priority="2053" id="{A652E951-BCFA-4E31-B796-B18A0CDA5875}">
            <xm:f>AND('2017-07'!$D$22&lt;=I$5,'2017-07'!$E$22&gt;=I$5)</xm:f>
            <x14:dxf>
              <fill>
                <patternFill>
                  <bgColor theme="4" tint="0.79998168889431442"/>
                </patternFill>
              </fill>
            </x14:dxf>
          </x14:cfRule>
          <x14:cfRule type="expression" priority="2055" id="{10A48EA7-5D3B-4A71-9031-8336193F7BA5}">
            <xm:f>AND('2017-07'!$D$23&lt;=I$5,'2017-07'!$E$23&gt;=I$5)</xm:f>
            <x14:dxf>
              <fill>
                <patternFill>
                  <bgColor theme="4" tint="0.79998168889431442"/>
                </patternFill>
              </fill>
            </x14:dxf>
          </x14:cfRule>
          <x14:cfRule type="expression" priority="2056" id="{40E93E52-DCED-4FE9-B64F-B5C3AB1AB015}">
            <xm:f>AND('2017-07'!$D$24&lt;=I$5,'2017-07'!$E$24&gt;=I$5)</xm:f>
            <x14:dxf>
              <fill>
                <patternFill>
                  <bgColor theme="4" tint="0.39994506668294322"/>
                </patternFill>
              </fill>
            </x14:dxf>
          </x14:cfRule>
          <x14:cfRule type="expression" priority="2057" id="{0E15BB21-9516-4A7E-86E2-849E7BDB77EC}">
            <xm:f>AND('2017-07'!$D$25&lt;=I$5,'2017-07'!$E$25&gt;=I$5)</xm:f>
            <x14:dxf>
              <fill>
                <patternFill>
                  <bgColor theme="4" tint="0.39994506668294322"/>
                </patternFill>
              </fill>
            </x14:dxf>
          </x14:cfRule>
          <x14:cfRule type="expression" priority="2064" id="{1EE68C56-A2AA-45FD-A3EB-FEF8E0215219}">
            <xm:f>AND('2017-07'!$D$32&lt;=I$5,'2017-07'!$E$32&gt;=I$5)</xm:f>
            <x14:dxf>
              <fill>
                <patternFill>
                  <bgColor rgb="FF002060"/>
                </patternFill>
              </fill>
            </x14:dxf>
          </x14:cfRule>
          <x14:cfRule type="expression" priority="2058" id="{F38430B6-5CE4-4BE7-BEC5-70BB71C7B052}">
            <xm:f>AND('2017-07'!$D$26&lt;=I$5,'2017-07'!$E$26&gt;=I$5)</xm:f>
            <x14:dxf>
              <fill>
                <patternFill>
                  <bgColor theme="4" tint="-0.24994659260841701"/>
                </patternFill>
              </fill>
            </x14:dxf>
          </x14:cfRule>
          <x14:cfRule type="expression" priority="2059" id="{E8CE14C8-B174-4512-A781-0AF435022588}">
            <xm:f>AND('2017-07'!$D$27&lt;=I$5,'2017-07'!$E$27&gt;=I$5)</xm:f>
            <x14:dxf>
              <fill>
                <patternFill>
                  <bgColor theme="4" tint="-0.24994659260841701"/>
                </patternFill>
              </fill>
            </x14:dxf>
          </x14:cfRule>
          <x14:cfRule type="expression" priority="2060" id="{C55803FC-DA99-44C4-832C-C6F5DCE0900E}">
            <xm:f>AND('2017-07'!$D$28&lt;=I$5,'2017-07'!$E$28&gt;=I$5)</xm:f>
            <x14:dxf>
              <fill>
                <patternFill>
                  <bgColor theme="4" tint="-0.24994659260841701"/>
                </patternFill>
              </fill>
            </x14:dxf>
          </x14:cfRule>
          <x14:cfRule type="expression" priority="2061" id="{C152FB80-2D63-4976-AA0D-C47CCB388220}">
            <xm:f>AND('2017-07'!$D$29&lt;=I$5,'2017-07'!$E$29&gt;=I$5)</xm:f>
            <x14:dxf>
              <fill>
                <patternFill>
                  <bgColor theme="4" tint="-0.24994659260841701"/>
                </patternFill>
              </fill>
            </x14:dxf>
          </x14:cfRule>
          <x14:cfRule type="expression" priority="2062" id="{1BC8E640-5580-4E55-A7A0-4D9362B14A74}">
            <xm:f>AND('2017-07'!$D$30&lt;=I$5,'2017-07'!$E$30&gt;=I$5)</xm:f>
            <x14:dxf>
              <fill>
                <patternFill>
                  <bgColor theme="4" tint="-0.24994659260841701"/>
                </patternFill>
              </fill>
            </x14:dxf>
          </x14:cfRule>
          <x14:cfRule type="expression" priority="2063" id="{500353FC-9225-47D6-8AFE-AF6A144F66EB}">
            <xm:f>AND('2017-07'!$D$31&lt;=I$5,'2017-07'!$E$31&gt;=I$5)</xm:f>
            <x14:dxf>
              <fill>
                <patternFill>
                  <bgColor theme="4" tint="-0.499984740745262"/>
                </patternFill>
              </fill>
            </x14:dxf>
          </x14:cfRule>
          <x14:cfRule type="expression" priority="2065" id="{43DF512F-CD15-4533-B9E5-434F76784581}">
            <xm:f>AND('2017-07'!$D$33&lt;=I$5,'2017-07'!$E$33&gt;=I$5)</xm:f>
            <x14:dxf>
              <fill>
                <patternFill>
                  <bgColor rgb="FF7030A0"/>
                </patternFill>
              </fill>
            </x14:dxf>
          </x14:cfRule>
          <x14:cfRule type="expression" priority="2066" id="{BB7F75F3-C16A-449C-BA74-EA891D9A59F3}">
            <xm:f>AND('2017-07'!$D$34&lt;=I$5,'2017-07'!$E$34&gt;=I$5)</xm:f>
            <x14:dxf>
              <fill>
                <patternFill>
                  <bgColor rgb="FF7030A0"/>
                </patternFill>
              </fill>
            </x14:dxf>
          </x14:cfRule>
          <xm:sqref>I74:XFD74</xm:sqref>
        </x14:conditionalFormatting>
        <x14:conditionalFormatting xmlns:xm="http://schemas.microsoft.com/office/excel/2006/main">
          <x14:cfRule type="expression" priority="2036" id="{F4A9D6D7-5F05-4322-81CF-DA0DEB0B75C6}">
            <xm:f>AND('2017-07'!$B$21&lt;=I$5,'2017-07'!$C$21&gt;=I$5)</xm:f>
            <x14:dxf>
              <fill>
                <patternFill>
                  <bgColor theme="5" tint="-0.24994659260841701"/>
                </patternFill>
              </fill>
            </x14:dxf>
          </x14:cfRule>
          <x14:cfRule type="expression" priority="2037" id="{5C0BB7AC-DDFD-4C91-8CDC-C84994E0B4E6}">
            <xm:f>AND('2017-07'!$B$22&lt;=I$5,'2017-07'!$C$22&gt;=I$5)</xm:f>
            <x14:dxf>
              <fill>
                <patternFill>
                  <bgColor theme="4" tint="0.79998168889431442"/>
                </patternFill>
              </fill>
            </x14:dxf>
          </x14:cfRule>
          <x14:cfRule type="expression" priority="2038" id="{9AF26207-A3C9-432C-A3BD-3F90BC366517}">
            <xm:f>AND('2017-07'!$B$23&lt;=I$5,'2017-07'!$C$23&gt;=I$5)</xm:f>
            <x14:dxf>
              <fill>
                <patternFill>
                  <bgColor theme="4" tint="0.79998168889431442"/>
                </patternFill>
              </fill>
            </x14:dxf>
          </x14:cfRule>
          <x14:cfRule type="expression" priority="2039" id="{EEA2195F-C868-4500-9E40-FD6E6AB2DEA7}">
            <xm:f>AND('2017-07'!$B$24&lt;=I$5,'2017-07'!$C$24&gt;=I$5)</xm:f>
            <x14:dxf>
              <fill>
                <patternFill>
                  <bgColor theme="4" tint="0.39994506668294322"/>
                </patternFill>
              </fill>
            </x14:dxf>
          </x14:cfRule>
          <x14:cfRule type="expression" priority="2040" id="{075AA0E5-D7F4-4315-A231-9F02054C53BC}">
            <xm:f>AND('2017-07'!$B$25&lt;=I$5,'2017-07'!$C$25&gt;=I$5)</xm:f>
            <x14:dxf>
              <fill>
                <patternFill>
                  <bgColor theme="4" tint="0.39994506668294322"/>
                </patternFill>
              </fill>
            </x14:dxf>
          </x14:cfRule>
          <x14:cfRule type="expression" priority="2041" id="{6D3F570F-FD9A-4097-A473-430709884134}">
            <xm:f>AND('2017-07'!$B$26&lt;=I$5,'2017-07'!$C$26&gt;=I$5)</xm:f>
            <x14:dxf>
              <fill>
                <patternFill>
                  <bgColor theme="4" tint="-0.24994659260841701"/>
                </patternFill>
              </fill>
            </x14:dxf>
          </x14:cfRule>
          <x14:cfRule type="expression" priority="2042" id="{468E8177-A2DA-422D-A8E4-8DAC9A477637}">
            <xm:f>AND('2017-07'!$B$27&lt;=I$5,'2017-07'!$C$27&gt;=I$5)</xm:f>
            <x14:dxf>
              <fill>
                <patternFill>
                  <bgColor theme="4" tint="-0.24994659260841701"/>
                </patternFill>
              </fill>
            </x14:dxf>
          </x14:cfRule>
          <x14:cfRule type="expression" priority="2043" id="{12A77E7E-6B0E-4C8A-8965-A2F9CC4B0224}">
            <xm:f>AND('2017-07'!$B$28&lt;=I$5,'2017-07'!$C$28&gt;=I$5)</xm:f>
            <x14:dxf>
              <fill>
                <patternFill>
                  <bgColor theme="4" tint="-0.24994659260841701"/>
                </patternFill>
              </fill>
            </x14:dxf>
          </x14:cfRule>
          <x14:cfRule type="expression" priority="2044" id="{B813258E-532C-4A4E-BAA9-4C4796796533}">
            <xm:f>AND('2017-07'!$B$29&lt;=I$5,'2017-07'!$C$29&gt;=I$5)</xm:f>
            <x14:dxf>
              <fill>
                <patternFill>
                  <bgColor theme="4" tint="-0.24994659260841701"/>
                </patternFill>
              </fill>
            </x14:dxf>
          </x14:cfRule>
          <x14:cfRule type="expression" priority="2045" id="{E30B9915-84A2-4B11-85CA-224733038516}">
            <xm:f>AND('2017-07'!$B$30&lt;=I$5,'2017-07'!$C$30&gt;=I$5)</xm:f>
            <x14:dxf>
              <fill>
                <patternFill>
                  <bgColor theme="4" tint="-0.24994659260841701"/>
                </patternFill>
              </fill>
            </x14:dxf>
          </x14:cfRule>
          <x14:cfRule type="expression" priority="2046" id="{3E424808-3141-4A09-B170-66953B3841A6}">
            <xm:f>AND('2017-07'!$B$31&lt;=I$5,'2017-07'!$C$31&gt;=I$5)</xm:f>
            <x14:dxf>
              <fill>
                <patternFill>
                  <bgColor theme="4" tint="-0.499984740745262"/>
                </patternFill>
              </fill>
            </x14:dxf>
          </x14:cfRule>
          <x14:cfRule type="expression" priority="2047" id="{767407D1-4ADC-409D-A51D-A2B5CD24D8F7}">
            <xm:f>AND('2017-07'!$B$32&lt;=I$5,'2017-07'!$C$32&gt;=I$5)</xm:f>
            <x14:dxf>
              <fill>
                <patternFill>
                  <bgColor rgb="FF002060"/>
                </patternFill>
              </fill>
            </x14:dxf>
          </x14:cfRule>
          <x14:cfRule type="expression" priority="2048" id="{55532025-E467-4D5E-919F-D4FF7359C072}">
            <xm:f>AND('2017-07'!$B$33&lt;=I$5,'2017-07'!$C$33&gt;=I$5)</xm:f>
            <x14:dxf>
              <fill>
                <patternFill>
                  <bgColor rgb="FF7030A0"/>
                </patternFill>
              </fill>
            </x14:dxf>
          </x14:cfRule>
          <x14:cfRule type="expression" priority="2049" id="{B70BB8B3-7F65-430B-A2CB-224AC1A74124}">
            <xm:f>AND('2017-07'!$B$34&lt;=I$5,'2017-07'!$C$34&gt;=I$5)</xm:f>
            <x14:dxf>
              <fill>
                <patternFill>
                  <bgColor rgb="FF7030A0"/>
                </patternFill>
              </fill>
            </x14:dxf>
          </x14:cfRule>
          <x14:cfRule type="expression" priority="2034" id="{7B27107D-F2F7-46BD-83FE-88C7D19234A9}">
            <xm:f>AND('2017-07'!$B$19&lt;=I$5,'2017-07'!$C$19&gt;I$5)</xm:f>
            <x14:dxf>
              <fill>
                <patternFill>
                  <bgColor theme="5" tint="0.59996337778862885"/>
                </patternFill>
              </fill>
            </x14:dxf>
          </x14:cfRule>
          <x14:cfRule type="expression" priority="2035" id="{C345960B-2114-443D-8FB5-A545BA299FD5}">
            <xm:f>AND('2017-07'!$B$20&lt;=I$5,'2017-07'!$C$20&gt;=I$5)</xm:f>
            <x14:dxf>
              <fill>
                <patternFill>
                  <bgColor theme="5" tint="0.59996337778862885"/>
                </patternFill>
              </fill>
            </x14:dxf>
          </x14:cfRule>
          <xm:sqref>I75:XFD75</xm:sqref>
        </x14:conditionalFormatting>
        <x14:conditionalFormatting xmlns:xm="http://schemas.microsoft.com/office/excel/2006/main">
          <x14:cfRule type="expression" priority="1936" id="{441FF547-A4EB-4947-8150-41F727B9F529}">
            <xm:f>AND('2018-04'!$D$32&lt;=I$5,'2018-04'!$E$32&gt;=I$5)</xm:f>
            <x14:dxf>
              <fill>
                <patternFill>
                  <bgColor rgb="FF002060"/>
                </patternFill>
              </fill>
            </x14:dxf>
          </x14:cfRule>
          <x14:cfRule type="expression" priority="1935" id="{009A4186-60D1-4ADF-A8E9-75B1964B00BC}">
            <xm:f>AND('2018-04'!$D$31&lt;=I$5,'2018-04'!$E$31&gt;=I$5)</xm:f>
            <x14:dxf>
              <fill>
                <patternFill>
                  <bgColor theme="4" tint="-0.499984740745262"/>
                </patternFill>
              </fill>
            </x14:dxf>
          </x14:cfRule>
          <x14:cfRule type="expression" priority="1934" id="{FBEDFF1B-E3FC-44C9-8583-ED4B084BF89A}">
            <xm:f>AND('2018-04'!$D$26&lt;=I$5,'2018-04'!$E$26&gt;=I$5)</xm:f>
            <x14:dxf>
              <fill>
                <patternFill>
                  <bgColor theme="4" tint="-0.24994659260841701"/>
                </patternFill>
              </fill>
            </x14:dxf>
          </x14:cfRule>
          <x14:cfRule type="expression" priority="1933" id="{E54C5A48-F67E-4C1B-BA39-70233A7EC7C6}">
            <xm:f>AND('2018-04'!$D$30&lt;=I$5,'2018-04'!$E$30&gt;=I$5)</xm:f>
            <x14:dxf>
              <fill>
                <patternFill>
                  <bgColor theme="4" tint="-0.24994659260841701"/>
                </patternFill>
              </fill>
            </x14:dxf>
          </x14:cfRule>
          <x14:cfRule type="expression" priority="1932" id="{0824DCAE-DA81-41E8-A27A-3F58CE9652C5}">
            <xm:f>AND('2018-04'!$D$29&lt;=I$5,'2018-04'!$E$29&gt;=I$5)</xm:f>
            <x14:dxf>
              <fill>
                <patternFill>
                  <bgColor theme="4" tint="-0.24994659260841701"/>
                </patternFill>
              </fill>
            </x14:dxf>
          </x14:cfRule>
          <x14:cfRule type="expression" priority="1931" id="{3A887D5C-BEF5-4D6B-B0B1-1C85B897E707}">
            <xm:f>AND('2018-04'!$D$28&lt;=I$5,'2018-04'!$E$28&gt;=I$5)</xm:f>
            <x14:dxf>
              <fill>
                <patternFill>
                  <bgColor theme="4" tint="-0.24994659260841701"/>
                </patternFill>
              </fill>
            </x14:dxf>
          </x14:cfRule>
          <x14:cfRule type="expression" priority="1930" id="{0592E1E9-ED29-4665-BB5B-203D293D35FA}">
            <xm:f>AND('2018-04'!$D$27&lt;=I$5,'2018-04'!$E$27&gt;=I$5)</xm:f>
            <x14:dxf>
              <fill>
                <patternFill>
                  <bgColor theme="4" tint="-0.24994659260841701"/>
                </patternFill>
              </fill>
            </x14:dxf>
          </x14:cfRule>
          <x14:cfRule type="expression" priority="1929" id="{A29DE2EC-DEDB-4568-BF9A-6D050F099684}">
            <xm:f>AND('2018-04'!$D$25&lt;=I$5,'2018-04'!$E$25&gt;=I$5)</xm:f>
            <x14:dxf>
              <fill>
                <patternFill>
                  <bgColor theme="4" tint="0.39994506668294322"/>
                </patternFill>
              </fill>
            </x14:dxf>
          </x14:cfRule>
          <x14:cfRule type="expression" priority="1928" id="{3BE0F36B-0308-46FA-BD40-D311AE82A2EC}">
            <xm:f>AND('2018-04'!$D$24&lt;=I$5,'2018-04'!$E$24&gt;=I$5)</xm:f>
            <x14:dxf>
              <fill>
                <patternFill>
                  <bgColor theme="4" tint="0.39994506668294322"/>
                </patternFill>
              </fill>
            </x14:dxf>
          </x14:cfRule>
          <x14:cfRule type="expression" priority="1927" id="{0AE541F9-4E6C-4283-90A0-F82FEB5AD525}">
            <xm:f>AND('2018-04'!$D$23&lt;=I$5,'2018-04'!$E$23&gt;=I$5)</xm:f>
            <x14:dxf>
              <fill>
                <patternFill>
                  <bgColor theme="4" tint="0.79998168889431442"/>
                </patternFill>
              </fill>
            </x14:dxf>
          </x14:cfRule>
          <x14:cfRule type="expression" priority="1926" id="{B08CB821-DEF6-413E-BDF7-9D1853CADD91}">
            <xm:f>AND('2018-04'!$D$22&lt;=I$5,'2018-04'!$E$22&gt;=I$5)</xm:f>
            <x14:dxf>
              <fill>
                <patternFill>
                  <bgColor theme="4" tint="0.79998168889431442"/>
                </patternFill>
              </fill>
            </x14:dxf>
          </x14:cfRule>
          <x14:cfRule type="expression" priority="1925" id="{910B38C2-73A2-465B-B468-ACC3906A04D2}">
            <xm:f>AND('2018-04'!$D$21&lt;=I$5,'2018-04'!$E$21&gt;=I$5)</xm:f>
            <x14:dxf>
              <fill>
                <patternFill>
                  <bgColor theme="5" tint="-0.24994659260841701"/>
                </patternFill>
              </fill>
            </x14:dxf>
          </x14:cfRule>
          <x14:cfRule type="expression" priority="1924" id="{E6435956-BD46-4A74-AC6A-AE5221C19855}">
            <xm:f>AND('2018-04'!$D$20&lt;=I$5,'2018-04'!$E$20&gt;=I$5)</xm:f>
            <x14:dxf>
              <fill>
                <patternFill>
                  <bgColor theme="5" tint="0.59996337778862885"/>
                </patternFill>
              </fill>
            </x14:dxf>
          </x14:cfRule>
          <x14:cfRule type="expression" priority="1923" id="{5DB6223A-93F1-4311-BF5F-9CFD97C20F22}">
            <xm:f>AND('2018-04'!$D$19&lt;=I$5,'2018-04'!$E$19&gt;I$5)</xm:f>
            <x14:dxf>
              <fill>
                <patternFill>
                  <bgColor theme="5" tint="0.59996337778862885"/>
                </patternFill>
              </fill>
            </x14:dxf>
          </x14:cfRule>
          <x14:cfRule type="expression" priority="1937" id="{2FB6FA20-3E98-4478-8A2B-EED9B0CB20BF}">
            <xm:f>AND('2018-04'!$D$33&lt;=I$5,'2018-04'!$E$33&gt;=I$5)</xm:f>
            <x14:dxf>
              <fill>
                <patternFill>
                  <bgColor rgb="FF7030A0"/>
                </patternFill>
              </fill>
            </x14:dxf>
          </x14:cfRule>
          <x14:cfRule type="expression" priority="1938" id="{389D9313-1A94-4E6F-9D95-5493762CCC4D}">
            <xm:f>AND('2018-04'!$D$34&lt;=I$5,'2018-04'!$E$34&gt;=I$5)</xm:f>
            <x14:dxf>
              <fill>
                <patternFill>
                  <bgColor rgb="FF7030A0"/>
                </patternFill>
              </fill>
            </x14:dxf>
          </x14:cfRule>
          <xm:sqref>I84:XFD84</xm:sqref>
        </x14:conditionalFormatting>
        <x14:conditionalFormatting xmlns:xm="http://schemas.microsoft.com/office/excel/2006/main">
          <x14:cfRule type="expression" priority="1922" id="{B7DA4EAB-1BF4-43A8-BBD4-812D84242D4C}">
            <xm:f>AND('2018-04'!$B$34&lt;=I$5,'2018-04'!$C$34&gt;=I$5)</xm:f>
            <x14:dxf>
              <fill>
                <patternFill>
                  <bgColor rgb="FF7030A0"/>
                </patternFill>
              </fill>
            </x14:dxf>
          </x14:cfRule>
          <x14:cfRule type="expression" priority="1921" id="{C572FAA5-5985-4ADD-8725-657C016AD864}">
            <xm:f>AND('2018-04'!$B$33&lt;=I$5,'2018-04'!$C$33&gt;=I$5)</xm:f>
            <x14:dxf>
              <fill>
                <patternFill>
                  <bgColor rgb="FF7030A0"/>
                </patternFill>
              </fill>
            </x14:dxf>
          </x14:cfRule>
          <x14:cfRule type="expression" priority="1920" id="{E25365F4-E36C-45F2-A551-2BC4965693D5}">
            <xm:f>AND('2018-04'!$B$32&lt;=I$5,'2018-04'!$C$32&gt;=I$5)</xm:f>
            <x14:dxf>
              <fill>
                <patternFill>
                  <bgColor rgb="FF002060"/>
                </patternFill>
              </fill>
            </x14:dxf>
          </x14:cfRule>
          <x14:cfRule type="expression" priority="1919" id="{FAA85502-9AB1-4C7D-B3E0-1239ECD6DF37}">
            <xm:f>AND('2018-04'!$B$31&lt;=I$5,'2018-04'!$C$31&gt;=I$5)</xm:f>
            <x14:dxf>
              <fill>
                <patternFill>
                  <bgColor theme="4" tint="-0.499984740745262"/>
                </patternFill>
              </fill>
            </x14:dxf>
          </x14:cfRule>
          <x14:cfRule type="expression" priority="1918" id="{AE4C89DC-1DD6-4F7B-A7A8-3707CCCDA200}">
            <xm:f>AND('2018-04'!$B$30&lt;=I$5,'2018-04'!$C$30&gt;=I$5)</xm:f>
            <x14:dxf>
              <fill>
                <patternFill>
                  <bgColor theme="4" tint="-0.24994659260841701"/>
                </patternFill>
              </fill>
            </x14:dxf>
          </x14:cfRule>
          <x14:cfRule type="expression" priority="1917" id="{A0A08F60-AB90-4FC4-9B42-E7AD3E225E8B}">
            <xm:f>AND('2018-04'!$B$29&lt;=I$5,'2018-04'!$C$29&gt;=I$5)</xm:f>
            <x14:dxf>
              <fill>
                <patternFill>
                  <bgColor theme="4" tint="-0.24994659260841701"/>
                </patternFill>
              </fill>
            </x14:dxf>
          </x14:cfRule>
          <x14:cfRule type="expression" priority="1916" id="{D5294D1C-54F7-44F9-AE87-6249595C015D}">
            <xm:f>AND('2018-04'!$B$28&lt;=I$5,'2018-04'!$C$28&gt;=I$5)</xm:f>
            <x14:dxf>
              <fill>
                <patternFill>
                  <bgColor theme="4" tint="-0.24994659260841701"/>
                </patternFill>
              </fill>
            </x14:dxf>
          </x14:cfRule>
          <x14:cfRule type="expression" priority="1915" id="{6212E82A-E418-4F40-8EC1-4D3D1E13951D}">
            <xm:f>AND('2018-04'!$B$27&lt;=I$5,'2018-04'!$C$27&gt;=I$5)</xm:f>
            <x14:dxf>
              <fill>
                <patternFill>
                  <bgColor theme="4" tint="-0.24994659260841701"/>
                </patternFill>
              </fill>
            </x14:dxf>
          </x14:cfRule>
          <x14:cfRule type="expression" priority="1914" id="{01168181-C591-43B4-9D8E-09FD2A719C4F}">
            <xm:f>AND('2018-04'!$B$26&lt;=I$5,'2018-04'!$C$26&gt;=I$5)</xm:f>
            <x14:dxf>
              <fill>
                <patternFill>
                  <bgColor theme="4" tint="-0.24994659260841701"/>
                </patternFill>
              </fill>
            </x14:dxf>
          </x14:cfRule>
          <x14:cfRule type="expression" priority="1913" id="{9FFFC6B7-C64D-4B56-8657-CE4AE732C3BF}">
            <xm:f>AND('2018-04'!$B$25&lt;=I$5,'2018-04'!$C$25&gt;=I$5)</xm:f>
            <x14:dxf>
              <fill>
                <patternFill>
                  <bgColor theme="4" tint="0.39994506668294322"/>
                </patternFill>
              </fill>
            </x14:dxf>
          </x14:cfRule>
          <x14:cfRule type="expression" priority="1912" id="{0565CA15-61B5-462F-82C3-DACEF6493D10}">
            <xm:f>AND('2018-04'!$B$24&lt;=I$5,'2018-04'!$C$24&gt;=I$5)</xm:f>
            <x14:dxf>
              <fill>
                <patternFill>
                  <bgColor theme="4" tint="0.39994506668294322"/>
                </patternFill>
              </fill>
            </x14:dxf>
          </x14:cfRule>
          <x14:cfRule type="expression" priority="1911" id="{C0654601-63C7-4CBF-96B4-C28E53FBE319}">
            <xm:f>AND('2018-04'!$B$22&lt;=I$5,'2018-04'!$C$22&gt;=I$5)</xm:f>
            <x14:dxf>
              <fill>
                <patternFill>
                  <bgColor theme="4" tint="0.79998168889431442"/>
                </patternFill>
              </fill>
            </x14:dxf>
          </x14:cfRule>
          <x14:cfRule type="expression" priority="1910" id="{74451BB1-2084-4F5E-A9DE-08C0DB56C86B}">
            <xm:f>AND('2018-04'!$B$23&lt;=I$5,'2018-04'!$C$23&gt;=I$5)</xm:f>
            <x14:dxf>
              <fill>
                <patternFill>
                  <bgColor theme="4" tint="0.79998168889431442"/>
                </patternFill>
              </fill>
            </x14:dxf>
          </x14:cfRule>
          <x14:cfRule type="expression" priority="1909" id="{A1E7974D-F2A2-40D0-B7C3-1F1A79DB6E67}">
            <xm:f>AND('2018-04'!$B$21&lt;=I$5,'2018-04'!$C$21&gt;=I$5)</xm:f>
            <x14:dxf>
              <fill>
                <patternFill>
                  <bgColor theme="5" tint="-0.24994659260841701"/>
                </patternFill>
              </fill>
            </x14:dxf>
          </x14:cfRule>
          <x14:cfRule type="expression" priority="1908" id="{294A834C-B306-4C28-BB1F-9E3F3D53957E}">
            <xm:f>AND('2018-04'!$B$20&lt;=I$5,'2018-04'!$C$20&gt;=I$5)</xm:f>
            <x14:dxf>
              <fill>
                <patternFill>
                  <bgColor theme="5" tint="0.59996337778862885"/>
                </patternFill>
              </fill>
            </x14:dxf>
          </x14:cfRule>
          <x14:cfRule type="expression" priority="1907" id="{985A7210-6140-4ECA-9F11-79E074350392}">
            <xm:f>AND('2018-04'!$B$19&lt;=I$5,'2018-04'!$C$19&gt;I$5)</xm:f>
            <x14:dxf>
              <fill>
                <patternFill>
                  <bgColor theme="5" tint="0.59996337778862885"/>
                </patternFill>
              </fill>
            </x14:dxf>
          </x14:cfRule>
          <xm:sqref>I85:XFD85</xm:sqref>
        </x14:conditionalFormatting>
        <x14:conditionalFormatting xmlns:xm="http://schemas.microsoft.com/office/excel/2006/main">
          <x14:cfRule type="expression" priority="1888" id="{A8D51C01-BFA4-4EC0-8CB9-7BCA38FE6363}">
            <xm:f>AND('2019-01'!$D$32&lt;=I$5,'2019-01'!$E$32&gt;=I$5)</xm:f>
            <x14:dxf>
              <fill>
                <patternFill>
                  <bgColor rgb="FF002060"/>
                </patternFill>
              </fill>
            </x14:dxf>
          </x14:cfRule>
          <x14:cfRule type="expression" priority="1887" id="{FCF07D6A-7FDE-4A0A-A2C7-42B4244E7887}">
            <xm:f>AND('2019-01'!$D$31&lt;=I$5,'2019-01'!$E$31&gt;=I$5)</xm:f>
            <x14:dxf>
              <fill>
                <patternFill>
                  <bgColor theme="4" tint="-0.499984740745262"/>
                </patternFill>
              </fill>
            </x14:dxf>
          </x14:cfRule>
          <x14:cfRule type="expression" priority="1886" id="{A706870A-9E90-4746-99A0-46CF621296D5}">
            <xm:f>AND('2019-01'!$D$30&lt;=I$5,'2019-01'!$E$30&gt;=I$5)</xm:f>
            <x14:dxf>
              <fill>
                <patternFill>
                  <bgColor theme="4" tint="-0.24994659260841701"/>
                </patternFill>
              </fill>
            </x14:dxf>
          </x14:cfRule>
          <x14:cfRule type="expression" priority="1885" id="{78EE8AF5-202E-442A-BE0D-409477982FD8}">
            <xm:f>AND('2019-01'!$D$29&lt;=I$5,'2019-01'!$E$29&gt;=I$5)</xm:f>
            <x14:dxf>
              <fill>
                <patternFill>
                  <bgColor theme="4" tint="-0.24994659260841701"/>
                </patternFill>
              </fill>
            </x14:dxf>
          </x14:cfRule>
          <x14:cfRule type="expression" priority="1884" id="{A7142A09-6F03-48D4-B3E7-AF22B4A280AA}">
            <xm:f>AND('2019-01'!$D$28&lt;=I$5,'2019-01'!$E$28&gt;=I$5)</xm:f>
            <x14:dxf>
              <fill>
                <patternFill>
                  <bgColor theme="4" tint="-0.24994659260841701"/>
                </patternFill>
              </fill>
            </x14:dxf>
          </x14:cfRule>
          <x14:cfRule type="expression" priority="1883" id="{76C90DCF-9BE6-4C5D-90ED-878D112AA665}">
            <xm:f>AND('2019-01'!$D$27&lt;=I$5,'2019-01'!$E$27&gt;=I$5)</xm:f>
            <x14:dxf>
              <fill>
                <patternFill>
                  <bgColor theme="4" tint="-0.24994659260841701"/>
                </patternFill>
              </fill>
            </x14:dxf>
          </x14:cfRule>
          <x14:cfRule type="expression" priority="1882" id="{BF0F8D6B-B657-4CC3-8787-C5491351C805}">
            <xm:f>AND('2019-01'!$D$26&lt;=I$5,'2019-01'!$E$26&gt;=I$5)</xm:f>
            <x14:dxf>
              <fill>
                <patternFill>
                  <bgColor theme="4" tint="-0.24994659260841701"/>
                </patternFill>
              </fill>
            </x14:dxf>
          </x14:cfRule>
          <x14:cfRule type="expression" priority="1881" id="{AFAA4587-2CC1-4A85-BD25-9EE9DC591048}">
            <xm:f>AND('2019-01'!$D$25&lt;=I$5,'2019-01'!$E$25&gt;=I$5)</xm:f>
            <x14:dxf>
              <fill>
                <patternFill>
                  <bgColor theme="4" tint="0.39994506668294322"/>
                </patternFill>
              </fill>
            </x14:dxf>
          </x14:cfRule>
          <x14:cfRule type="expression" priority="1880" id="{CC4EFA9C-8BEF-4CBE-9BFD-446510E10EF9}">
            <xm:f>AND('2019-01'!$D$24&lt;=I$5,'2019-01'!$E$24&gt;=I$5)</xm:f>
            <x14:dxf>
              <fill>
                <patternFill>
                  <bgColor theme="4" tint="0.39994506668294322"/>
                </patternFill>
              </fill>
            </x14:dxf>
          </x14:cfRule>
          <x14:cfRule type="expression" priority="1879" id="{E8EC82CD-EA04-427A-9BF4-A858F641387B}">
            <xm:f>AND('2019-01'!$D$23&lt;=I$5,'2019-01'!$E$23&gt;=I$5)</xm:f>
            <x14:dxf>
              <fill>
                <patternFill>
                  <bgColor theme="4" tint="0.79998168889431442"/>
                </patternFill>
              </fill>
            </x14:dxf>
          </x14:cfRule>
          <x14:cfRule type="expression" priority="1878" id="{5176CEF8-D07E-46B6-9AA3-5DC3FC8D716A}">
            <xm:f>AND('2019-01'!$D$22&lt;=I$5,'2019-01'!$E$22&gt;=I$5)</xm:f>
            <x14:dxf>
              <fill>
                <patternFill>
                  <bgColor theme="4" tint="0.79998168889431442"/>
                </patternFill>
              </fill>
            </x14:dxf>
          </x14:cfRule>
          <x14:cfRule type="expression" priority="1877" id="{D699B915-0373-4AE7-8DFA-BE001F73BAF0}">
            <xm:f>AND('2019-01'!$D$21&lt;=I$5,'2019-01'!$E$21&gt;=I$5)</xm:f>
            <x14:dxf>
              <fill>
                <patternFill>
                  <bgColor theme="5" tint="-0.24994659260841701"/>
                </patternFill>
              </fill>
            </x14:dxf>
          </x14:cfRule>
          <x14:cfRule type="expression" priority="1876" id="{7DF29AD5-320A-4D35-96B4-E4D8004E9429}">
            <xm:f>AND('2019-01'!$D$20&lt;=I$5,'2019-01'!$E$20&gt;=I$5)</xm:f>
            <x14:dxf>
              <fill>
                <patternFill>
                  <bgColor theme="5" tint="0.59996337778862885"/>
                </patternFill>
              </fill>
            </x14:dxf>
          </x14:cfRule>
          <x14:cfRule type="expression" priority="1875" id="{5E6607A5-5F9C-4689-86F6-6E15B64B0C45}">
            <xm:f>AND('2019-01'!$D$19&lt;=I$5,'2019-01'!$E$19&gt;I$5)</xm:f>
            <x14:dxf>
              <fill>
                <patternFill>
                  <bgColor theme="5" tint="0.59996337778862885"/>
                </patternFill>
              </fill>
            </x14:dxf>
          </x14:cfRule>
          <x14:cfRule type="expression" priority="1906" id="{1CF7C117-2C37-4FB5-B09D-E864AF65B260}">
            <xm:f>AND('2019-01'!$D$34&lt;=I$5,'2019-01'!$E$34&gt;=I$5)</xm:f>
            <x14:dxf>
              <fill>
                <patternFill>
                  <bgColor rgb="FF7030A0"/>
                </patternFill>
              </fill>
            </x14:dxf>
          </x14:cfRule>
          <x14:cfRule type="expression" priority="1889" id="{C3C46C1D-01D3-4C8D-AFA7-87DA6E2303E8}">
            <xm:f>AND('2019-01'!$D$33&lt;=I$5,'2019-01'!$E$33&gt;=I$5)</xm:f>
            <x14:dxf>
              <fill>
                <patternFill>
                  <bgColor rgb="FF7030A0"/>
                </patternFill>
              </fill>
            </x14:dxf>
          </x14:cfRule>
          <xm:sqref>I86:XFD86</xm:sqref>
        </x14:conditionalFormatting>
        <x14:conditionalFormatting xmlns:xm="http://schemas.microsoft.com/office/excel/2006/main">
          <x14:cfRule type="expression" priority="1872" id="{C4DD34B3-919C-457E-8FAB-419983BF4DDF}">
            <xm:f>AND('2019-01'!$B$32&lt;=I$5,'2019-01'!$C$32&gt;=I$5)</xm:f>
            <x14:dxf>
              <fill>
                <patternFill>
                  <bgColor rgb="FF002060"/>
                </patternFill>
              </fill>
            </x14:dxf>
          </x14:cfRule>
          <x14:cfRule type="expression" priority="1871" id="{65DE6D39-DF8C-4A46-BCB8-6B7B0FAF8AE5}">
            <xm:f>AND('2019-01'!$B$31&lt;=I$5,'2019-01'!$C$31&gt;=I$5)</xm:f>
            <x14:dxf>
              <fill>
                <patternFill>
                  <bgColor theme="4" tint="-0.499984740745262"/>
                </patternFill>
              </fill>
            </x14:dxf>
          </x14:cfRule>
          <x14:cfRule type="expression" priority="1870" id="{3F25CC6A-4F71-4B18-B9F1-307B97AAB340}">
            <xm:f>AND('2019-01'!$B$30&lt;=I$5,'2019-01'!$C$30&gt;=I$5)</xm:f>
            <x14:dxf>
              <fill>
                <patternFill>
                  <bgColor theme="4" tint="-0.24994659260841701"/>
                </patternFill>
              </fill>
            </x14:dxf>
          </x14:cfRule>
          <x14:cfRule type="expression" priority="1869" id="{07F04FFF-9CDB-4D98-9873-5A4B94612211}">
            <xm:f>AND('2019-01'!$B$29&lt;=I$5,'2019-01'!$C$29&gt;=I$5)</xm:f>
            <x14:dxf>
              <fill>
                <patternFill>
                  <bgColor theme="4" tint="-0.24994659260841701"/>
                </patternFill>
              </fill>
            </x14:dxf>
          </x14:cfRule>
          <x14:cfRule type="expression" priority="1868" id="{313EBC5E-7549-4247-B140-30470DDD4F4D}">
            <xm:f>AND('2019-01'!$B$28&lt;=I$5,'2019-01'!$C$28&gt;=I$5)</xm:f>
            <x14:dxf>
              <fill>
                <patternFill>
                  <bgColor theme="4" tint="-0.24994659260841701"/>
                </patternFill>
              </fill>
            </x14:dxf>
          </x14:cfRule>
          <x14:cfRule type="expression" priority="1867" id="{B9D88E92-D3C0-4CF0-A062-95F23F76F433}">
            <xm:f>AND('2019-01'!$B$27&lt;=I$5,'2019-01'!$C$27&gt;=I$5)</xm:f>
            <x14:dxf>
              <fill>
                <patternFill>
                  <bgColor theme="4" tint="-0.24994659260841701"/>
                </patternFill>
              </fill>
            </x14:dxf>
          </x14:cfRule>
          <x14:cfRule type="expression" priority="1866" id="{CBD23116-4D58-4D29-A29D-45C173F0AFF7}">
            <xm:f>AND('2019-01'!$B$26&lt;=I$5,'2019-01'!$C$26&gt;=I$5)</xm:f>
            <x14:dxf>
              <fill>
                <patternFill>
                  <bgColor theme="4" tint="-0.24994659260841701"/>
                </patternFill>
              </fill>
            </x14:dxf>
          </x14:cfRule>
          <x14:cfRule type="expression" priority="1873" id="{9104101B-72B4-4F49-99B6-F76F6067974E}">
            <xm:f>AND('2019-01'!$B$33&lt;=I$5,'2019-01'!$C$33&gt;=I$5)</xm:f>
            <x14:dxf>
              <fill>
                <patternFill>
                  <bgColor rgb="FF7030A0"/>
                </patternFill>
              </fill>
            </x14:dxf>
          </x14:cfRule>
          <x14:cfRule type="expression" priority="1864" id="{740E1578-0CA2-4F3E-8B1C-E207E6783F37}">
            <xm:f>AND('2019-01'!$B$24&lt;=I$5,'2019-01'!$C$24&gt;=I$5)</xm:f>
            <x14:dxf>
              <fill>
                <patternFill>
                  <bgColor theme="4" tint="0.39994506668294322"/>
                </patternFill>
              </fill>
            </x14:dxf>
          </x14:cfRule>
          <x14:cfRule type="expression" priority="1863" id="{C59CD38D-2A15-49D0-BA7A-5C02068D0A51}">
            <xm:f>AND('2019-01'!$B$23&lt;=I$5,'2019-01'!$C$23&gt;=I$5)</xm:f>
            <x14:dxf>
              <fill>
                <patternFill>
                  <bgColor theme="4" tint="0.79998168889431442"/>
                </patternFill>
              </fill>
            </x14:dxf>
          </x14:cfRule>
          <x14:cfRule type="expression" priority="1862" id="{E731E592-2B9D-461A-AC4D-AD1459E557A2}">
            <xm:f>AND('2019-01'!$B$22&lt;=I$5,'2019-01'!$C$22&gt;=I$5)</xm:f>
            <x14:dxf>
              <fill>
                <patternFill>
                  <bgColor theme="4" tint="0.79998168889431442"/>
                </patternFill>
              </fill>
            </x14:dxf>
          </x14:cfRule>
          <x14:cfRule type="expression" priority="1861" id="{DC226C12-94F9-4326-A19C-B889CF168F4B}">
            <xm:f>AND('2019-01'!$B$21&lt;=I$5,'2019-01'!$C$21&gt;=I$5)</xm:f>
            <x14:dxf>
              <fill>
                <patternFill>
                  <bgColor theme="5" tint="-0.24994659260841701"/>
                </patternFill>
              </fill>
            </x14:dxf>
          </x14:cfRule>
          <x14:cfRule type="expression" priority="1860" id="{3562A7A4-A09E-4E35-95A3-05554CD39F38}">
            <xm:f>AND('2019-01'!$B$20&lt;=I$5,'2019-01'!$C$20&gt;=I$5)</xm:f>
            <x14:dxf>
              <fill>
                <patternFill>
                  <bgColor theme="5" tint="0.59996337778862885"/>
                </patternFill>
              </fill>
            </x14:dxf>
          </x14:cfRule>
          <x14:cfRule type="expression" priority="1859" id="{98528437-1CD9-4C75-B58A-9122A08653ED}">
            <xm:f>AND('2019-01'!$B$19&lt;=I$5,'2019-01'!$C$19&gt;I$5)</xm:f>
            <x14:dxf>
              <fill>
                <patternFill>
                  <bgColor theme="5" tint="0.59996337778862885"/>
                </patternFill>
              </fill>
            </x14:dxf>
          </x14:cfRule>
          <x14:cfRule type="expression" priority="1874" id="{6CE7EE69-DA13-4A43-9E9A-A6698600BE1B}">
            <xm:f>AND('2019-01'!$B$34&lt;=I$5,'2019-01'!$C$34&gt;=I$5)</xm:f>
            <x14:dxf>
              <fill>
                <patternFill>
                  <bgColor rgb="FF7030A0"/>
                </patternFill>
              </fill>
            </x14:dxf>
          </x14:cfRule>
          <x14:cfRule type="expression" priority="1865" id="{C186C0B3-926A-46EE-9131-5CEF7DC24E3D}">
            <xm:f>AND('2019-01'!$B$25&lt;=I$5,'2019-01'!$C$25&gt;=I$5)</xm:f>
            <x14:dxf>
              <fill>
                <patternFill>
                  <bgColor theme="4" tint="0.39994506668294322"/>
                </patternFill>
              </fill>
            </x14:dxf>
          </x14:cfRule>
          <xm:sqref>I87:XFD87</xm:sqref>
        </x14:conditionalFormatting>
        <x14:conditionalFormatting xmlns:xm="http://schemas.microsoft.com/office/excel/2006/main">
          <x14:cfRule type="expression" priority="1856" id="{83C12CE5-28FD-4E46-8F27-D402919D9A5C}">
            <xm:f>AND('2019-02'!$D$32&lt;=I$5,'2019-02'!$E$32&gt;=I$5)</xm:f>
            <x14:dxf>
              <fill>
                <patternFill>
                  <bgColor rgb="FF002060"/>
                </patternFill>
              </fill>
            </x14:dxf>
          </x14:cfRule>
          <x14:cfRule type="expression" priority="1855" id="{809D6E24-8E53-461A-B556-0FB238D2B647}">
            <xm:f>AND('2019-02'!$D$31&lt;=I$5,'2019-02'!$E$31&gt;=I$5)</xm:f>
            <x14:dxf>
              <fill>
                <patternFill>
                  <bgColor theme="4" tint="-0.499984740745262"/>
                </patternFill>
              </fill>
            </x14:dxf>
          </x14:cfRule>
          <x14:cfRule type="expression" priority="1854" id="{520696A7-2AC9-451F-9E33-3709EA841AA0}">
            <xm:f>AND('2019-02'!$D$30&lt;=I$5,'2019-02'!$E$30&gt;=I$5)</xm:f>
            <x14:dxf>
              <fill>
                <patternFill>
                  <bgColor theme="4" tint="-0.24994659260841701"/>
                </patternFill>
              </fill>
            </x14:dxf>
          </x14:cfRule>
          <x14:cfRule type="expression" priority="1853" id="{54B7FD41-A8B8-4BAE-8401-9DB7A38948C9}">
            <xm:f>AND('2019-02'!$D$29&lt;=I$5,'2019-02'!$E$29&gt;=I$5)</xm:f>
            <x14:dxf>
              <fill>
                <patternFill>
                  <bgColor theme="4" tint="-0.24994659260841701"/>
                </patternFill>
              </fill>
            </x14:dxf>
          </x14:cfRule>
          <x14:cfRule type="expression" priority="1852" id="{1FA9D10D-2A5B-44B5-93DD-147DA5AD944A}">
            <xm:f>AND('2019-02'!$D$28&lt;=I$5,'2019-02'!$E$28&gt;=I$5)</xm:f>
            <x14:dxf>
              <fill>
                <patternFill>
                  <bgColor theme="4" tint="-0.24994659260841701"/>
                </patternFill>
              </fill>
            </x14:dxf>
          </x14:cfRule>
          <x14:cfRule type="expression" priority="1851" id="{57BF9C01-2203-4B0F-82DD-1D35F0D35D97}">
            <xm:f>AND('2019-02'!$D$27&lt;=I$5,'2019-02'!$E$27&gt;=I$5)</xm:f>
            <x14:dxf>
              <fill>
                <patternFill>
                  <bgColor theme="4" tint="-0.24994659260841701"/>
                </patternFill>
              </fill>
            </x14:dxf>
          </x14:cfRule>
          <x14:cfRule type="expression" priority="1850" id="{3F19B8D1-2782-4FFE-B5F8-D12EFCE24D94}">
            <xm:f>AND('2019-02'!$D$26&lt;=I$5,'2019-02'!$E$26&gt;=I$5)</xm:f>
            <x14:dxf>
              <fill>
                <patternFill>
                  <bgColor theme="4" tint="-0.24994659260841701"/>
                </patternFill>
              </fill>
            </x14:dxf>
          </x14:cfRule>
          <x14:cfRule type="expression" priority="1849" id="{D3D523CB-166C-4EA6-87ED-DA742C595639}">
            <xm:f>AND('2019-02'!$D$25&lt;=I$5,'2019-02'!$E$25&gt;=I$5)</xm:f>
            <x14:dxf>
              <fill>
                <patternFill>
                  <bgColor theme="4" tint="0.39994506668294322"/>
                </patternFill>
              </fill>
            </x14:dxf>
          </x14:cfRule>
          <x14:cfRule type="expression" priority="1848" id="{1209276C-4490-4E62-BD3F-FA70D82CCFF5}">
            <xm:f>AND('2019-02'!$D$24&lt;=I$5,'2019-02'!$E$24&gt;=I$5)</xm:f>
            <x14:dxf>
              <fill>
                <patternFill>
                  <bgColor theme="4" tint="0.39994506668294322"/>
                </patternFill>
              </fill>
            </x14:dxf>
          </x14:cfRule>
          <x14:cfRule type="expression" priority="1847" id="{B3DE69E4-BCA1-4830-B151-D66673160D43}">
            <xm:f>AND('2019-02'!$D$23&lt;=I$5,'2019-02'!$E$23&gt;=I$5)</xm:f>
            <x14:dxf>
              <fill>
                <patternFill>
                  <bgColor theme="4" tint="0.79998168889431442"/>
                </patternFill>
              </fill>
            </x14:dxf>
          </x14:cfRule>
          <x14:cfRule type="expression" priority="1846" id="{462CDDE7-960F-4A0D-915F-B3A774A9A9C9}">
            <xm:f>AND('2019-02'!$D$22&lt;=I$5,'2019-02'!$E$22&gt;=I$5)</xm:f>
            <x14:dxf>
              <fill>
                <patternFill>
                  <bgColor theme="4" tint="0.79998168889431442"/>
                </patternFill>
              </fill>
            </x14:dxf>
          </x14:cfRule>
          <x14:cfRule type="expression" priority="1845" id="{F9D5E303-2CA8-443F-A8B4-2D00E6E13B91}">
            <xm:f>AND('2019-02'!$D$21&lt;=I$5,'2019-02'!$E$21&gt;=I$5)</xm:f>
            <x14:dxf>
              <fill>
                <patternFill>
                  <bgColor theme="5" tint="-0.24994659260841701"/>
                </patternFill>
              </fill>
            </x14:dxf>
          </x14:cfRule>
          <x14:cfRule type="expression" priority="1844" id="{94E217D0-65F6-4FDC-B73E-F3A67ED1D239}">
            <xm:f>AND('2019-02'!$D$20&lt;=I$5,'2019-02'!$E$20&gt;=I$5)</xm:f>
            <x14:dxf>
              <fill>
                <patternFill>
                  <bgColor theme="5" tint="0.59996337778862885"/>
                </patternFill>
              </fill>
            </x14:dxf>
          </x14:cfRule>
          <x14:cfRule type="expression" priority="1843" id="{E0F9784B-37E9-4D1A-A1AE-C4EE6F1CF481}">
            <xm:f>AND('2019-02'!$D$19&lt;=I$5,'2019-02'!$E$19&gt;I$5)</xm:f>
            <x14:dxf>
              <fill>
                <patternFill>
                  <bgColor theme="5" tint="0.59996337778862885"/>
                </patternFill>
              </fill>
            </x14:dxf>
          </x14:cfRule>
          <x14:cfRule type="expression" priority="1858" id="{67200152-6D18-49D1-A02F-B065DE6C2550}">
            <xm:f>AND('2019-02'!$D$34&lt;=I$5,'2019-02'!$E$34&gt;=I$5)</xm:f>
            <x14:dxf>
              <fill>
                <patternFill>
                  <bgColor rgb="FF7030A0"/>
                </patternFill>
              </fill>
            </x14:dxf>
          </x14:cfRule>
          <x14:cfRule type="expression" priority="1857" id="{B0E655A3-A5D6-4FF7-8D72-598E0F3E066C}">
            <xm:f>AND('2019-02'!$D$33&lt;=I$5,'2019-02'!$E$33&gt;=I$5)</xm:f>
            <x14:dxf>
              <fill>
                <patternFill>
                  <bgColor rgb="FF7030A0"/>
                </patternFill>
              </fill>
            </x14:dxf>
          </x14:cfRule>
          <xm:sqref>I88:XFD88</xm:sqref>
        </x14:conditionalFormatting>
        <x14:conditionalFormatting xmlns:xm="http://schemas.microsoft.com/office/excel/2006/main">
          <x14:cfRule type="expression" priority="1841" id="{B272EE5A-5B56-475E-BDD3-02BA419735AF}">
            <xm:f>AND('2019-02'!$B$33&lt;=I$5,'2019-02'!$C$33&gt;=I$5)</xm:f>
            <x14:dxf>
              <fill>
                <patternFill>
                  <bgColor rgb="FF7030A0"/>
                </patternFill>
              </fill>
            </x14:dxf>
          </x14:cfRule>
          <x14:cfRule type="expression" priority="1840" id="{981A2C7C-D1C6-48F6-96B8-A426E9E4FB47}">
            <xm:f>AND('2019-02'!$B$32&lt;=I$5,'2019-02'!$C$32&gt;=I$5)</xm:f>
            <x14:dxf>
              <fill>
                <patternFill>
                  <bgColor rgb="FF002060"/>
                </patternFill>
              </fill>
            </x14:dxf>
          </x14:cfRule>
          <x14:cfRule type="expression" priority="1839" id="{3A62BE26-2046-4A57-B7EE-30BE489089BB}">
            <xm:f>AND('2019-02'!$B$31&lt;=I$5,'2019-02'!$C$31&gt;=I$5)</xm:f>
            <x14:dxf>
              <fill>
                <patternFill>
                  <bgColor theme="4" tint="-0.499984740745262"/>
                </patternFill>
              </fill>
            </x14:dxf>
          </x14:cfRule>
          <x14:cfRule type="expression" priority="1838" id="{8C7683DB-EC1D-4AA8-802A-756CBB66806D}">
            <xm:f>AND('2019-02'!$B$30&lt;=I$5,'2019-02'!$C$30&gt;=I$5)</xm:f>
            <x14:dxf>
              <fill>
                <patternFill>
                  <bgColor theme="4" tint="-0.24994659260841701"/>
                </patternFill>
              </fill>
            </x14:dxf>
          </x14:cfRule>
          <x14:cfRule type="expression" priority="1837" id="{7B8D0A08-5FF8-4587-A4CD-69BE8A25ECC5}">
            <xm:f>AND('2019-02'!$B$29&lt;=I$5,'2019-02'!$C$29&gt;=I$5)</xm:f>
            <x14:dxf>
              <fill>
                <patternFill>
                  <bgColor theme="4" tint="-0.24994659260841701"/>
                </patternFill>
              </fill>
            </x14:dxf>
          </x14:cfRule>
          <x14:cfRule type="expression" priority="1836" id="{167F4969-BCC9-489B-B7D3-2DF7D2DA7B91}">
            <xm:f>AND('2019-02'!$B$28&lt;=I$5,'2019-02'!$C$28&gt;=I$5)</xm:f>
            <x14:dxf>
              <fill>
                <patternFill>
                  <bgColor theme="4" tint="-0.24994659260841701"/>
                </patternFill>
              </fill>
            </x14:dxf>
          </x14:cfRule>
          <x14:cfRule type="expression" priority="1835" id="{CC8856E5-07D8-45DE-AB43-5FDDE1B4D4EC}">
            <xm:f>AND('2019-02'!$B$27&lt;=I$5,'2019-02'!$C$27&gt;=I$5)</xm:f>
            <x14:dxf>
              <fill>
                <patternFill>
                  <bgColor theme="4" tint="-0.24994659260841701"/>
                </patternFill>
              </fill>
            </x14:dxf>
          </x14:cfRule>
          <x14:cfRule type="expression" priority="1834" id="{82D811A8-E7CC-4BA3-8919-EA9B803ED582}">
            <xm:f>AND('2019-02'!$B$26&lt;=I$5,'2019-02'!$C$26&gt;=I$5)</xm:f>
            <x14:dxf>
              <fill>
                <patternFill>
                  <bgColor theme="4" tint="-0.24994659260841701"/>
                </patternFill>
              </fill>
            </x14:dxf>
          </x14:cfRule>
          <x14:cfRule type="expression" priority="1833" id="{301FCBE2-906C-41CF-812A-9D0F2175CA54}">
            <xm:f>AND('2019-02'!$B$25&lt;=I$5,'2019-02'!$C$25&gt;=I$5)</xm:f>
            <x14:dxf>
              <fill>
                <patternFill>
                  <bgColor theme="4" tint="0.39994506668294322"/>
                </patternFill>
              </fill>
            </x14:dxf>
          </x14:cfRule>
          <x14:cfRule type="expression" priority="1832" id="{CACEE238-28FC-45C6-BC4E-F854C1D366A2}">
            <xm:f>AND('2019-02'!$B$24&lt;=I$5,'2019-02'!$C$24&gt;=I$5)</xm:f>
            <x14:dxf>
              <fill>
                <patternFill>
                  <bgColor theme="4" tint="0.39994506668294322"/>
                </patternFill>
              </fill>
            </x14:dxf>
          </x14:cfRule>
          <x14:cfRule type="expression" priority="1831" id="{B0EB71D1-4679-47E6-8B80-6FCF3D89AC71}">
            <xm:f>AND('2019-02'!$B$23&lt;=I$5,'2019-02'!$C$23&gt;=I$5)</xm:f>
            <x14:dxf>
              <fill>
                <patternFill>
                  <bgColor theme="4" tint="0.79998168889431442"/>
                </patternFill>
              </fill>
            </x14:dxf>
          </x14:cfRule>
          <x14:cfRule type="expression" priority="1830" id="{CA63B7F5-E64C-49CA-A215-62708813F17F}">
            <xm:f>AND('2019-02'!$B$22&lt;=I$5,'2019-02'!$C$22&gt;=I$5)</xm:f>
            <x14:dxf>
              <fill>
                <patternFill>
                  <bgColor theme="4" tint="0.79998168889431442"/>
                </patternFill>
              </fill>
            </x14:dxf>
          </x14:cfRule>
          <x14:cfRule type="expression" priority="1829" id="{3F95F371-AAA9-40FE-A9EB-C5EF68709BAA}">
            <xm:f>AND('2019-02'!$B$21&lt;=I$5,'2019-02'!$C$21&gt;=I$5)</xm:f>
            <x14:dxf>
              <fill>
                <patternFill>
                  <bgColor theme="5" tint="-0.24994659260841701"/>
                </patternFill>
              </fill>
            </x14:dxf>
          </x14:cfRule>
          <x14:cfRule type="expression" priority="1828" id="{C8282DED-5304-4896-A4EC-5A9D3EBB2825}">
            <xm:f>AND('2019-02'!$B$20&lt;=I$5,'2019-02'!$C$20&gt;=I$5)</xm:f>
            <x14:dxf>
              <fill>
                <patternFill>
                  <bgColor theme="5" tint="0.59996337778862885"/>
                </patternFill>
              </fill>
            </x14:dxf>
          </x14:cfRule>
          <x14:cfRule type="expression" priority="1827" id="{DADC3FB3-0293-4E00-BA90-29E09EEB1F29}">
            <xm:f>AND('2019-02'!$B$19&lt;=I$5,'2019-02'!$C$19&gt;I$5)</xm:f>
            <x14:dxf>
              <fill>
                <patternFill>
                  <bgColor theme="5" tint="0.59996337778862885"/>
                </patternFill>
              </fill>
            </x14:dxf>
          </x14:cfRule>
          <x14:cfRule type="expression" priority="1842" id="{57B7EEA5-B475-440E-B889-970689CEB536}">
            <xm:f>AND('2019-02'!$B$34&lt;=I$5,'2019-02'!$C$34&gt;=I$5)</xm:f>
            <x14:dxf>
              <fill>
                <patternFill>
                  <bgColor rgb="FF7030A0"/>
                </patternFill>
              </fill>
            </x14:dxf>
          </x14:cfRule>
          <xm:sqref>I89:XFD89</xm:sqref>
        </x14:conditionalFormatting>
        <x14:conditionalFormatting xmlns:xm="http://schemas.microsoft.com/office/excel/2006/main">
          <x14:cfRule type="expression" priority="1788" id="{FDC90713-1C4A-4FF7-A0FC-93C2920A9963}">
            <xm:f>AND('2019-03'!$D$28&lt;=I$5,'2019-03'!$E$28&gt;=I$5)</xm:f>
            <x14:dxf>
              <fill>
                <patternFill>
                  <bgColor theme="4" tint="-0.24994659260841701"/>
                </patternFill>
              </fill>
            </x14:dxf>
          </x14:cfRule>
          <x14:cfRule type="expression" priority="1789" id="{24CDB41A-6457-4089-8A4E-55E2FFDE3BDB}">
            <xm:f>AND('2019-03'!$D$29&lt;=I$5,'2019-03'!$E$29&gt;=I$5)</xm:f>
            <x14:dxf>
              <fill>
                <patternFill>
                  <bgColor theme="4" tint="-0.24994659260841701"/>
                </patternFill>
              </fill>
            </x14:dxf>
          </x14:cfRule>
          <x14:cfRule type="expression" priority="1790" id="{4DD3B31C-BAB1-4025-A9A1-FB1879EA6793}">
            <xm:f>AND('2019-03'!$D$30&lt;=I$5,'2019-03'!$E$30&gt;=I$5)</xm:f>
            <x14:dxf>
              <fill>
                <patternFill>
                  <bgColor theme="4" tint="-0.24994659260841701"/>
                </patternFill>
              </fill>
            </x14:dxf>
          </x14:cfRule>
          <x14:cfRule type="expression" priority="1791" id="{15B710F9-2D7D-4DEF-A449-CF1F87575283}">
            <xm:f>AND('2019-03'!$D$31&lt;=I$5,'2019-03'!$E$31&gt;=I$5)</xm:f>
            <x14:dxf>
              <fill>
                <patternFill>
                  <bgColor theme="4" tint="-0.499984740745262"/>
                </patternFill>
              </fill>
            </x14:dxf>
          </x14:cfRule>
          <x14:cfRule type="expression" priority="1792" id="{23DC9E9B-DC3F-45FF-A06B-146A1AB40FF0}">
            <xm:f>AND('2019-03'!$D$32&lt;=I$5,'2019-03'!$E$32&gt;=I$5)</xm:f>
            <x14:dxf>
              <fill>
                <patternFill>
                  <bgColor rgb="FF002060"/>
                </patternFill>
              </fill>
            </x14:dxf>
          </x14:cfRule>
          <x14:cfRule type="expression" priority="1793" id="{8D803A04-00EB-4C18-AB41-B46686E4A3A1}">
            <xm:f>AND('2019-03'!$D$33&lt;=I$5,'2019-03'!$E$33&gt;=I$5)</xm:f>
            <x14:dxf>
              <fill>
                <patternFill>
                  <bgColor rgb="FF7030A0"/>
                </patternFill>
              </fill>
            </x14:dxf>
          </x14:cfRule>
          <x14:cfRule type="expression" priority="1779" id="{44D9EFAF-037E-4BD2-BD2F-D74F4EB9238D}">
            <xm:f>AND('2019-03'!$D$19&lt;=I$5,'2019-03'!$E$19&gt;I$5)</xm:f>
            <x14:dxf>
              <fill>
                <patternFill>
                  <bgColor theme="5" tint="0.59996337778862885"/>
                </patternFill>
              </fill>
            </x14:dxf>
          </x14:cfRule>
          <x14:cfRule type="expression" priority="1787" id="{68A20903-40DE-4272-8EC4-A32D39088BE4}">
            <xm:f>AND('2019-03'!$D$27&lt;=I$5,'2019-03'!$E$27&gt;=I$5)</xm:f>
            <x14:dxf>
              <fill>
                <patternFill>
                  <bgColor theme="4" tint="-0.24994659260841701"/>
                </patternFill>
              </fill>
            </x14:dxf>
          </x14:cfRule>
          <x14:cfRule type="expression" priority="1786" id="{19031F5E-813C-4991-AA0D-25B6BD66DD73}">
            <xm:f>AND('2019-03'!$D$26&lt;=I$5,'2019-03'!$E$26&gt;=I$5)</xm:f>
            <x14:dxf>
              <fill>
                <patternFill>
                  <bgColor theme="4" tint="-0.24994659260841701"/>
                </patternFill>
              </fill>
            </x14:dxf>
          </x14:cfRule>
          <x14:cfRule type="expression" priority="1785" id="{52C95CE3-284F-4161-96EF-30404F36F9CE}">
            <xm:f>AND('2019-03'!$D$25&lt;=I$5,'2019-03'!$E$25&gt;=I$5)</xm:f>
            <x14:dxf>
              <fill>
                <patternFill>
                  <bgColor theme="4" tint="0.39994506668294322"/>
                </patternFill>
              </fill>
            </x14:dxf>
          </x14:cfRule>
          <x14:cfRule type="expression" priority="1784" id="{5D46B967-62AD-401D-95F6-1CC1D4238E88}">
            <xm:f>AND('2019-03'!$D$24&lt;=I$5,'2019-03'!$E$24&gt;=I$5)</xm:f>
            <x14:dxf>
              <fill>
                <patternFill>
                  <bgColor theme="4" tint="0.39994506668294322"/>
                </patternFill>
              </fill>
            </x14:dxf>
          </x14:cfRule>
          <x14:cfRule type="expression" priority="1783" id="{3A1041E7-9D0C-492E-BE69-6A7221B58841}">
            <xm:f>AND('2019-03'!$D$23&lt;=I$5,'2019-03'!$E$23&gt;=I$5)</xm:f>
            <x14:dxf>
              <fill>
                <patternFill>
                  <bgColor theme="4" tint="0.79998168889431442"/>
                </patternFill>
              </fill>
            </x14:dxf>
          </x14:cfRule>
          <x14:cfRule type="expression" priority="1782" id="{2C9B0B4E-560A-4030-8A90-6632293BB0AF}">
            <xm:f>AND('2019-03'!$D$22&lt;=I$5,'2019-03'!$E$22&gt;=I$5)</xm:f>
            <x14:dxf>
              <fill>
                <patternFill>
                  <bgColor theme="4" tint="0.79998168889431442"/>
                </patternFill>
              </fill>
            </x14:dxf>
          </x14:cfRule>
          <x14:cfRule type="expression" priority="1781" id="{5119972F-6DB0-482B-BE06-D566308F16F8}">
            <xm:f>AND('2019-03'!$D$21&lt;=I$5,'2019-03'!$E$21&gt;=I$5)</xm:f>
            <x14:dxf>
              <fill>
                <patternFill>
                  <bgColor theme="5" tint="-0.24994659260841701"/>
                </patternFill>
              </fill>
            </x14:dxf>
          </x14:cfRule>
          <x14:cfRule type="expression" priority="1780" id="{BEE1EE19-2E25-44C3-9DFE-8290662D94FA}">
            <xm:f>AND('2019-03'!$D$20&lt;=I$5,'2019-03'!$E$20&gt;=I$5)</xm:f>
            <x14:dxf>
              <fill>
                <patternFill>
                  <bgColor theme="5" tint="0.59996337778862885"/>
                </patternFill>
              </fill>
            </x14:dxf>
          </x14:cfRule>
          <x14:cfRule type="expression" priority="1826" id="{5D55DDB6-4D53-4E01-A4A1-08E3C0B5B3DF}">
            <xm:f>AND('2019-03'!$D$34&lt;=I$5,'2019-03'!$E$34&gt;=I$5)</xm:f>
            <x14:dxf>
              <fill>
                <patternFill>
                  <bgColor rgb="FF7030A0"/>
                </patternFill>
              </fill>
            </x14:dxf>
          </x14:cfRule>
          <xm:sqref>I90:XFD90</xm:sqref>
        </x14:conditionalFormatting>
        <x14:conditionalFormatting xmlns:xm="http://schemas.microsoft.com/office/excel/2006/main">
          <x14:cfRule type="expression" priority="1763" id="{279EAA2C-39C0-488B-A624-07DB11839315}">
            <xm:f>AND('2019-03'!$B$19&lt;=I$5,'2019-03'!$C$19&gt;I$5)</xm:f>
            <x14:dxf>
              <fill>
                <patternFill>
                  <bgColor theme="5" tint="0.59996337778862885"/>
                </patternFill>
              </fill>
            </x14:dxf>
          </x14:cfRule>
          <x14:cfRule type="expression" priority="1764" id="{93220DB4-E817-4F9C-8ADB-12A3CF88AAE7}">
            <xm:f>AND('2019-03'!$B$20&lt;=I$5,'2019-03'!$C$20&gt;=I$5)</xm:f>
            <x14:dxf>
              <fill>
                <patternFill>
                  <bgColor theme="5" tint="0.59996337778862885"/>
                </patternFill>
              </fill>
            </x14:dxf>
          </x14:cfRule>
          <x14:cfRule type="expression" priority="1776" id="{BCDE0BBB-A16C-43C8-8F96-A0F27C2FA169}">
            <xm:f>AND('2019-03'!$B$32&lt;=I$5,'2019-03'!$C$32&gt;=I$5)</xm:f>
            <x14:dxf>
              <fill>
                <patternFill>
                  <bgColor rgb="FF002060"/>
                </patternFill>
              </fill>
            </x14:dxf>
          </x14:cfRule>
          <x14:cfRule type="expression" priority="1778" id="{CA00D36B-D138-40AE-8029-426502D8975D}">
            <xm:f>AND('2019-03'!$B$34&lt;=I$5,'2019-03'!$C$34&gt;=I$5)</xm:f>
            <x14:dxf>
              <fill>
                <patternFill>
                  <bgColor rgb="FF7030A0"/>
                </patternFill>
              </fill>
            </x14:dxf>
          </x14:cfRule>
          <x14:cfRule type="expression" priority="1774" id="{BC94A539-BE17-43A0-8A78-964B6785A341}">
            <xm:f>AND('2019-03'!$B$30&lt;=I$5,'2019-03'!$C$30&gt;=I$5)</xm:f>
            <x14:dxf>
              <fill>
                <patternFill>
                  <bgColor theme="4" tint="-0.24994659260841701"/>
                </patternFill>
              </fill>
            </x14:dxf>
          </x14:cfRule>
          <x14:cfRule type="expression" priority="1773" id="{DF0AA830-8F33-4A05-9361-EDA48D24BC1D}">
            <xm:f>AND('2019-03'!$B$29&lt;=I$5,'2019-03'!$C$29&gt;=I$5)</xm:f>
            <x14:dxf>
              <fill>
                <patternFill>
                  <bgColor theme="4" tint="-0.24994659260841701"/>
                </patternFill>
              </fill>
            </x14:dxf>
          </x14:cfRule>
          <x14:cfRule type="expression" priority="1772" id="{3FF6C840-91DC-47DC-9DDC-C1257F167352}">
            <xm:f>AND('2019-03'!$B$28&lt;=I$5,'2019-03'!$C$28&gt;=I$5)</xm:f>
            <x14:dxf>
              <fill>
                <patternFill>
                  <bgColor theme="4" tint="-0.24994659260841701"/>
                </patternFill>
              </fill>
            </x14:dxf>
          </x14:cfRule>
          <x14:cfRule type="expression" priority="1771" id="{1D7F89C1-CB39-490C-B723-CABEAE6C8DF5}">
            <xm:f>AND('2019-03'!$B$27&lt;=I$5,'2019-03'!$C$27&gt;=I$5)</xm:f>
            <x14:dxf>
              <fill>
                <patternFill>
                  <bgColor theme="4" tint="-0.24994659260841701"/>
                </patternFill>
              </fill>
            </x14:dxf>
          </x14:cfRule>
          <x14:cfRule type="expression" priority="1770" id="{FFED0C3B-149F-44DF-AF8D-5B868B2DC13E}">
            <xm:f>AND('2019-03'!$B$26&lt;=I$5,'2019-03'!$C$26&gt;=I$5)</xm:f>
            <x14:dxf>
              <fill>
                <patternFill>
                  <bgColor theme="4" tint="-0.24994659260841701"/>
                </patternFill>
              </fill>
            </x14:dxf>
          </x14:cfRule>
          <x14:cfRule type="expression" priority="1775" id="{AF23F1B7-A8AC-4EE6-A969-E0EE41B0C2F9}">
            <xm:f>AND('2019-03'!$B$31&lt;=I$5,'2019-03'!$C$31&gt;=I$5)</xm:f>
            <x14:dxf>
              <fill>
                <patternFill>
                  <bgColor theme="4" tint="-0.499984740745262"/>
                </patternFill>
              </fill>
            </x14:dxf>
          </x14:cfRule>
          <x14:cfRule type="expression" priority="1768" id="{D1F4BF7F-32F5-4280-B092-EDC4128F6437}">
            <xm:f>AND('2019-03'!$B$24&lt;=I$5,'2019-03'!$C$24&gt;=I$5)</xm:f>
            <x14:dxf>
              <fill>
                <patternFill>
                  <bgColor theme="4" tint="0.39994506668294322"/>
                </patternFill>
              </fill>
            </x14:dxf>
          </x14:cfRule>
          <x14:cfRule type="expression" priority="1767" id="{188B1D1C-9E0C-44D2-94CE-A030F4C7073D}">
            <xm:f>AND('2019-03'!$B$23&lt;=I$5,'2019-03'!$C$23&gt;=I$5)</xm:f>
            <x14:dxf>
              <fill>
                <patternFill>
                  <bgColor theme="4" tint="0.79998168889431442"/>
                </patternFill>
              </fill>
            </x14:dxf>
          </x14:cfRule>
          <x14:cfRule type="expression" priority="1766" id="{85ED5F85-6F0A-4210-BFDD-E651C5D279EF}">
            <xm:f>AND('2019-03'!$B$22&lt;=I$5,'2019-03'!$C$22&gt;=I$5)</xm:f>
            <x14:dxf>
              <fill>
                <patternFill>
                  <bgColor theme="4" tint="0.79998168889431442"/>
                </patternFill>
              </fill>
            </x14:dxf>
          </x14:cfRule>
          <x14:cfRule type="expression" priority="1765" id="{579670B0-F8F8-448A-8E61-9C3F1D13CBF0}">
            <xm:f>AND('2019-03'!$B$21&lt;=I$5,'2019-03'!$C$21&gt;=I$5)</xm:f>
            <x14:dxf>
              <fill>
                <patternFill>
                  <bgColor theme="5" tint="-0.24994659260841701"/>
                </patternFill>
              </fill>
            </x14:dxf>
          </x14:cfRule>
          <x14:cfRule type="expression" priority="1777" id="{43ACC307-994A-415E-BF64-856B5F685204}">
            <xm:f>AND('2019-03'!$B$33&lt;=I$5,'2019-03'!$C$33&gt;=I$5)</xm:f>
            <x14:dxf>
              <fill>
                <patternFill>
                  <bgColor rgb="FF7030A0"/>
                </patternFill>
              </fill>
            </x14:dxf>
          </x14:cfRule>
          <x14:cfRule type="expression" priority="1769" id="{9A0626F5-7C58-468B-A2C4-63D09E44201B}">
            <xm:f>AND('2019-03'!$B$25&lt;=I$5,'2019-03'!$C$25&gt;=I$5)</xm:f>
            <x14:dxf>
              <fill>
                <patternFill>
                  <bgColor theme="4" tint="0.39994506668294322"/>
                </patternFill>
              </fill>
            </x14:dxf>
          </x14:cfRule>
          <xm:sqref>I91:XFD91</xm:sqref>
        </x14:conditionalFormatting>
        <x14:conditionalFormatting xmlns:xm="http://schemas.microsoft.com/office/excel/2006/main">
          <x14:cfRule type="expression" priority="1644" id="{7CE9BDB8-6546-411C-85BF-C5F71A7D01A9}">
            <xm:f>AND('2020-02'!$E$29&lt;=I$5,'2020-02'!$F$29&gt;=I$5)</xm:f>
            <x14:dxf>
              <fill>
                <patternFill>
                  <bgColor theme="4" tint="-0.24994659260841701"/>
                </patternFill>
              </fill>
            </x14:dxf>
          </x14:cfRule>
          <x14:cfRule type="expression" priority="1650" id="{70BA2384-099D-4A59-83D5-567795F6772F}">
            <xm:f>AND('2020-02'!$E$35&lt;=I$5,'2020-02'!$F$35&gt;=I$5)</xm:f>
            <x14:dxf>
              <fill>
                <patternFill>
                  <bgColor rgb="FF7030A0"/>
                </patternFill>
              </fill>
            </x14:dxf>
          </x14:cfRule>
          <x14:cfRule type="expression" priority="1649" id="{D81368CF-75B3-42E5-8ED1-3BEF908F3B12}">
            <xm:f>AND('2020-02'!$E$34&lt;=I$5,'2020-02'!$F$34&gt;=I$5)</xm:f>
            <x14:dxf>
              <fill>
                <patternFill>
                  <bgColor rgb="FF7030A0"/>
                </patternFill>
              </fill>
            </x14:dxf>
          </x14:cfRule>
          <x14:cfRule type="expression" priority="1648" id="{832A66A6-1972-4718-8BA6-0D588370C7AA}">
            <xm:f>AND('2020-02'!$E$33&lt;=I$5,'2020-02'!$F$33&gt;=I$5)</xm:f>
            <x14:dxf>
              <fill>
                <patternFill>
                  <bgColor rgb="FF002060"/>
                </patternFill>
              </fill>
            </x14:dxf>
          </x14:cfRule>
          <x14:cfRule type="expression" priority="1647" id="{97EB9B90-A9AB-4B9A-8E50-6A24593F1491}">
            <xm:f>AND('2020-02'!$E$32&lt;=I$5,'2020-02'!$F$32&gt;=I$5)</xm:f>
            <x14:dxf>
              <fill>
                <patternFill>
                  <bgColor theme="4" tint="-0.499984740745262"/>
                </patternFill>
              </fill>
            </x14:dxf>
          </x14:cfRule>
          <x14:cfRule type="expression" priority="1646" id="{8DDF66EA-193F-464A-AD30-87FEA6107955}">
            <xm:f>AND('2020-02'!$E$31&lt;=I$5,'2020-02'!$F$31&gt;=I$5)</xm:f>
            <x14:dxf>
              <fill>
                <patternFill>
                  <bgColor theme="4" tint="-0.24994659260841701"/>
                </patternFill>
              </fill>
            </x14:dxf>
          </x14:cfRule>
          <x14:cfRule type="expression" priority="1645" id="{3591EFDB-3919-4442-BB2B-DC0F4E2EFE25}">
            <xm:f>AND('2020-02'!$E$30&lt;=I$5,'2020-02'!$F$30&gt;=I$5)</xm:f>
            <x14:dxf>
              <fill>
                <patternFill>
                  <bgColor theme="4" tint="-0.24994659260841701"/>
                </patternFill>
              </fill>
            </x14:dxf>
          </x14:cfRule>
          <x14:cfRule type="expression" priority="1643" id="{C15E574C-F3A2-4E5D-9B9B-1EADD267050E}">
            <xm:f>AND('2020-02'!$E$28&lt;=I$5,'2020-02'!$F$28&gt;=I$5)</xm:f>
            <x14:dxf>
              <fill>
                <patternFill>
                  <bgColor theme="4" tint="-0.24994659260841701"/>
                </patternFill>
              </fill>
            </x14:dxf>
          </x14:cfRule>
          <x14:cfRule type="expression" priority="1642" id="{3AFB552B-A3C9-47BF-9BD1-BFC31B6B34F0}">
            <xm:f>AND('2020-02'!$E$27&lt;=I$5,'2020-02'!$F$27&gt;=I$5)</xm:f>
            <x14:dxf>
              <fill>
                <patternFill>
                  <bgColor theme="4" tint="-0.24994659260841701"/>
                </patternFill>
              </fill>
            </x14:dxf>
          </x14:cfRule>
          <x14:cfRule type="expression" priority="1641" id="{4F63DAC9-D26E-46E9-ACEA-B52E005845A4}">
            <xm:f>AND('2020-02'!$E$26&lt;=I$5,'2020-02'!$F$26&gt;=I$5)</xm:f>
            <x14:dxf>
              <fill>
                <patternFill>
                  <bgColor theme="4" tint="0.39994506668294322"/>
                </patternFill>
              </fill>
            </x14:dxf>
          </x14:cfRule>
          <x14:cfRule type="expression" priority="1640" id="{B1462CB1-E012-4AD4-B1BE-F26E251B3895}">
            <xm:f>AND('2020-02'!$E$25&lt;=I$5,'2020-02'!$F$25&gt;=I$5)</xm:f>
            <x14:dxf>
              <fill>
                <patternFill>
                  <bgColor theme="4" tint="0.39994506668294322"/>
                </patternFill>
              </fill>
            </x14:dxf>
          </x14:cfRule>
          <x14:cfRule type="expression" priority="1639" id="{D126C645-7BC7-47C1-8947-8D7AD6A1BDCF}">
            <xm:f>AND('2020-02'!$E$24&lt;=I$5,'2020-02'!$F$24&gt;=I$5)</xm:f>
            <x14:dxf>
              <fill>
                <patternFill>
                  <bgColor theme="9" tint="0.39994506668294322"/>
                </patternFill>
              </fill>
            </x14:dxf>
          </x14:cfRule>
          <x14:cfRule type="expression" priority="1638" id="{CA05898C-120B-4ABB-A0BA-C92FC7C9FB1C}">
            <xm:f>AND('2020-02'!$E$22&lt;=I$5,'2020-02'!$F$22&gt;=I$5)</xm:f>
            <x14:dxf>
              <fill>
                <patternFill>
                  <bgColor theme="4" tint="0.79998168889431442"/>
                </patternFill>
              </fill>
            </x14:dxf>
          </x14:cfRule>
          <x14:cfRule type="expression" priority="1637" id="{C765746C-518F-472E-BA76-DB42E94D6ECB}">
            <xm:f>AND('2020-02'!$E$21&lt;=I$5,'2020-02'!$F$21&gt;=I$5)</xm:f>
            <x14:dxf>
              <fill>
                <patternFill>
                  <bgColor theme="5" tint="-0.24994659260841701"/>
                </patternFill>
              </fill>
            </x14:dxf>
          </x14:cfRule>
          <x14:cfRule type="expression" priority="1636" id="{61913662-C6FF-4A18-A003-79EF8243C5DE}">
            <xm:f>AND('2020-02'!$E$20&lt;=I$5,'2020-02'!$F$20&gt;=I$5)</xm:f>
            <x14:dxf>
              <fill>
                <patternFill>
                  <bgColor theme="5" tint="0.59996337778862885"/>
                </patternFill>
              </fill>
            </x14:dxf>
          </x14:cfRule>
          <x14:cfRule type="expression" priority="1635" id="{3F22C079-51CC-4E96-B816-F9CA71643671}">
            <xm:f>AND('2020-02'!$E$19&lt;=I$5,'2020-02'!$F$19&gt;I$5)</xm:f>
            <x14:dxf>
              <fill>
                <patternFill>
                  <bgColor theme="5" tint="0.59996337778862885"/>
                </patternFill>
              </fill>
            </x14:dxf>
          </x14:cfRule>
          <xm:sqref>I100:XFD100</xm:sqref>
        </x14:conditionalFormatting>
        <x14:conditionalFormatting xmlns:xm="http://schemas.microsoft.com/office/excel/2006/main">
          <x14:cfRule type="expression" priority="1620" id="{9DE53246-61FE-49E5-A614-D9E728FB6C33}">
            <xm:f>AND('2020-02'!$B$20&lt;=I$5,'2020-02'!$C$20&gt;=I$5)</xm:f>
            <x14:dxf>
              <fill>
                <patternFill>
                  <bgColor theme="5" tint="0.59996337778862885"/>
                </patternFill>
              </fill>
            </x14:dxf>
          </x14:cfRule>
          <x14:cfRule type="expression" priority="1621" id="{13FCDCD1-67B2-4CE7-A781-7B1657BD8991}">
            <xm:f>AND('2020-02'!$B$21&lt;=I$5,'2020-02'!$C$21&gt;=I$5)</xm:f>
            <x14:dxf>
              <fill>
                <patternFill>
                  <bgColor theme="5" tint="-0.24994659260841701"/>
                </patternFill>
              </fill>
            </x14:dxf>
          </x14:cfRule>
          <x14:cfRule type="expression" priority="1622" id="{3B9190B8-07AF-4417-B445-1278092611A5}">
            <xm:f>AND('2020-02'!$B$22&lt;=I$5,'2020-02'!$C$22&gt;=I$5)</xm:f>
            <x14:dxf>
              <fill>
                <patternFill>
                  <bgColor theme="4" tint="0.79998168889431442"/>
                </patternFill>
              </fill>
            </x14:dxf>
          </x14:cfRule>
          <x14:cfRule type="expression" priority="1623" id="{A952FCDD-CEAD-4FC8-BF12-AF6B14A35F91}">
            <xm:f>AND('2020-02'!$B$24&lt;=I$5,'2020-02'!$C$24&gt;=I$5)</xm:f>
            <x14:dxf>
              <fill>
                <patternFill>
                  <bgColor theme="9" tint="0.39994506668294322"/>
                </patternFill>
              </fill>
            </x14:dxf>
          </x14:cfRule>
          <x14:cfRule type="expression" priority="1624" id="{937F5F6A-D24E-4119-8B99-1ADAF3B12436}">
            <xm:f>AND('2020-02'!$B$25&lt;=I$5,'2020-02'!$C$25&gt;=I$5)</xm:f>
            <x14:dxf>
              <fill>
                <patternFill>
                  <bgColor theme="4" tint="0.39994506668294322"/>
                </patternFill>
              </fill>
            </x14:dxf>
          </x14:cfRule>
          <x14:cfRule type="expression" priority="1625" id="{BC6F4FEC-4D12-412C-B0E8-0FFCF67E9647}">
            <xm:f>AND('2020-02'!$B$26&lt;=I$5,'2020-02'!$C$26&gt;=I$5)</xm:f>
            <x14:dxf>
              <fill>
                <patternFill>
                  <bgColor theme="4" tint="0.39994506668294322"/>
                </patternFill>
              </fill>
            </x14:dxf>
          </x14:cfRule>
          <x14:cfRule type="expression" priority="1627" id="{724E2DF7-DBDD-430A-9D77-E41610C74FC9}">
            <xm:f>AND('2020-02'!$B$28&lt;=I$5,'2020-02'!$C$28&gt;=I$5)</xm:f>
            <x14:dxf>
              <fill>
                <patternFill>
                  <bgColor theme="4" tint="-0.24994659260841701"/>
                </patternFill>
              </fill>
            </x14:dxf>
          </x14:cfRule>
          <x14:cfRule type="expression" priority="1628" id="{FA29AE3A-282E-4628-8769-FA76C7BC9FFB}">
            <xm:f>AND('2020-02'!$B$29&lt;=I$5,'2020-02'!$C$29&gt;=I$5)</xm:f>
            <x14:dxf>
              <fill>
                <patternFill>
                  <bgColor theme="4" tint="-0.24994659260841701"/>
                </patternFill>
              </fill>
            </x14:dxf>
          </x14:cfRule>
          <x14:cfRule type="expression" priority="1626" id="{9F25EBB9-B3C7-48E5-85AC-9FA680E49E3B}">
            <xm:f>AND('2020-02'!$B$27&lt;=I$5,'2020-02'!$C$27&gt;=I$5)</xm:f>
            <x14:dxf>
              <fill>
                <patternFill>
                  <bgColor theme="4" tint="-0.24994659260841701"/>
                </patternFill>
              </fill>
            </x14:dxf>
          </x14:cfRule>
          <x14:cfRule type="expression" priority="1629" id="{37D7A610-D47E-4923-9E0C-1D0718FC5AD1}">
            <xm:f>AND('2020-02'!$B$30&lt;=I$5,'2020-02'!$C$30&gt;=I$5)</xm:f>
            <x14:dxf>
              <fill>
                <patternFill>
                  <bgColor theme="4" tint="-0.24994659260841701"/>
                </patternFill>
              </fill>
            </x14:dxf>
          </x14:cfRule>
          <x14:cfRule type="expression" priority="1630" id="{FA5845EC-EDC0-4A1B-B108-9F63B1716B5A}">
            <xm:f>AND('2020-02'!$B$31&lt;=I$5,'2020-02'!$C$31&gt;=I$5)</xm:f>
            <x14:dxf>
              <fill>
                <patternFill>
                  <bgColor theme="4" tint="-0.24994659260841701"/>
                </patternFill>
              </fill>
            </x14:dxf>
          </x14:cfRule>
          <x14:cfRule type="expression" priority="1633" id="{BEBBE9D6-3B5A-4C53-AD93-116CAA6DECC6}">
            <xm:f>AND('2020-02'!$B$34&lt;=I$5,'2020-02'!$C$34&gt;=I$5)</xm:f>
            <x14:dxf>
              <fill>
                <patternFill>
                  <bgColor rgb="FF7030A0"/>
                </patternFill>
              </fill>
            </x14:dxf>
          </x14:cfRule>
          <x14:cfRule type="expression" priority="1631" id="{A17C1D76-2AFC-4E28-A2AD-A4F3411509C6}">
            <xm:f>AND('2020-02'!$B$32&lt;=I$5,'2020-02'!$C$32&gt;=I$5)</xm:f>
            <x14:dxf>
              <fill>
                <patternFill>
                  <bgColor theme="4" tint="-0.499984740745262"/>
                </patternFill>
              </fill>
            </x14:dxf>
          </x14:cfRule>
          <x14:cfRule type="expression" priority="1634" id="{ABD6F8A4-E039-48F3-AD42-CA3C302BC607}">
            <xm:f>AND('2020-02'!$B$35&lt;=I$5,'2020-02'!$C$35&gt;=I$5)</xm:f>
            <x14:dxf>
              <fill>
                <patternFill>
                  <bgColor rgb="FF7030A0"/>
                </patternFill>
              </fill>
            </x14:dxf>
          </x14:cfRule>
          <x14:cfRule type="expression" priority="1632" id="{C6357F8F-EB62-4CA1-A336-B694351F0B88}">
            <xm:f>AND('2020-02'!$B$33&lt;=I$5,'2020-02'!$C$33&gt;=I$5)</xm:f>
            <x14:dxf>
              <fill>
                <patternFill>
                  <bgColor rgb="FF002060"/>
                </patternFill>
              </fill>
            </x14:dxf>
          </x14:cfRule>
          <x14:cfRule type="expression" priority="1619" id="{72A82B76-85DB-4E58-A9E8-D9EC14470236}">
            <xm:f>AND('2020-02'!$B$19&lt;=I$5,'2020-02'!$C$19&gt;I$5)</xm:f>
            <x14:dxf>
              <fill>
                <patternFill>
                  <bgColor theme="5" tint="0.59996337778862885"/>
                </patternFill>
              </fill>
            </x14:dxf>
          </x14:cfRule>
          <xm:sqref>I101:XFD101</xm:sqref>
        </x14:conditionalFormatting>
        <x14:conditionalFormatting xmlns:xm="http://schemas.microsoft.com/office/excel/2006/main">
          <x14:cfRule type="expression" priority="1611" id="{17FDC672-3878-4E49-A16F-1600CAAF6215}">
            <xm:f>AND('2020-03'!$D$28&lt;=I$5,'2020-03'!$E$28&gt;=I$5)</xm:f>
            <x14:dxf>
              <fill>
                <patternFill>
                  <bgColor theme="4" tint="-0.24994659260841701"/>
                </patternFill>
              </fill>
            </x14:dxf>
          </x14:cfRule>
          <x14:cfRule type="expression" priority="1612" id="{137899FB-40A1-4AC8-A541-C85944EB125E}">
            <xm:f>AND('2020-03'!$D$29&lt;=I$5,'2020-03'!$E$29&gt;=I$5)</xm:f>
            <x14:dxf>
              <fill>
                <patternFill>
                  <bgColor theme="4" tint="-0.24994659260841701"/>
                </patternFill>
              </fill>
            </x14:dxf>
          </x14:cfRule>
          <x14:cfRule type="expression" priority="1613" id="{16AE654D-1D5F-41DE-AA88-961DA16F0225}">
            <xm:f>AND('2020-03'!$D$30&lt;=I$5,'2020-03'!$E$30&gt;=I$5)</xm:f>
            <x14:dxf>
              <fill>
                <patternFill>
                  <bgColor theme="4" tint="-0.24994659260841701"/>
                </patternFill>
              </fill>
            </x14:dxf>
          </x14:cfRule>
          <x14:cfRule type="expression" priority="1614" id="{A7E45632-FB52-4E3C-A781-FA18BC44271F}">
            <xm:f>AND('2020-03'!$D$31&lt;=I$5,'2020-03'!$E$31&gt;=I$5)</xm:f>
            <x14:dxf>
              <fill>
                <patternFill>
                  <bgColor theme="4" tint="-0.499984740745262"/>
                </patternFill>
              </fill>
            </x14:dxf>
          </x14:cfRule>
          <x14:cfRule type="expression" priority="1615" id="{F4C9A3CF-9239-462E-8E83-8CD1CB98597B}">
            <xm:f>AND('2020-03'!$D$32&lt;=I$5,'2020-03'!$E$32&gt;=I$5)</xm:f>
            <x14:dxf>
              <fill>
                <patternFill>
                  <bgColor rgb="FF002060"/>
                </patternFill>
              </fill>
            </x14:dxf>
          </x14:cfRule>
          <x14:cfRule type="expression" priority="1616" id="{842E2967-629E-4D9F-9148-701A59B81AA3}">
            <xm:f>AND('2020-03'!$D$33&lt;=I$5,'2020-03'!$E$33&gt;=I$5)</xm:f>
            <x14:dxf>
              <fill>
                <patternFill>
                  <bgColor rgb="FF7030A0"/>
                </patternFill>
              </fill>
            </x14:dxf>
          </x14:cfRule>
          <x14:cfRule type="expression" priority="1606" id="{6A3E0C6D-6474-433E-8E70-31957DF41273}">
            <xm:f>AND('2020-03'!$D$23&lt;=I$5,'2020-03'!$E$23&gt;=I$5)</xm:f>
            <x14:dxf>
              <fill>
                <patternFill>
                  <bgColor theme="9" tint="0.39994506668294322"/>
                </patternFill>
              </fill>
            </x14:dxf>
          </x14:cfRule>
          <x14:cfRule type="expression" priority="1605" id="{FB5AE815-E35B-4EB2-B6A5-67F228E281DE}">
            <xm:f>AND('2020-03'!$D$22&lt;=I$5,'2020-03'!$E$22&gt;=I$5)</xm:f>
            <x14:dxf>
              <fill>
                <patternFill>
                  <bgColor theme="4" tint="0.79998168889431442"/>
                </patternFill>
              </fill>
            </x14:dxf>
          </x14:cfRule>
          <x14:cfRule type="expression" priority="1603" id="{91C13A59-DA6E-4891-A170-5D49B3C41B3E}">
            <xm:f>AND('2020-03'!$D$20&lt;=I$5,'2020-03'!$E$20&gt;=I$5)</xm:f>
            <x14:dxf>
              <fill>
                <patternFill>
                  <bgColor theme="5" tint="0.59996337778862885"/>
                </patternFill>
              </fill>
            </x14:dxf>
          </x14:cfRule>
          <x14:cfRule type="expression" priority="1602" id="{C3E98F1C-47C9-4A58-984B-E439D157E990}">
            <xm:f>AND('2020-03'!$D$19&lt;=I$5,'2020-03'!$E$19&gt;I$5)</xm:f>
            <x14:dxf>
              <fill>
                <patternFill>
                  <bgColor theme="5" tint="0.59996337778862885"/>
                </patternFill>
              </fill>
            </x14:dxf>
          </x14:cfRule>
          <x14:cfRule type="expression" priority="1604" id="{6D2347D2-69FF-499E-8271-241FE63ECFB9}">
            <xm:f>AND('2020-03'!$D$21&lt;=I$5,'2020-03'!$E$21&gt;=I$5)</xm:f>
            <x14:dxf>
              <fill>
                <patternFill>
                  <bgColor theme="5" tint="-0.24994659260841701"/>
                </patternFill>
              </fill>
            </x14:dxf>
          </x14:cfRule>
          <x14:cfRule type="expression" priority="1607" id="{23AF5A33-DF09-4EF6-86A6-B0B1C7A0EAF8}">
            <xm:f>AND('2020-03'!$D$24&lt;=I$5,'2020-03'!$E$24&gt;=I$5)</xm:f>
            <x14:dxf>
              <fill>
                <patternFill>
                  <bgColor theme="4" tint="0.39994506668294322"/>
                </patternFill>
              </fill>
            </x14:dxf>
          </x14:cfRule>
          <x14:cfRule type="expression" priority="1609" id="{7E5DDBAD-3025-42CA-9E5D-DD2CD406A032}">
            <xm:f>AND('2020-03'!$D$26&lt;=I$5,'2020-03'!$E$26&gt;=I$5)</xm:f>
            <x14:dxf>
              <fill>
                <patternFill>
                  <bgColor theme="4" tint="-0.24994659260841701"/>
                </patternFill>
              </fill>
            </x14:dxf>
          </x14:cfRule>
          <x14:cfRule type="expression" priority="1610" id="{1AD206E4-56C3-42E3-9428-C383F0348364}">
            <xm:f>AND('2020-03'!$D$27&lt;=I$5,'2020-03'!$E$27&gt;=I$5)</xm:f>
            <x14:dxf>
              <fill>
                <patternFill>
                  <bgColor theme="4" tint="-0.24994659260841701"/>
                </patternFill>
              </fill>
            </x14:dxf>
          </x14:cfRule>
          <x14:cfRule type="expression" priority="1608" id="{453AF32D-8C0D-4965-9119-73664A4E4AC8}">
            <xm:f>AND('2020-03'!$D$25&lt;=I$5,'2020-03'!$E$25&gt;=I$5)</xm:f>
            <x14:dxf>
              <fill>
                <patternFill>
                  <bgColor theme="4" tint="0.39994506668294322"/>
                </patternFill>
              </fill>
            </x14:dxf>
          </x14:cfRule>
          <x14:cfRule type="expression" priority="1617" id="{0F0BE16F-C616-4029-B2B7-E5B6FFC1CCB2}">
            <xm:f>AND('2020-03'!$D$34&lt;=I$5,'2020-03'!$E$34&gt;=I$5)</xm:f>
            <x14:dxf>
              <fill>
                <patternFill>
                  <bgColor rgb="FF7030A0"/>
                </patternFill>
              </fill>
            </x14:dxf>
          </x14:cfRule>
          <xm:sqref>I102:XFD102</xm:sqref>
        </x14:conditionalFormatting>
        <x14:conditionalFormatting xmlns:xm="http://schemas.microsoft.com/office/excel/2006/main">
          <x14:cfRule type="expression" priority="1601" id="{97381D5F-93A2-4CD1-B74A-9330D7E6A9CD}">
            <xm:f>AND('2020-03'!$B$33&lt;=I$5,'2020-03'!$C$33&gt;=I$5)</xm:f>
            <x14:dxf>
              <fill>
                <patternFill>
                  <bgColor rgb="FF7030A0"/>
                </patternFill>
              </fill>
            </x14:dxf>
          </x14:cfRule>
          <x14:cfRule type="expression" priority="1600" id="{3EE20B17-1EF8-41D3-9792-E0C2E7B5A930}">
            <xm:f>AND('2020-03'!$B$32&lt;=I$5,'2020-03'!$C$32&gt;=I$5)</xm:f>
            <x14:dxf>
              <fill>
                <patternFill>
                  <bgColor rgb="FF002060"/>
                </patternFill>
              </fill>
            </x14:dxf>
          </x14:cfRule>
          <x14:cfRule type="expression" priority="1599" id="{2C8919D6-A6AD-4C61-B3FF-D25D455DF21D}">
            <xm:f>AND('2020-03'!$B$31&lt;=I$5,'2020-03'!$C$31&gt;=I$5)</xm:f>
            <x14:dxf>
              <fill>
                <patternFill>
                  <bgColor theme="4" tint="-0.499984740745262"/>
                </patternFill>
              </fill>
            </x14:dxf>
          </x14:cfRule>
          <x14:cfRule type="expression" priority="1598" id="{6B3198E3-C7E9-4DCF-A4AC-FC8E9F4E4023}">
            <xm:f>AND('2020-03'!$B$30&lt;=I$5,'2020-03'!$C$30&gt;=I$5)</xm:f>
            <x14:dxf>
              <fill>
                <patternFill>
                  <bgColor theme="4" tint="-0.24994659260841701"/>
                </patternFill>
              </fill>
            </x14:dxf>
          </x14:cfRule>
          <x14:cfRule type="expression" priority="1587" id="{2810BCFA-B107-43D1-A856-17731E48C400}">
            <xm:f>AND('2020-03'!$B$19&lt;=I$5,'2020-03'!$C$19&gt;I$5)</xm:f>
            <x14:dxf>
              <fill>
                <patternFill>
                  <bgColor theme="5" tint="0.59996337778862885"/>
                </patternFill>
              </fill>
            </x14:dxf>
          </x14:cfRule>
          <x14:cfRule type="expression" priority="1588" id="{A51D3C07-8C47-489A-AAB4-67D4812744BB}">
            <xm:f>AND('2020-03'!$B$20&lt;=I$5,'2020-03'!$C$20&gt;=I$5)</xm:f>
            <x14:dxf>
              <fill>
                <patternFill>
                  <bgColor theme="5" tint="0.59996337778862885"/>
                </patternFill>
              </fill>
            </x14:dxf>
          </x14:cfRule>
          <x14:cfRule type="expression" priority="1589" id="{A26EE8D7-4C25-4AFC-B28D-3903CF45599F}">
            <xm:f>AND('2020-03'!$B$21&lt;=I$5,'2020-03'!$C$21&gt;=I$5)</xm:f>
            <x14:dxf>
              <fill>
                <patternFill>
                  <bgColor theme="5" tint="-0.24994659260841701"/>
                </patternFill>
              </fill>
            </x14:dxf>
          </x14:cfRule>
          <x14:cfRule type="expression" priority="1590" id="{6F4005E6-D2FA-4D8E-AA5C-99C9501E0040}">
            <xm:f>AND('2020-03'!$B$22&lt;=I$5,'2020-03'!$C$22&gt;=I$5)</xm:f>
            <x14:dxf>
              <fill>
                <patternFill>
                  <bgColor theme="4" tint="0.79998168889431442"/>
                </patternFill>
              </fill>
            </x14:dxf>
          </x14:cfRule>
          <x14:cfRule type="expression" priority="1591" id="{0DAD4A1C-2895-4CB2-926F-43A8279D0C59}">
            <xm:f>AND('2020-03'!$B$23&lt;=I$5,'2020-03'!$C$23&gt;=I$5)</xm:f>
            <x14:dxf>
              <fill>
                <patternFill>
                  <bgColor theme="9" tint="0.39994506668294322"/>
                </patternFill>
              </fill>
            </x14:dxf>
          </x14:cfRule>
          <x14:cfRule type="expression" priority="1592" id="{922A47AC-2C9D-41F4-A553-E3D08445D94E}">
            <xm:f>AND('2020-03'!$B$24&lt;=I$5,'2020-03'!$C$24&gt;=I$5)</xm:f>
            <x14:dxf>
              <fill>
                <patternFill>
                  <bgColor theme="4" tint="0.39994506668294322"/>
                </patternFill>
              </fill>
            </x14:dxf>
          </x14:cfRule>
          <x14:cfRule type="expression" priority="1593" id="{0B41DB67-B4A0-4EB8-971A-EFC443BEF9F2}">
            <xm:f>AND('2020-03'!$B$25&lt;=I$5,'2020-03'!$C$25&gt;=I$5)</xm:f>
            <x14:dxf>
              <fill>
                <patternFill>
                  <bgColor theme="4" tint="0.39994506668294322"/>
                </patternFill>
              </fill>
            </x14:dxf>
          </x14:cfRule>
          <x14:cfRule type="expression" priority="1594" id="{471FB4CE-2AB3-4430-AE40-C179E17D73BF}">
            <xm:f>AND('2020-03'!$B$26&lt;=I$5,'2020-03'!$C$26&gt;=I$5)</xm:f>
            <x14:dxf>
              <fill>
                <patternFill>
                  <bgColor theme="4" tint="-0.24994659260841701"/>
                </patternFill>
              </fill>
            </x14:dxf>
          </x14:cfRule>
          <x14:cfRule type="expression" priority="1595" id="{534CB525-F353-410C-99A8-71365A71BE0B}">
            <xm:f>AND('2020-03'!$B$27&lt;=I$5,'2020-03'!$C$27&gt;=I$5)</xm:f>
            <x14:dxf>
              <fill>
                <patternFill>
                  <bgColor theme="4" tint="-0.24994659260841701"/>
                </patternFill>
              </fill>
            </x14:dxf>
          </x14:cfRule>
          <x14:cfRule type="expression" priority="1596" id="{54625A38-3588-4961-8735-7E93B614BC6C}">
            <xm:f>AND('2020-03'!$B$28&lt;=I$5,'2020-03'!$C$28&gt;=I$5)</xm:f>
            <x14:dxf>
              <fill>
                <patternFill>
                  <bgColor theme="4" tint="-0.24994659260841701"/>
                </patternFill>
              </fill>
            </x14:dxf>
          </x14:cfRule>
          <x14:cfRule type="expression" priority="1597" id="{AC295605-2F78-4006-9926-D6B7588B7158}">
            <xm:f>AND('2020-03'!$B$29&lt;=I$5,'2020-03'!$C$29&gt;=I$5)</xm:f>
            <x14:dxf>
              <fill>
                <patternFill>
                  <bgColor theme="4" tint="-0.24994659260841701"/>
                </patternFill>
              </fill>
            </x14:dxf>
          </x14:cfRule>
          <x14:cfRule type="expression" priority="1618" id="{B4F14DB6-9E60-4324-99C6-7F38EB27C227}">
            <xm:f>AND('2020-03'!$B$34&lt;=I$5,'2020-03'!$C$34&gt;=I$5)</xm:f>
            <x14:dxf>
              <fill>
                <patternFill>
                  <bgColor rgb="FF7030A0"/>
                </patternFill>
              </fill>
            </x14:dxf>
          </x14:cfRule>
          <xm:sqref>I103:XFD103</xm:sqref>
        </x14:conditionalFormatting>
        <x14:conditionalFormatting xmlns:xm="http://schemas.microsoft.com/office/excel/2006/main">
          <x14:cfRule type="expression" priority="1576" id="{1B3B7D52-38A0-4E42-8A12-49E0BEBDFBA3}">
            <xm:f>AND('2020-04'!$D$26&lt;=I$5,'2020-04'!$E$26&gt;=I$5)</xm:f>
            <x14:dxf>
              <fill>
                <patternFill>
                  <bgColor theme="4" tint="-0.24994659260841701"/>
                </patternFill>
              </fill>
            </x14:dxf>
          </x14:cfRule>
          <x14:cfRule type="expression" priority="1579" id="{27859DC6-13AA-4CFC-B28F-FD47EC8BADA9}">
            <xm:f>AND('2020-04'!$D$29&lt;=I$5,'2020-04'!$E$29&gt;=I$5)</xm:f>
            <x14:dxf>
              <fill>
                <patternFill>
                  <bgColor theme="4" tint="-0.24994659260841701"/>
                </patternFill>
              </fill>
            </x14:dxf>
          </x14:cfRule>
          <x14:cfRule type="expression" priority="1575" id="{4877CC96-4A28-4533-8C78-DFCCF5B84237}">
            <xm:f>AND('2020-04'!$D$25&lt;=I$5,'2020-04'!$E$25&gt;=I$5)</xm:f>
            <x14:dxf>
              <fill>
                <patternFill>
                  <bgColor theme="4" tint="0.39994506668294322"/>
                </patternFill>
              </fill>
            </x14:dxf>
          </x14:cfRule>
          <x14:cfRule type="expression" priority="1574" id="{8DADE876-2C84-409A-B9BC-4BBFAAF7D31A}">
            <xm:f>AND('2020-04'!$D$24&lt;=I$5,'2020-04'!$E$24&gt;=I$5)</xm:f>
            <x14:dxf>
              <fill>
                <patternFill>
                  <bgColor theme="4" tint="0.39994506668294322"/>
                </patternFill>
              </fill>
            </x14:dxf>
          </x14:cfRule>
          <x14:cfRule type="expression" priority="1573" id="{6E1911C0-BBB9-4AEA-BA67-806ED392827F}">
            <xm:f>AND('2020-04'!$D$23&lt;=I$5,'2020-04'!$E$23&gt;=I$5)</xm:f>
            <x14:dxf>
              <fill>
                <patternFill>
                  <bgColor theme="9" tint="0.39994506668294322"/>
                </patternFill>
              </fill>
            </x14:dxf>
          </x14:cfRule>
          <x14:cfRule type="expression" priority="1572" id="{DDC73EAF-BF47-4CAB-B162-51AA0E302054}">
            <xm:f>AND('2020-04'!$D$22&lt;=I$5,'2020-04'!$E$22&gt;=I$5)</xm:f>
            <x14:dxf>
              <fill>
                <patternFill>
                  <bgColor theme="4" tint="0.79998168889431442"/>
                </patternFill>
              </fill>
            </x14:dxf>
          </x14:cfRule>
          <x14:cfRule type="expression" priority="1571" id="{768C8BBB-15D6-4CF4-BC7C-AEAA07CF779B}">
            <xm:f>AND('2020-04'!$D$21&lt;=I$5,'2020-04'!$E$21&gt;=I$5)</xm:f>
            <x14:dxf>
              <fill>
                <patternFill>
                  <bgColor theme="5" tint="-0.24994659260841701"/>
                </patternFill>
              </fill>
            </x14:dxf>
          </x14:cfRule>
          <x14:cfRule type="expression" priority="1570" id="{428E5634-CF57-43FC-86C9-70290B57C4B9}">
            <xm:f>AND('2020-04'!$D$20&lt;=I$5,'2020-04'!$E$20&gt;=I$5)</xm:f>
            <x14:dxf>
              <fill>
                <patternFill>
                  <bgColor theme="5" tint="0.59996337778862885"/>
                </patternFill>
              </fill>
            </x14:dxf>
          </x14:cfRule>
          <x14:cfRule type="expression" priority="1569" id="{B4380E27-8BB3-484E-A6FF-68F41354D928}">
            <xm:f>AND('2020-04'!$D$19&lt;=I$5,'2020-04'!$E$19&gt;I$5)</xm:f>
            <x14:dxf>
              <fill>
                <patternFill>
                  <bgColor theme="5" tint="0.59996337778862885"/>
                </patternFill>
              </fill>
            </x14:dxf>
          </x14:cfRule>
          <x14:cfRule type="expression" priority="1578" id="{33784FFB-B38B-4779-BFE9-0F1FD72ACE62}">
            <xm:f>AND('2020-04'!$D$28&lt;=I$5,'2020-04'!$E$28&gt;=I$5)</xm:f>
            <x14:dxf>
              <fill>
                <patternFill>
                  <bgColor theme="4" tint="-0.24994659260841701"/>
                </patternFill>
              </fill>
            </x14:dxf>
          </x14:cfRule>
          <x14:cfRule type="expression" priority="1577" id="{3C44AA05-DB7E-4B16-9F40-611DB707BB67}">
            <xm:f>AND('2020-04'!$D$27&lt;=I$5,'2020-04'!$E$27&gt;=I$5)</xm:f>
            <x14:dxf>
              <fill>
                <patternFill>
                  <bgColor theme="4" tint="-0.24994659260841701"/>
                </patternFill>
              </fill>
            </x14:dxf>
          </x14:cfRule>
          <x14:cfRule type="expression" priority="1581" id="{6D309A1A-7E78-4F65-B60C-7B169BEA987C}">
            <xm:f>AND('2020-04'!$D$31&lt;=I$5,'2020-04'!$E$31&gt;=I$5)</xm:f>
            <x14:dxf>
              <fill>
                <patternFill>
                  <bgColor theme="4" tint="-0.499984740745262"/>
                </patternFill>
              </fill>
            </x14:dxf>
          </x14:cfRule>
          <x14:cfRule type="expression" priority="1582" id="{29F47DDC-7BEA-4991-A52F-0CF6F9B2C451}">
            <xm:f>AND('2020-04'!$D$32&lt;=I$5,'2020-04'!$E$32&gt;=I$5)</xm:f>
            <x14:dxf>
              <fill>
                <patternFill>
                  <bgColor rgb="FF002060"/>
                </patternFill>
              </fill>
            </x14:dxf>
          </x14:cfRule>
          <x14:cfRule type="expression" priority="1583" id="{D6589C19-0C4C-4E83-A282-072B3842C525}">
            <xm:f>AND('2020-04'!$D$33&lt;=I$5,'2020-04'!$E$33&gt;=I$5)</xm:f>
            <x14:dxf>
              <fill>
                <patternFill>
                  <bgColor rgb="FF7030A0"/>
                </patternFill>
              </fill>
            </x14:dxf>
          </x14:cfRule>
          <x14:cfRule type="expression" priority="1584" id="{550140D6-7D5A-419B-A275-1D1350FF6F21}">
            <xm:f>AND('2020-04'!$D$34&lt;=I$5,'2020-04'!$E$34&gt;=I$5)</xm:f>
            <x14:dxf>
              <fill>
                <patternFill>
                  <bgColor rgb="FF7030A0"/>
                </patternFill>
              </fill>
            </x14:dxf>
          </x14:cfRule>
          <x14:cfRule type="expression" priority="1580" id="{B239CBA3-0F9C-47AD-B8E6-5012C3D0D500}">
            <xm:f>AND('2020-04'!$D$30&lt;=I$5,'2020-04'!$E$30&gt;=I$5)</xm:f>
            <x14:dxf>
              <fill>
                <patternFill>
                  <bgColor theme="4" tint="-0.24994659260841701"/>
                </patternFill>
              </fill>
            </x14:dxf>
          </x14:cfRule>
          <xm:sqref>I104:XFD104</xm:sqref>
        </x14:conditionalFormatting>
        <x14:conditionalFormatting xmlns:xm="http://schemas.microsoft.com/office/excel/2006/main">
          <x14:cfRule type="expression" priority="1565" id="{079917B2-CE84-4313-8073-CC9D9F01411F}">
            <xm:f>AND('2020-04'!$B$30&lt;=I$5,'2020-04'!$C$30&gt;=I$5)</xm:f>
            <x14:dxf>
              <fill>
                <patternFill>
                  <bgColor theme="4" tint="-0.24994659260841701"/>
                </patternFill>
              </fill>
            </x14:dxf>
          </x14:cfRule>
          <x14:cfRule type="expression" priority="1564" id="{CB74866A-3ABD-43B1-8015-E2897E966724}">
            <xm:f>AND('2020-04'!$B$29&lt;=I$5,'2020-04'!$C$29&gt;=I$5)</xm:f>
            <x14:dxf>
              <fill>
                <patternFill>
                  <bgColor theme="4" tint="-0.24994659260841701"/>
                </patternFill>
              </fill>
            </x14:dxf>
          </x14:cfRule>
          <x14:cfRule type="expression" priority="1563" id="{A60CDA50-947E-4713-9470-79182614C3BA}">
            <xm:f>AND('2020-04'!$B$28&lt;=I$5,'2020-04'!$C$28&gt;=I$5)</xm:f>
            <x14:dxf>
              <fill>
                <patternFill>
                  <bgColor theme="4" tint="-0.24994659260841701"/>
                </patternFill>
              </fill>
            </x14:dxf>
          </x14:cfRule>
          <x14:cfRule type="expression" priority="1562" id="{548F3B3B-AEE4-4361-92FF-3AC5DD4D604E}">
            <xm:f>AND('2020-04'!$B$27&lt;=I$5,'2020-04'!$C$27&gt;=I$5)</xm:f>
            <x14:dxf>
              <fill>
                <patternFill>
                  <bgColor theme="4" tint="-0.24994659260841701"/>
                </patternFill>
              </fill>
            </x14:dxf>
          </x14:cfRule>
          <x14:cfRule type="expression" priority="1561" id="{D66D63DE-A044-41D4-8D91-A113F5CD1F63}">
            <xm:f>AND('2020-04'!$B$26&lt;=I$5,'2020-04'!$C$26&gt;=I$5)</xm:f>
            <x14:dxf>
              <fill>
                <patternFill>
                  <bgColor theme="4" tint="-0.24994659260841701"/>
                </patternFill>
              </fill>
            </x14:dxf>
          </x14:cfRule>
          <x14:cfRule type="expression" priority="1560" id="{F26404DF-F3E8-4426-8D64-3DFC92F12E47}">
            <xm:f>AND('2020-04'!$B$25&lt;=I$5,'2020-04'!$C$25&gt;=I$5)</xm:f>
            <x14:dxf>
              <fill>
                <patternFill>
                  <bgColor theme="4" tint="0.39994506668294322"/>
                </patternFill>
              </fill>
            </x14:dxf>
          </x14:cfRule>
          <x14:cfRule type="expression" priority="1559" id="{D1705171-AD1A-42D3-A79C-08D4B570FB05}">
            <xm:f>AND('2020-04'!$B$24&lt;=I$5,'2020-04'!$C$24&gt;=I$5)</xm:f>
            <x14:dxf>
              <fill>
                <patternFill>
                  <bgColor theme="4" tint="0.39994506668294322"/>
                </patternFill>
              </fill>
            </x14:dxf>
          </x14:cfRule>
          <x14:cfRule type="expression" priority="1558" id="{CEFFA932-1039-4234-B887-0EC156932D9A}">
            <xm:f>AND('2020-04'!$B$23&lt;=I$5,'2020-04'!$C$23&gt;=I$5)</xm:f>
            <x14:dxf>
              <fill>
                <patternFill>
                  <bgColor theme="9" tint="0.39994506668294322"/>
                </patternFill>
              </fill>
            </x14:dxf>
          </x14:cfRule>
          <x14:cfRule type="expression" priority="1557" id="{38E350C9-B548-4A4B-BA94-315EF10E2361}">
            <xm:f>AND('2020-04'!$B$22&lt;=I$5,'2020-04'!$C$22&gt;=I$5)</xm:f>
            <x14:dxf>
              <fill>
                <patternFill>
                  <bgColor theme="4" tint="0.79998168889431442"/>
                </patternFill>
              </fill>
            </x14:dxf>
          </x14:cfRule>
          <x14:cfRule type="expression" priority="1556" id="{6117E0AD-4A18-4794-8421-C9A57F8BFB23}">
            <xm:f>AND('2020-04'!$B$21&lt;=I$5,'2020-04'!$C$21&gt;=I$5)</xm:f>
            <x14:dxf>
              <fill>
                <patternFill>
                  <bgColor theme="5" tint="-0.24994659260841701"/>
                </patternFill>
              </fill>
            </x14:dxf>
          </x14:cfRule>
          <x14:cfRule type="expression" priority="1555" id="{7430A5BF-897E-4610-91FB-B63C236269B2}">
            <xm:f>AND('2020-04'!$B$20&lt;=I$5,'2020-04'!$C$20&gt;=I$5)</xm:f>
            <x14:dxf>
              <fill>
                <patternFill>
                  <bgColor theme="5" tint="0.59996337778862885"/>
                </patternFill>
              </fill>
            </x14:dxf>
          </x14:cfRule>
          <x14:cfRule type="expression" priority="1554" id="{8EFB07B8-FB8D-493A-8669-55DB6CE8CBB0}">
            <xm:f>AND('2020-04'!$B$19&lt;=I$5,'2020-04'!$C$19&gt;I$5)</xm:f>
            <x14:dxf>
              <fill>
                <patternFill>
                  <bgColor theme="5" tint="0.59996337778862885"/>
                </patternFill>
              </fill>
            </x14:dxf>
          </x14:cfRule>
          <x14:cfRule type="expression" priority="1585" id="{E8B8B85B-2DD9-49B1-8EB5-7A1FF19E8751}">
            <xm:f>AND('2020-04'!$B$34&lt;=I$5,'2020-04'!$C$34&gt;=I$5)</xm:f>
            <x14:dxf>
              <fill>
                <patternFill>
                  <bgColor rgb="FF7030A0"/>
                </patternFill>
              </fill>
            </x14:dxf>
          </x14:cfRule>
          <x14:cfRule type="expression" priority="1568" id="{CEF9A102-467B-4F23-8DEA-3AB60E16E5B2}">
            <xm:f>AND('2020-04'!$B$33&lt;=I$5,'2020-04'!$C$33&gt;=I$5)</xm:f>
            <x14:dxf>
              <fill>
                <patternFill>
                  <bgColor rgb="FF7030A0"/>
                </patternFill>
              </fill>
            </x14:dxf>
          </x14:cfRule>
          <x14:cfRule type="expression" priority="1567" id="{A7BE5F1D-B640-4224-9D4E-856257844DDF}">
            <xm:f>AND('2020-04'!$B$32&lt;=I$5,'2020-04'!$C$32&gt;=I$5)</xm:f>
            <x14:dxf>
              <fill>
                <patternFill>
                  <bgColor rgb="FF002060"/>
                </patternFill>
              </fill>
            </x14:dxf>
          </x14:cfRule>
          <x14:cfRule type="expression" priority="1566" id="{DA163C6F-E475-4BBE-8236-4277F38E77C4}">
            <xm:f>AND('2020-04'!$B$31&lt;=I$5,'2020-04'!$C$31&gt;=I$5)</xm:f>
            <x14:dxf>
              <fill>
                <patternFill>
                  <bgColor theme="4" tint="-0.499984740745262"/>
                </patternFill>
              </fill>
            </x14:dxf>
          </x14:cfRule>
          <xm:sqref>I105:XFD105</xm:sqref>
        </x14:conditionalFormatting>
        <x14:conditionalFormatting xmlns:xm="http://schemas.microsoft.com/office/excel/2006/main">
          <x14:cfRule type="expression" priority="1550" id="{1DDA6208-D39D-4ADC-93DD-98B8D82B0216}">
            <xm:f>AND('2020-05'!$D$33&lt;=I$5,'2020-05'!$E$33&gt;=I$5)</xm:f>
            <x14:dxf>
              <fill>
                <patternFill>
                  <bgColor rgb="FF7030A0"/>
                </patternFill>
              </fill>
            </x14:dxf>
          </x14:cfRule>
          <x14:cfRule type="expression" priority="1539" id="{D8F725C0-49F4-4863-841F-1FCC6AC24E9A}">
            <xm:f>AND('2020-05'!$D$22&lt;=I$5,'2020-05'!$E$22&gt;=I$5)</xm:f>
            <x14:dxf>
              <fill>
                <patternFill>
                  <bgColor theme="4" tint="0.79998168889431442"/>
                </patternFill>
              </fill>
            </x14:dxf>
          </x14:cfRule>
          <x14:cfRule type="expression" priority="1540" id="{B335CA26-188D-49FB-84A4-B277953D9424}">
            <xm:f>AND('2020-05'!$D$23&lt;=I$5,'2020-05'!$E$23&gt;=I$5)</xm:f>
            <x14:dxf>
              <fill>
                <patternFill>
                  <bgColor theme="9" tint="0.39994506668294322"/>
                </patternFill>
              </fill>
            </x14:dxf>
          </x14:cfRule>
          <x14:cfRule type="expression" priority="1541" id="{1D134DE9-F6FA-4005-BE91-5C9E39012A14}">
            <xm:f>AND('2020-05'!$D$24&lt;=I$5,'2020-05'!$E$24&gt;=I$5)</xm:f>
            <x14:dxf>
              <fill>
                <patternFill>
                  <bgColor theme="4" tint="0.39994506668294322"/>
                </patternFill>
              </fill>
            </x14:dxf>
          </x14:cfRule>
          <x14:cfRule type="expression" priority="1542" id="{CAF50D75-5B2F-4DA4-AEA8-957E4F342844}">
            <xm:f>AND('2020-05'!$D$25&lt;=I$5,'2020-05'!$E$25&gt;=I$5)</xm:f>
            <x14:dxf>
              <fill>
                <patternFill>
                  <bgColor theme="4" tint="0.39994506668294322"/>
                </patternFill>
              </fill>
            </x14:dxf>
          </x14:cfRule>
          <x14:cfRule type="expression" priority="1543" id="{321A8DCE-29B0-4CB2-A52C-92F8B5677F12}">
            <xm:f>AND('2020-05'!$D$26&lt;=I$5,'2020-05'!$E$26&gt;=I$5)</xm:f>
            <x14:dxf>
              <fill>
                <patternFill>
                  <bgColor theme="4" tint="-0.24994659260841701"/>
                </patternFill>
              </fill>
            </x14:dxf>
          </x14:cfRule>
          <x14:cfRule type="expression" priority="1544" id="{3943D38D-E715-4E57-8BCD-AA153E8F1FAD}">
            <xm:f>AND('2020-05'!$D$27&lt;=I$5,'2020-05'!$E$27&gt;=I$5)</xm:f>
            <x14:dxf>
              <fill>
                <patternFill>
                  <bgColor theme="4" tint="-0.24994659260841701"/>
                </patternFill>
              </fill>
            </x14:dxf>
          </x14:cfRule>
          <x14:cfRule type="expression" priority="1545" id="{A890C469-FE9C-474B-9A11-7439C0F07C48}">
            <xm:f>AND('2020-05'!$D$28&lt;=I$5,'2020-05'!$E$28&gt;=I$5)</xm:f>
            <x14:dxf>
              <fill>
                <patternFill>
                  <bgColor theme="4" tint="-0.24994659260841701"/>
                </patternFill>
              </fill>
            </x14:dxf>
          </x14:cfRule>
          <x14:cfRule type="expression" priority="1549" id="{58B2EC47-EB48-43C6-8646-56519B64A108}">
            <xm:f>AND('2020-05'!$D$32&lt;=I$5,'2020-05'!$E$32&gt;=I$5)</xm:f>
            <x14:dxf>
              <fill>
                <patternFill>
                  <bgColor rgb="FF002060"/>
                </patternFill>
              </fill>
            </x14:dxf>
          </x14:cfRule>
          <x14:cfRule type="expression" priority="1546" id="{5ED7367A-390F-4F62-8180-D39ABE00DB93}">
            <xm:f>AND('2020-05'!$D$29&lt;=I$5,'2020-05'!$E$29&gt;=I$5)</xm:f>
            <x14:dxf>
              <fill>
                <patternFill>
                  <bgColor theme="4" tint="-0.24994659260841701"/>
                </patternFill>
              </fill>
            </x14:dxf>
          </x14:cfRule>
          <x14:cfRule type="expression" priority="1547" id="{441C5822-9094-42F9-9347-0CBFB8AA71CA}">
            <xm:f>AND('2020-05'!$D$30&lt;=I$5,'2020-05'!$E$30&gt;=I$5)</xm:f>
            <x14:dxf>
              <fill>
                <patternFill>
                  <bgColor theme="4" tint="-0.24994659260841701"/>
                </patternFill>
              </fill>
            </x14:dxf>
          </x14:cfRule>
          <x14:cfRule type="expression" priority="1548" id="{6F8F6AC1-21B6-41E1-B298-E543A0FB50B8}">
            <xm:f>AND('2020-05'!$D$31&lt;=I$5,'2020-05'!$E$31&gt;=I$5)</xm:f>
            <x14:dxf>
              <fill>
                <patternFill>
                  <bgColor theme="4" tint="-0.499984740745262"/>
                </patternFill>
              </fill>
            </x14:dxf>
          </x14:cfRule>
          <x14:cfRule type="expression" priority="1551" id="{EF7DFA55-07DA-4C8B-BD9A-7FBAB479E47A}">
            <xm:f>AND('2020-05'!$D$34&lt;=I$5,'2020-05'!$E$34&gt;=I$5)</xm:f>
            <x14:dxf>
              <fill>
                <patternFill>
                  <bgColor rgb="FF7030A0"/>
                </patternFill>
              </fill>
            </x14:dxf>
          </x14:cfRule>
          <x14:cfRule type="expression" priority="1536" id="{83C2B3C3-E60E-4D2B-9E5E-D111AEBAC151}">
            <xm:f>AND('2020-05'!$D$19&lt;=I$5,'2020-05'!$E$19&gt;I$5)</xm:f>
            <x14:dxf>
              <fill>
                <patternFill>
                  <bgColor theme="5" tint="0.59996337778862885"/>
                </patternFill>
              </fill>
            </x14:dxf>
          </x14:cfRule>
          <x14:cfRule type="expression" priority="1537" id="{ACA61EB3-59FA-4914-9A36-73C7835ABED0}">
            <xm:f>AND('2020-05'!$D$20&lt;=I$5,'2020-05'!$E$20&gt;=I$5)</xm:f>
            <x14:dxf>
              <fill>
                <patternFill>
                  <bgColor theme="5" tint="0.59996337778862885"/>
                </patternFill>
              </fill>
            </x14:dxf>
          </x14:cfRule>
          <x14:cfRule type="expression" priority="1538" id="{D784DDA8-FAA3-4FCA-B534-B9CB735C3477}">
            <xm:f>AND('2020-05'!$D$21&lt;=I$5,'2020-05'!$E$21&gt;=I$5)</xm:f>
            <x14:dxf>
              <fill>
                <patternFill>
                  <bgColor theme="5" tint="-0.24994659260841701"/>
                </patternFill>
              </fill>
            </x14:dxf>
          </x14:cfRule>
          <xm:sqref>I106:XFD106</xm:sqref>
        </x14:conditionalFormatting>
        <x14:conditionalFormatting xmlns:xm="http://schemas.microsoft.com/office/excel/2006/main">
          <x14:cfRule type="expression" priority="1530" id="{66BD95AF-421B-4FDF-BA82-35FC3EA33875}">
            <xm:f>AND('2020-05'!$B$28&lt;=I$5,'2020-05'!$C$28&gt;=I$5)</xm:f>
            <x14:dxf>
              <fill>
                <patternFill>
                  <bgColor theme="4" tint="-0.24994659260841701"/>
                </patternFill>
              </fill>
            </x14:dxf>
          </x14:cfRule>
          <x14:cfRule type="expression" priority="1523" id="{623942D0-56F7-4477-88F5-6B96D81D7BF8}">
            <xm:f>AND('2020-05'!$B$21&lt;=I$5,'2020-05'!$C$21&gt;=I$5)</xm:f>
            <x14:dxf>
              <fill>
                <patternFill>
                  <bgColor theme="5" tint="-0.24994659260841701"/>
                </patternFill>
              </fill>
            </x14:dxf>
          </x14:cfRule>
          <x14:cfRule type="expression" priority="1524" id="{F64DD61F-6948-460E-9C65-81D64D2465B5}">
            <xm:f>AND('2020-05'!$B$22&lt;=I$5,'2020-05'!$C$22&gt;=I$5)</xm:f>
            <x14:dxf>
              <fill>
                <patternFill>
                  <bgColor theme="4" tint="0.79998168889431442"/>
                </patternFill>
              </fill>
            </x14:dxf>
          </x14:cfRule>
          <x14:cfRule type="expression" priority="1525" id="{BCCCE826-FC57-407A-995E-69624C81A3B4}">
            <xm:f>AND('2020-05'!$B$23&lt;=I$5,'2020-05'!$C$23&gt;=I$5)</xm:f>
            <x14:dxf>
              <fill>
                <patternFill>
                  <bgColor theme="9" tint="0.39994506668294322"/>
                </patternFill>
              </fill>
            </x14:dxf>
          </x14:cfRule>
          <x14:cfRule type="expression" priority="1526" id="{5EECB7EB-0BC8-4BD1-9B77-4C0C7428EAF4}">
            <xm:f>AND('2020-05'!$B$24&lt;=I$5,'2020-05'!$C$24&gt;=I$5)</xm:f>
            <x14:dxf>
              <fill>
                <patternFill>
                  <bgColor theme="4" tint="0.39994506668294322"/>
                </patternFill>
              </fill>
            </x14:dxf>
          </x14:cfRule>
          <x14:cfRule type="expression" priority="1527" id="{A63B9026-30B3-484C-9FBE-F7A99FF79FA9}">
            <xm:f>AND('2020-05'!$B$25&lt;=I$5,'2020-05'!$C$25&gt;=I$5)</xm:f>
            <x14:dxf>
              <fill>
                <patternFill>
                  <bgColor theme="4" tint="0.39994506668294322"/>
                </patternFill>
              </fill>
            </x14:dxf>
          </x14:cfRule>
          <x14:cfRule type="expression" priority="1528" id="{8378C33D-6E3F-4BAE-AE3D-82DCC214A8F5}">
            <xm:f>AND('2020-05'!$B$26&lt;=I$5,'2020-05'!$C$26&gt;=I$5)</xm:f>
            <x14:dxf>
              <fill>
                <patternFill>
                  <bgColor theme="4" tint="-0.24994659260841701"/>
                </patternFill>
              </fill>
            </x14:dxf>
          </x14:cfRule>
          <x14:cfRule type="expression" priority="1529" id="{CF38D00D-0604-4FF0-8AAF-7F3DBDDAC8D4}">
            <xm:f>AND('2020-05'!$B$27&lt;=I$5,'2020-05'!$C$27&gt;=I$5)</xm:f>
            <x14:dxf>
              <fill>
                <patternFill>
                  <bgColor theme="4" tint="-0.24994659260841701"/>
                </patternFill>
              </fill>
            </x14:dxf>
          </x14:cfRule>
          <x14:cfRule type="expression" priority="1531" id="{B57FEEF6-97F8-401D-B3C5-BAF9033282F2}">
            <xm:f>AND('2020-05'!$B$29&lt;=I$5,'2020-05'!$C$29&gt;=I$5)</xm:f>
            <x14:dxf>
              <fill>
                <patternFill>
                  <bgColor theme="4" tint="-0.24994659260841701"/>
                </patternFill>
              </fill>
            </x14:dxf>
          </x14:cfRule>
          <x14:cfRule type="expression" priority="1533" id="{97D0582B-2CBB-4511-AD51-25CCF79CC071}">
            <xm:f>AND('2020-05'!$B$31&lt;=I$5,'2020-05'!$C$31&gt;=I$5)</xm:f>
            <x14:dxf>
              <fill>
                <patternFill>
                  <bgColor theme="4" tint="-0.499984740745262"/>
                </patternFill>
              </fill>
            </x14:dxf>
          </x14:cfRule>
          <x14:cfRule type="expression" priority="1534" id="{74F1FE01-6E20-4D3D-A2FC-C914B428028A}">
            <xm:f>AND('2020-05'!$B$32&lt;=I$5,'2020-05'!$C$32&gt;=I$5)</xm:f>
            <x14:dxf>
              <fill>
                <patternFill>
                  <bgColor rgb="FF002060"/>
                </patternFill>
              </fill>
            </x14:dxf>
          </x14:cfRule>
          <x14:cfRule type="expression" priority="1535" id="{BB26F272-C232-40A7-9BE7-4350BC2A63E1}">
            <xm:f>AND('2020-05'!$B$33&lt;=I$5,'2020-05'!$C$33&gt;=I$5)</xm:f>
            <x14:dxf>
              <fill>
                <patternFill>
                  <bgColor rgb="FF7030A0"/>
                </patternFill>
              </fill>
            </x14:dxf>
          </x14:cfRule>
          <x14:cfRule type="expression" priority="1532" id="{1B034810-7569-421C-861B-A793E389BB19}">
            <xm:f>AND('2020-05'!$B$30&lt;=I$5,'2020-05'!$C$30&gt;=I$5)</xm:f>
            <x14:dxf>
              <fill>
                <patternFill>
                  <bgColor theme="4" tint="-0.24994659260841701"/>
                </patternFill>
              </fill>
            </x14:dxf>
          </x14:cfRule>
          <x14:cfRule type="expression" priority="1552" id="{EC8C111A-3D7F-4206-A4A7-72C1684D6660}">
            <xm:f>AND('2020-05'!$B$34&lt;=I$5,'2020-05'!$C$34&gt;=I$5)</xm:f>
            <x14:dxf>
              <fill>
                <patternFill>
                  <bgColor rgb="FF7030A0"/>
                </patternFill>
              </fill>
            </x14:dxf>
          </x14:cfRule>
          <x14:cfRule type="expression" priority="1522" id="{63D3FA7D-8CBD-429C-ACF5-91801F9170B2}">
            <xm:f>AND('2020-05'!$B$20&lt;=I$5,'2020-05'!$C$20&gt;=I$5)</xm:f>
            <x14:dxf>
              <fill>
                <patternFill>
                  <bgColor theme="5" tint="0.59996337778862885"/>
                </patternFill>
              </fill>
            </x14:dxf>
          </x14:cfRule>
          <x14:cfRule type="expression" priority="1521" id="{7921DF69-EE13-4524-81F2-DD5074CB526D}">
            <xm:f>AND('2020-05'!$B$19&lt;=I$5,'2020-05'!$C$19&gt;I$5)</xm:f>
            <x14:dxf>
              <fill>
                <patternFill>
                  <bgColor theme="5" tint="0.59996337778862885"/>
                </patternFill>
              </fill>
            </x14:dxf>
          </x14:cfRule>
          <xm:sqref>I107:XFD107</xm:sqref>
        </x14:conditionalFormatting>
        <x14:conditionalFormatting xmlns:xm="http://schemas.microsoft.com/office/excel/2006/main">
          <x14:cfRule type="expression" priority="8037" id="{4053AE92-5973-4D10-8B31-F2FA2F18EB7B}">
            <xm:f>AND('2020-06'!$E$41&lt;=I$5,'2020-06'!$F$41&gt;=I$5)</xm:f>
            <x14:dxf>
              <fill>
                <patternFill>
                  <bgColor rgb="FF7030A0"/>
                </patternFill>
              </fill>
            </x14:dxf>
          </x14:cfRule>
          <x14:cfRule type="expression" priority="8036" id="{DF4C28F5-D48A-4DFA-8162-C58F3110614F}">
            <xm:f>AND('2020-06'!$E$34&lt;=I$5,'2020-06'!$F$34&gt;=I$5)</xm:f>
            <x14:dxf>
              <fill>
                <patternFill>
                  <bgColor rgb="FF7030A0"/>
                </patternFill>
              </fill>
            </x14:dxf>
          </x14:cfRule>
          <x14:cfRule type="expression" priority="8035" id="{583C5662-1853-44A4-8FAF-EA770D6E5F95}">
            <xm:f>AND('2020-06'!$E$33&lt;=I$5,'2020-06'!$F$33&gt;=I$5)</xm:f>
            <x14:dxf>
              <fill>
                <patternFill>
                  <bgColor rgb="FF002060"/>
                </patternFill>
              </fill>
            </x14:dxf>
          </x14:cfRule>
          <x14:cfRule type="expression" priority="8034" id="{7AEDAB2E-3D3D-4385-9CFE-C2645C582C95}">
            <xm:f>AND('2020-06'!$E$32&lt;=I$5,'2020-06'!$F$32&gt;=I$5)</xm:f>
            <x14:dxf>
              <fill>
                <patternFill>
                  <bgColor theme="4" tint="-0.499984740745262"/>
                </patternFill>
              </fill>
            </x14:dxf>
          </x14:cfRule>
          <x14:cfRule type="expression" priority="8033" id="{99A3CD60-4FE8-417E-A05B-727F54F491FD}">
            <xm:f>AND('2020-06'!#REF!&lt;=I$5,'2020-06'!#REF!&gt;=I$5)</xm:f>
            <x14:dxf>
              <fill>
                <patternFill>
                  <bgColor theme="4" tint="-0.24994659260841701"/>
                </patternFill>
              </fill>
            </x14:dxf>
          </x14:cfRule>
          <x14:cfRule type="expression" priority="8032" id="{E010795A-6A3E-4A2F-BF88-615C5AF572CA}">
            <xm:f>AND('2020-06'!$E$30&lt;=I$5,'2020-06'!$F$30&gt;=I$5)</xm:f>
            <x14:dxf>
              <fill>
                <patternFill>
                  <bgColor theme="4" tint="-0.24994659260841701"/>
                </patternFill>
              </fill>
            </x14:dxf>
          </x14:cfRule>
          <x14:cfRule type="expression" priority="8031" id="{DA9F8014-156D-47B6-965E-A9309C6FE3EA}">
            <xm:f>AND('2020-06'!$E$29&lt;=I$5,'2020-06'!$F$29&gt;=I$5)</xm:f>
            <x14:dxf>
              <fill>
                <patternFill>
                  <bgColor theme="4" tint="-0.24994659260841701"/>
                </patternFill>
              </fill>
            </x14:dxf>
          </x14:cfRule>
          <x14:cfRule type="expression" priority="8030" id="{CA223F35-4EB3-45DA-B2F3-74018B111277}">
            <xm:f>AND('2020-06'!$E$28&lt;=I$5,'2020-06'!$F$28&gt;=I$5)</xm:f>
            <x14:dxf>
              <fill>
                <patternFill>
                  <bgColor theme="4" tint="-0.24994659260841701"/>
                </patternFill>
              </fill>
            </x14:dxf>
          </x14:cfRule>
          <x14:cfRule type="expression" priority="8029" id="{2AD3067F-EC63-4938-B316-53E452ED08A2}">
            <xm:f>AND('2020-06'!$E$27&lt;=I$5,'2020-06'!$F$27&gt;=I$5)</xm:f>
            <x14:dxf>
              <fill>
                <patternFill>
                  <bgColor theme="4" tint="-0.24994659260841701"/>
                </patternFill>
              </fill>
            </x14:dxf>
          </x14:cfRule>
          <x14:cfRule type="expression" priority="8028" id="{7FB338F7-A87E-4C0A-BD0D-290BF9CD5BA2}">
            <xm:f>AND('2020-06'!$E$26&lt;=I$5,'2020-06'!$F$26&gt;=I$5)</xm:f>
            <x14:dxf>
              <fill>
                <patternFill>
                  <bgColor theme="4" tint="0.39994506668294322"/>
                </patternFill>
              </fill>
            </x14:dxf>
          </x14:cfRule>
          <x14:cfRule type="expression" priority="8027" id="{3C077835-7341-470A-8AF6-C65CDDFC91CF}">
            <xm:f>AND('2020-06'!$E$25&lt;=I$5,'2020-06'!$F$25&gt;=I$5)</xm:f>
            <x14:dxf>
              <fill>
                <patternFill>
                  <bgColor theme="4" tint="0.39994506668294322"/>
                </patternFill>
              </fill>
            </x14:dxf>
          </x14:cfRule>
          <x14:cfRule type="expression" priority="8026" id="{7EA2AE72-5516-4E30-8EE0-797DE6EE1C1E}">
            <xm:f>AND('2020-06'!$E$24&lt;=I$5,'2020-06'!$F$24&gt;=I$5)</xm:f>
            <x14:dxf>
              <fill>
                <patternFill>
                  <bgColor theme="9" tint="0.39994506668294322"/>
                </patternFill>
              </fill>
            </x14:dxf>
          </x14:cfRule>
          <x14:cfRule type="expression" priority="8025" id="{39EA739F-0D17-41EB-AB18-4002608FED09}">
            <xm:f>AND('2020-06'!$E$22&lt;=I$5,'2020-06'!$F$22&gt;=I$5)</xm:f>
            <x14:dxf>
              <fill>
                <patternFill>
                  <bgColor theme="4" tint="0.79998168889431442"/>
                </patternFill>
              </fill>
            </x14:dxf>
          </x14:cfRule>
          <x14:cfRule type="expression" priority="8024" id="{86367BBB-68E0-468A-A53A-88EC355B839A}">
            <xm:f>AND('2020-06'!$E$21&lt;=I$5,'2020-06'!$F$21&gt;=I$5)</xm:f>
            <x14:dxf>
              <fill>
                <patternFill>
                  <bgColor theme="5" tint="-0.24994659260841701"/>
                </patternFill>
              </fill>
            </x14:dxf>
          </x14:cfRule>
          <x14:cfRule type="expression" priority="8023" id="{233DBC1B-17A1-4625-B40B-067A730A41FF}">
            <xm:f>AND('2020-06'!$E$20&lt;=I$5,'2020-06'!$F$20&gt;=I$5)</xm:f>
            <x14:dxf>
              <fill>
                <patternFill>
                  <bgColor theme="5" tint="0.59996337778862885"/>
                </patternFill>
              </fill>
            </x14:dxf>
          </x14:cfRule>
          <x14:cfRule type="expression" priority="8022" id="{19F69C13-6DF9-495B-A517-DA582AA76E65}">
            <xm:f>AND('2020-06'!$E$19&lt;=I$5,'2020-06'!$F$19&gt;I$5)</xm:f>
            <x14:dxf>
              <fill>
                <patternFill>
                  <bgColor theme="5" tint="0.59996337778862885"/>
                </patternFill>
              </fill>
            </x14:dxf>
          </x14:cfRule>
          <xm:sqref>I108:XFD108</xm:sqref>
        </x14:conditionalFormatting>
        <x14:conditionalFormatting xmlns:xm="http://schemas.microsoft.com/office/excel/2006/main">
          <x14:cfRule type="expression" priority="8047" id="{4476C93F-4FC7-4586-8310-86CDF21FCFF7}">
            <xm:f>AND('2020-06'!$B$29&lt;=I$5,'2020-06'!$C$29&gt;=I$5)</xm:f>
            <x14:dxf>
              <fill>
                <patternFill>
                  <bgColor theme="4" tint="-0.24994659260841701"/>
                </patternFill>
              </fill>
            </x14:dxf>
          </x14:cfRule>
          <x14:cfRule type="expression" priority="8052" id="{E78BF7B7-FA58-4A50-8D76-C07B63F20F1D}">
            <xm:f>AND('2020-06'!$B$34&lt;=I$5,'2020-06'!$C$34&gt;=I$5)</xm:f>
            <x14:dxf>
              <fill>
                <patternFill>
                  <bgColor rgb="FF7030A0"/>
                </patternFill>
              </fill>
            </x14:dxf>
          </x14:cfRule>
          <x14:cfRule type="expression" priority="8051" id="{34ACD8EA-1BFF-452F-807E-F5BA1427624D}">
            <xm:f>AND('2020-06'!$B$33&lt;=I$5,'2020-06'!$C$33&gt;=I$5)</xm:f>
            <x14:dxf>
              <fill>
                <patternFill>
                  <bgColor rgb="FF002060"/>
                </patternFill>
              </fill>
            </x14:dxf>
          </x14:cfRule>
          <x14:cfRule type="expression" priority="8050" id="{1DC7A008-C8B8-4F77-AA71-C83E57E77908}">
            <xm:f>AND('2020-06'!$B$32&lt;=I$5,'2020-06'!$C$32&gt;=I$5)</xm:f>
            <x14:dxf>
              <fill>
                <patternFill>
                  <bgColor theme="4" tint="-0.499984740745262"/>
                </patternFill>
              </fill>
            </x14:dxf>
          </x14:cfRule>
          <x14:cfRule type="expression" priority="8043" id="{AD6696F6-A50D-428B-A086-8548738F9E4F}">
            <xm:f>AND('2020-06'!$B$25&lt;=I$5,'2020-06'!$C$25&gt;=I$5)</xm:f>
            <x14:dxf>
              <fill>
                <patternFill>
                  <bgColor theme="4" tint="0.39994506668294322"/>
                </patternFill>
              </fill>
            </x14:dxf>
          </x14:cfRule>
          <x14:cfRule type="expression" priority="8042" id="{E49AECE1-382A-42DC-BB68-E1E0C8F2F39C}">
            <xm:f>AND('2020-06'!$B$24&lt;=I$5,'2020-06'!$C$24&gt;=I$5)</xm:f>
            <x14:dxf>
              <fill>
                <patternFill>
                  <bgColor theme="9" tint="0.39994506668294322"/>
                </patternFill>
              </fill>
            </x14:dxf>
          </x14:cfRule>
          <x14:cfRule type="expression" priority="8041" id="{EF6091FC-FBB5-4C39-91A8-AF6223406585}">
            <xm:f>AND('2020-06'!$B$22&lt;=I$5,'2020-06'!$C$22&gt;=I$5)</xm:f>
            <x14:dxf>
              <fill>
                <patternFill>
                  <bgColor theme="4" tint="0.79998168889431442"/>
                </patternFill>
              </fill>
            </x14:dxf>
          </x14:cfRule>
          <x14:cfRule type="expression" priority="8046" id="{C5EE21FE-634E-4E05-8B03-AECA30FE0DF9}">
            <xm:f>AND('2020-06'!$B$28&lt;=I$5,'2020-06'!$C$28&gt;=I$5)</xm:f>
            <x14:dxf>
              <fill>
                <patternFill>
                  <bgColor theme="4" tint="-0.24994659260841701"/>
                </patternFill>
              </fill>
            </x14:dxf>
          </x14:cfRule>
          <x14:cfRule type="expression" priority="8039" id="{9F7C6656-655B-4A1E-B949-D5BFF5F85B90}">
            <xm:f>AND('2020-06'!$B$20&lt;=I$5,'2020-06'!$C$20&gt;=I$5)</xm:f>
            <x14:dxf>
              <fill>
                <patternFill>
                  <bgColor theme="5" tint="0.59996337778862885"/>
                </patternFill>
              </fill>
            </x14:dxf>
          </x14:cfRule>
          <x14:cfRule type="expression" priority="8038" id="{EBB8D96C-986D-447B-8A76-ABEA85A9D554}">
            <xm:f>AND('2020-06'!$B$19&lt;=I$5,'2020-06'!$C$19&gt;I$5)</xm:f>
            <x14:dxf>
              <fill>
                <patternFill>
                  <bgColor theme="5" tint="0.59996337778862885"/>
                </patternFill>
              </fill>
            </x14:dxf>
          </x14:cfRule>
          <x14:cfRule type="expression" priority="8048" id="{1F6F5A0A-E8B7-42BC-9D17-9E0178D37E57}">
            <xm:f>AND('2020-06'!$B$30&lt;=I$5,'2020-06'!$C$30&gt;=I$5)</xm:f>
            <x14:dxf>
              <fill>
                <patternFill>
                  <bgColor theme="4" tint="-0.24994659260841701"/>
                </patternFill>
              </fill>
            </x14:dxf>
          </x14:cfRule>
          <x14:cfRule type="expression" priority="8049" id="{73FE861A-C12F-48CC-A944-05CBB8490A61}">
            <xm:f>AND('2020-06'!#REF!&lt;=I$5,'2020-06'!#REF!&gt;=I$5)</xm:f>
            <x14:dxf>
              <fill>
                <patternFill>
                  <bgColor theme="4" tint="-0.24994659260841701"/>
                </patternFill>
              </fill>
            </x14:dxf>
          </x14:cfRule>
          <x14:cfRule type="expression" priority="8040" id="{4FF6899B-791B-4E16-BDAA-C3236FA0E9E1}">
            <xm:f>AND('2020-06'!$B$21&lt;=I$5,'2020-06'!$C$21&gt;=I$5)</xm:f>
            <x14:dxf>
              <fill>
                <patternFill>
                  <bgColor theme="5" tint="-0.24994659260841701"/>
                </patternFill>
              </fill>
            </x14:dxf>
          </x14:cfRule>
          <x14:cfRule type="expression" priority="8045" id="{E4DBE121-D1E7-4407-BED7-C14F795CA4CB}">
            <xm:f>AND('2020-06'!$B$27&lt;=I$5,'2020-06'!$C$27&gt;=I$5)</xm:f>
            <x14:dxf>
              <fill>
                <patternFill>
                  <bgColor theme="4" tint="-0.24994659260841701"/>
                </patternFill>
              </fill>
            </x14:dxf>
          </x14:cfRule>
          <x14:cfRule type="expression" priority="8044" id="{8043B9EA-B2F5-4D32-AA45-A062FD122F28}">
            <xm:f>AND('2020-06'!$B$26&lt;=I$5,'2020-06'!$C$26&gt;=I$5)</xm:f>
            <x14:dxf>
              <fill>
                <patternFill>
                  <bgColor theme="4" tint="0.39994506668294322"/>
                </patternFill>
              </fill>
            </x14:dxf>
          </x14:cfRule>
          <x14:cfRule type="expression" priority="8053" id="{3DD75C77-6EFE-4C56-8B75-7762DB07C59C}">
            <xm:f>AND('2020-06'!$B$41&lt;=I$5,'2020-06'!$C$41&gt;=I$5)</xm:f>
            <x14:dxf>
              <fill>
                <patternFill>
                  <bgColor rgb="FF7030A0"/>
                </patternFill>
              </fill>
            </x14:dxf>
          </x14:cfRule>
          <xm:sqref>I109:XFD109</xm:sqref>
        </x14:conditionalFormatting>
        <x14:conditionalFormatting xmlns:xm="http://schemas.microsoft.com/office/excel/2006/main">
          <x14:cfRule type="expression" priority="1443" id="{7D20D5E3-048A-45EC-B7D1-08348CE427DB}">
            <xm:f>AND('2021-01'!$E$32&lt;=I$5,'2021-01'!$F$32&gt;=I$5)</xm:f>
            <x14:dxf>
              <fill>
                <patternFill>
                  <bgColor theme="4" tint="-0.499984740745262"/>
                </patternFill>
              </fill>
            </x14:dxf>
          </x14:cfRule>
          <x14:cfRule type="expression" priority="1442" id="{A83AF207-0C19-4BA5-A98C-DCEA773852D9}">
            <xm:f>AND('2021-01'!$E$31&lt;=I$5,'2021-01'!$F$31&gt;=I$5)</xm:f>
            <x14:dxf>
              <fill>
                <patternFill>
                  <bgColor theme="4" tint="-0.24994659260841701"/>
                </patternFill>
              </fill>
            </x14:dxf>
          </x14:cfRule>
          <x14:cfRule type="expression" priority="1441" id="{A2B0661A-DDDF-48E6-B0AE-7A00AAA9E464}">
            <xm:f>AND('2021-01'!$E$30&lt;=I$5,'2021-01'!$F$30&gt;=I$5)</xm:f>
            <x14:dxf>
              <fill>
                <patternFill>
                  <bgColor theme="4" tint="-0.24994659260841701"/>
                </patternFill>
              </fill>
            </x14:dxf>
          </x14:cfRule>
          <x14:cfRule type="expression" priority="1440" id="{9C94D6F2-B1D8-4C4F-841C-E2FF1381CF4E}">
            <xm:f>AND('2021-01'!$E$29&lt;=I$5,'2021-01'!$F$29&gt;=I$5)</xm:f>
            <x14:dxf>
              <fill>
                <patternFill>
                  <bgColor theme="4" tint="-0.24994659260841701"/>
                </patternFill>
              </fill>
            </x14:dxf>
          </x14:cfRule>
          <x14:cfRule type="expression" priority="1439" id="{E529FFE7-DFB8-49EB-990F-1BD6C79DD0B8}">
            <xm:f>AND('2021-01'!$E$28&lt;=I$5,'2021-01'!$F$28&gt;=I$5)</xm:f>
            <x14:dxf>
              <fill>
                <patternFill>
                  <bgColor theme="4" tint="-0.24994659260841701"/>
                </patternFill>
              </fill>
            </x14:dxf>
          </x14:cfRule>
          <x14:cfRule type="expression" priority="1438" id="{B7C129A4-DB7A-4BC3-B2A5-4C9DFC163AD0}">
            <xm:f>AND('2021-01'!$E$27&lt;=I$5,'2021-01'!$F$27&gt;=I$5)</xm:f>
            <x14:dxf>
              <fill>
                <patternFill>
                  <bgColor theme="4" tint="-0.24994659260841701"/>
                </patternFill>
              </fill>
            </x14:dxf>
          </x14:cfRule>
          <x14:cfRule type="expression" priority="1437" id="{07E7FD44-40FA-456F-B4DD-AB361E7D3648}">
            <xm:f>AND('2021-01'!$E$26&lt;=I$5,'2021-01'!$F$26&gt;=I$5)</xm:f>
            <x14:dxf>
              <fill>
                <patternFill>
                  <bgColor theme="4" tint="0.39994506668294322"/>
                </patternFill>
              </fill>
            </x14:dxf>
          </x14:cfRule>
          <x14:cfRule type="expression" priority="1436" id="{9C290317-9847-4B6A-8337-FF08F14911C7}">
            <xm:f>AND('2021-01'!$E$25&lt;=I$5,'2021-01'!$F$25&gt;=I$5)</xm:f>
            <x14:dxf>
              <fill>
                <patternFill>
                  <bgColor theme="4" tint="0.39994506668294322"/>
                </patternFill>
              </fill>
            </x14:dxf>
          </x14:cfRule>
          <x14:cfRule type="expression" priority="1435" id="{D1233994-E76E-4BEE-9114-C0973A479303}">
            <xm:f>AND('2021-01'!$E$24&lt;=I$5,'2021-01'!$F$24&gt;=I$5)</xm:f>
            <x14:dxf>
              <fill>
                <patternFill>
                  <bgColor theme="9" tint="0.39994506668294322"/>
                </patternFill>
              </fill>
            </x14:dxf>
          </x14:cfRule>
          <x14:cfRule type="expression" priority="1434" id="{BFB7416B-013D-4F59-A5A8-D76528BF4E64}">
            <xm:f>AND('2021-01'!$E$22&lt;=I$5,'2021-01'!$F$22&gt;=I$5)</xm:f>
            <x14:dxf>
              <fill>
                <patternFill>
                  <bgColor theme="4" tint="0.79998168889431442"/>
                </patternFill>
              </fill>
            </x14:dxf>
          </x14:cfRule>
          <x14:cfRule type="expression" priority="1433" id="{D7748FD6-45A5-4ABE-8B70-789E8C4685E7}">
            <xm:f>AND('2021-01'!$E$21&lt;=I$5,'2021-01'!$F$21&gt;=I$5)</xm:f>
            <x14:dxf>
              <fill>
                <patternFill>
                  <bgColor theme="5" tint="-0.24994659260841701"/>
                </patternFill>
              </fill>
            </x14:dxf>
          </x14:cfRule>
          <x14:cfRule type="expression" priority="1432" id="{D7E0E3BB-80B4-47E9-972B-76774815F5E7}">
            <xm:f>AND('2021-01'!$E$20&lt;=I$5,'2021-01'!$F$20&gt;=I$5)</xm:f>
            <x14:dxf>
              <fill>
                <patternFill>
                  <bgColor theme="5" tint="0.59996337778862885"/>
                </patternFill>
              </fill>
            </x14:dxf>
          </x14:cfRule>
          <x14:cfRule type="expression" priority="1431" id="{68EDFCCE-A4CE-4101-A3CA-39B4517E2709}">
            <xm:f>AND('2021-01'!$E$19&lt;=I$5,'2021-01'!$F$19&gt;I$5)</xm:f>
            <x14:dxf>
              <fill>
                <patternFill>
                  <bgColor theme="5" tint="0.59996337778862885"/>
                </patternFill>
              </fill>
            </x14:dxf>
          </x14:cfRule>
          <x14:cfRule type="expression" priority="1446" id="{A82606B5-AF8F-4F1E-A946-4A30041599BF}">
            <xm:f>AND('2021-01'!$E$35&lt;=I$5,'2021-01'!$F$35&gt;=I$5)</xm:f>
            <x14:dxf>
              <fill>
                <patternFill>
                  <bgColor rgb="FF7030A0"/>
                </patternFill>
              </fill>
            </x14:dxf>
          </x14:cfRule>
          <x14:cfRule type="expression" priority="1445" id="{4C66D21D-1273-4EF2-AAF3-EE1DE7694155}">
            <xm:f>AND('2021-01'!$E$34&lt;=I$5,'2021-01'!$F$34&gt;=I$5)</xm:f>
            <x14:dxf>
              <fill>
                <patternFill>
                  <bgColor rgb="FF7030A0"/>
                </patternFill>
              </fill>
            </x14:dxf>
          </x14:cfRule>
          <x14:cfRule type="expression" priority="1444" id="{28DCBAB6-385D-45F2-94E2-4FD837A7812D}">
            <xm:f>AND('2021-01'!$E$33&lt;=I$5,'2021-01'!$F$33&gt;=I$5)</xm:f>
            <x14:dxf>
              <fill>
                <patternFill>
                  <bgColor rgb="FF002060"/>
                </patternFill>
              </fill>
            </x14:dxf>
          </x14:cfRule>
          <xm:sqref>I110:XFD110</xm:sqref>
        </x14:conditionalFormatting>
        <x14:conditionalFormatting xmlns:xm="http://schemas.microsoft.com/office/excel/2006/main">
          <x14:cfRule type="expression" priority="1427" id="{DC6BC639-0B78-46A4-93B5-C10574861B53}">
            <xm:f>AND('2021-01'!$B$31&lt;=I$5,'2021-01'!$C$31&gt;=I$5)</xm:f>
            <x14:dxf>
              <fill>
                <patternFill>
                  <bgColor theme="4" tint="-0.24994659260841701"/>
                </patternFill>
              </fill>
            </x14:dxf>
          </x14:cfRule>
          <x14:cfRule type="expression" priority="1426" id="{BF3400FA-0DF8-413F-A368-3360FD1DEAB2}">
            <xm:f>AND('2021-01'!$B$30&lt;=I$5,'2021-01'!$C$30&gt;=I$5)</xm:f>
            <x14:dxf>
              <fill>
                <patternFill>
                  <bgColor theme="4" tint="-0.24994659260841701"/>
                </patternFill>
              </fill>
            </x14:dxf>
          </x14:cfRule>
          <x14:cfRule type="expression" priority="1425" id="{D67B8A84-89DB-42D1-9F69-6F6FFD58DD19}">
            <xm:f>AND('2021-01'!$B$29&lt;=I$5,'2021-01'!$C$29&gt;=I$5)</xm:f>
            <x14:dxf>
              <fill>
                <patternFill>
                  <bgColor theme="4" tint="-0.24994659260841701"/>
                </patternFill>
              </fill>
            </x14:dxf>
          </x14:cfRule>
          <x14:cfRule type="expression" priority="1447" id="{E6BFEE1D-BCF3-4827-A6FC-56DAA321BB97}">
            <xm:f>AND('2021-01'!$B$35&lt;=I$5,'2021-01'!$C$35&gt;=I$5)</xm:f>
            <x14:dxf>
              <fill>
                <patternFill>
                  <bgColor rgb="FF7030A0"/>
                </patternFill>
              </fill>
            </x14:dxf>
          </x14:cfRule>
          <x14:cfRule type="expression" priority="1423" id="{CEC2F6CA-7F2E-4C9C-930A-6D4F1BBFF2CA}">
            <xm:f>AND('2021-01'!$B$27&lt;=I$5,'2021-01'!$C$27&gt;=I$5)</xm:f>
            <x14:dxf>
              <fill>
                <patternFill>
                  <bgColor theme="4" tint="-0.24994659260841701"/>
                </patternFill>
              </fill>
            </x14:dxf>
          </x14:cfRule>
          <x14:cfRule type="expression" priority="1422" id="{47C38A3C-5A1F-4671-B5DD-551DBB603AB1}">
            <xm:f>AND('2021-01'!$B$26&lt;=I$5,'2021-01'!$C$26&gt;=I$5)</xm:f>
            <x14:dxf>
              <fill>
                <patternFill>
                  <bgColor theme="4" tint="0.39994506668294322"/>
                </patternFill>
              </fill>
            </x14:dxf>
          </x14:cfRule>
          <x14:cfRule type="expression" priority="1421" id="{E4653CC3-9CE1-4DDD-A2E2-349157B3C865}">
            <xm:f>AND('2021-01'!$B$25&lt;=I$5,'2021-01'!$C$25&gt;=I$5)</xm:f>
            <x14:dxf>
              <fill>
                <patternFill>
                  <bgColor theme="4" tint="0.39994506668294322"/>
                </patternFill>
              </fill>
            </x14:dxf>
          </x14:cfRule>
          <x14:cfRule type="expression" priority="1420" id="{07BC4084-8366-444C-9909-83D12C4C98C7}">
            <xm:f>AND('2021-01'!$B$24&lt;=I$5,'2021-01'!$C$24&gt;=I$5)</xm:f>
            <x14:dxf>
              <fill>
                <patternFill>
                  <bgColor theme="9" tint="0.39994506668294322"/>
                </patternFill>
              </fill>
            </x14:dxf>
          </x14:cfRule>
          <x14:cfRule type="expression" priority="1419" id="{CA7333BF-9EE4-44FA-AEC6-5FC68D95122A}">
            <xm:f>AND('2021-01'!$B$22&lt;=I$5,'2021-01'!$C$22&gt;=I$5)</xm:f>
            <x14:dxf>
              <fill>
                <patternFill>
                  <bgColor theme="4" tint="0.79998168889431442"/>
                </patternFill>
              </fill>
            </x14:dxf>
          </x14:cfRule>
          <x14:cfRule type="expression" priority="1418" id="{4D58F6AF-F191-448B-9506-2B82AEB22A48}">
            <xm:f>AND('2021-01'!$B$21&lt;=I$5,'2021-01'!$C$21&gt;=I$5)</xm:f>
            <x14:dxf>
              <fill>
                <patternFill>
                  <bgColor theme="5" tint="-0.24994659260841701"/>
                </patternFill>
              </fill>
            </x14:dxf>
          </x14:cfRule>
          <x14:cfRule type="expression" priority="1417" id="{09A2333C-B8CB-49E0-B991-4BB4AD6B7771}">
            <xm:f>AND('2021-01'!$B$20&lt;=I$5,'2021-01'!$C$20&gt;=I$5)</xm:f>
            <x14:dxf>
              <fill>
                <patternFill>
                  <bgColor theme="5" tint="0.59996337778862885"/>
                </patternFill>
              </fill>
            </x14:dxf>
          </x14:cfRule>
          <x14:cfRule type="expression" priority="1416" id="{6531E05E-C0C9-4F04-9BF2-7EEE544AC17C}">
            <xm:f>AND('2021-01'!$B$19&lt;=I$5,'2021-01'!$C$19&gt;I$5)</xm:f>
            <x14:dxf>
              <fill>
                <patternFill>
                  <bgColor theme="5" tint="0.59996337778862885"/>
                </patternFill>
              </fill>
            </x14:dxf>
          </x14:cfRule>
          <x14:cfRule type="expression" priority="1424" id="{C003FF00-420A-4A11-B6C9-6288EA4E1265}">
            <xm:f>AND('2021-01'!$B$28&lt;=I$5,'2021-01'!$C$28&gt;=I$5)</xm:f>
            <x14:dxf>
              <fill>
                <patternFill>
                  <bgColor theme="4" tint="-0.24994659260841701"/>
                </patternFill>
              </fill>
            </x14:dxf>
          </x14:cfRule>
          <x14:cfRule type="expression" priority="1430" id="{3EFB1BC2-027E-474A-A8EA-EF72B56F8434}">
            <xm:f>AND('2021-01'!$B$34&lt;=I$5,'2021-01'!$C$34&gt;=I$5)</xm:f>
            <x14:dxf>
              <fill>
                <patternFill>
                  <bgColor rgb="FF7030A0"/>
                </patternFill>
              </fill>
            </x14:dxf>
          </x14:cfRule>
          <x14:cfRule type="expression" priority="1429" id="{52388069-B13B-4304-BF6F-9042B8F3FF9C}">
            <xm:f>AND('2021-01'!$B$33&lt;=I$5,'2021-01'!$C$33&gt;=I$5)</xm:f>
            <x14:dxf>
              <fill>
                <patternFill>
                  <bgColor rgb="FF002060"/>
                </patternFill>
              </fill>
            </x14:dxf>
          </x14:cfRule>
          <x14:cfRule type="expression" priority="1428" id="{74E80A80-93E9-4C3D-9FB7-9C38E66B3E11}">
            <xm:f>AND('2021-01'!$B$32&lt;=I$5,'2021-01'!$C$32&gt;=I$5)</xm:f>
            <x14:dxf>
              <fill>
                <patternFill>
                  <bgColor theme="4" tint="-0.499984740745262"/>
                </patternFill>
              </fill>
            </x14:dxf>
          </x14:cfRule>
          <xm:sqref>I111:XFD111</xm:sqref>
        </x14:conditionalFormatting>
        <x14:conditionalFormatting xmlns:xm="http://schemas.microsoft.com/office/excel/2006/main">
          <x14:cfRule type="expression" priority="1410" id="{DC0FAE7F-CB51-47CD-8D0C-EAEF40F7AEE0}">
            <xm:f>AND('2021-02'!$E$35&lt;=I$5,'2021-02'!$F$35&gt;=I$5)</xm:f>
            <x14:dxf>
              <fill>
                <patternFill>
                  <bgColor rgb="FF7030A0"/>
                </patternFill>
              </fill>
            </x14:dxf>
          </x14:cfRule>
          <x14:cfRule type="expression" priority="1407" id="{D15C82E5-FDEF-480B-80BD-E5122E346DEA}">
            <xm:f>AND('2021-02'!$E$32&lt;=I$5,'2021-02'!$F$32&gt;=I$5)</xm:f>
            <x14:dxf>
              <fill>
                <patternFill>
                  <bgColor theme="4" tint="-0.499984740745262"/>
                </patternFill>
              </fill>
            </x14:dxf>
          </x14:cfRule>
          <x14:cfRule type="expression" priority="1395" id="{A66E36A2-EDD8-4C30-B3A0-B92C70B0AA48}">
            <xm:f>AND('2021-02'!$E$19&lt;=I$5,'2021-02'!$F$19&gt;I$5)</xm:f>
            <x14:dxf>
              <fill>
                <patternFill>
                  <bgColor theme="5" tint="0.59996337778862885"/>
                </patternFill>
              </fill>
            </x14:dxf>
          </x14:cfRule>
          <x14:cfRule type="expression" priority="1405" id="{0FB0F504-3AB2-4C19-B07C-EA82D180B41D}">
            <xm:f>AND('2021-02'!$E$30&lt;=I$5,'2021-02'!$F$30&gt;=I$5)</xm:f>
            <x14:dxf>
              <fill>
                <patternFill>
                  <bgColor theme="4" tint="-0.24994659260841701"/>
                </patternFill>
              </fill>
            </x14:dxf>
          </x14:cfRule>
          <x14:cfRule type="expression" priority="1396" id="{C01F8145-6771-46E0-90B6-2FAEF0951EE0}">
            <xm:f>AND('2021-02'!$E$20&lt;=I$5,'2021-02'!$F$20&gt;=I$5)</xm:f>
            <x14:dxf>
              <fill>
                <patternFill>
                  <bgColor theme="5" tint="0.59996337778862885"/>
                </patternFill>
              </fill>
            </x14:dxf>
          </x14:cfRule>
          <x14:cfRule type="expression" priority="1397" id="{BCED6668-64E7-4824-8EA5-0DD17FED20E1}">
            <xm:f>AND('2021-02'!$E$21&lt;=I$5,'2021-02'!$F$21&gt;=I$5)</xm:f>
            <x14:dxf>
              <fill>
                <patternFill>
                  <bgColor theme="5" tint="-0.24994659260841701"/>
                </patternFill>
              </fill>
            </x14:dxf>
          </x14:cfRule>
          <x14:cfRule type="expression" priority="1398" id="{D97CC9A7-8BCB-4BB1-8EB2-1028CAFA3C4F}">
            <xm:f>AND('2021-02'!$E$22&lt;=I$5,'2021-02'!$F$22&gt;=I$5)</xm:f>
            <x14:dxf>
              <fill>
                <patternFill>
                  <bgColor theme="4" tint="0.79998168889431442"/>
                </patternFill>
              </fill>
            </x14:dxf>
          </x14:cfRule>
          <x14:cfRule type="expression" priority="1400" id="{372BDABF-BE78-4322-95DB-BF1EA7F70B8E}">
            <xm:f>AND('2021-02'!$E$25&lt;=I$5,'2021-02'!$F$25&gt;=I$5)</xm:f>
            <x14:dxf>
              <fill>
                <patternFill>
                  <bgColor theme="4" tint="0.39994506668294322"/>
                </patternFill>
              </fill>
            </x14:dxf>
          </x14:cfRule>
          <x14:cfRule type="expression" priority="1401" id="{8D41126F-4F00-4B2B-A51C-6E3D61C49E98}">
            <xm:f>AND('2021-02'!$E$26&lt;=I$5,'2021-02'!$F$26&gt;=I$5)</xm:f>
            <x14:dxf>
              <fill>
                <patternFill>
                  <bgColor theme="4" tint="0.39994506668294322"/>
                </patternFill>
              </fill>
            </x14:dxf>
          </x14:cfRule>
          <x14:cfRule type="expression" priority="1402" id="{CE104AFE-E4DC-40C3-83EC-D385500405EF}">
            <xm:f>AND('2021-02'!$E$27&lt;=I$5,'2021-02'!$F$27&gt;=I$5)</xm:f>
            <x14:dxf>
              <fill>
                <patternFill>
                  <bgColor theme="4" tint="-0.24994659260841701"/>
                </patternFill>
              </fill>
            </x14:dxf>
          </x14:cfRule>
          <x14:cfRule type="expression" priority="1403" id="{2AFD474D-79ED-4C08-B84D-EC026CA46395}">
            <xm:f>AND('2021-02'!$E$28&lt;=I$5,'2021-02'!$F$28&gt;=I$5)</xm:f>
            <x14:dxf>
              <fill>
                <patternFill>
                  <bgColor theme="4" tint="-0.24994659260841701"/>
                </patternFill>
              </fill>
            </x14:dxf>
          </x14:cfRule>
          <x14:cfRule type="expression" priority="1404" id="{CD19D61E-572C-4A2E-A387-B4B3C97F433B}">
            <xm:f>AND('2021-02'!$E$29&lt;=I$5,'2021-02'!$F$29&gt;=I$5)</xm:f>
            <x14:dxf>
              <fill>
                <patternFill>
                  <bgColor theme="4" tint="-0.24994659260841701"/>
                </patternFill>
              </fill>
            </x14:dxf>
          </x14:cfRule>
          <x14:cfRule type="expression" priority="1409" id="{E33A2779-2E8F-4567-853F-2490BCCB8B55}">
            <xm:f>AND('2021-02'!$E$34&lt;=I$5,'2021-02'!$F$34&gt;=I$5)</xm:f>
            <x14:dxf>
              <fill>
                <patternFill>
                  <bgColor rgb="FF7030A0"/>
                </patternFill>
              </fill>
            </x14:dxf>
          </x14:cfRule>
          <x14:cfRule type="expression" priority="1408" id="{22CC862A-F3B1-42B9-B5AB-186408D3BC58}">
            <xm:f>AND('2021-02'!$E$33&lt;=I$5,'2021-02'!$F$33&gt;=I$5)</xm:f>
            <x14:dxf>
              <fill>
                <patternFill>
                  <bgColor rgb="FF002060"/>
                </patternFill>
              </fill>
            </x14:dxf>
          </x14:cfRule>
          <x14:cfRule type="expression" priority="1406" id="{A602030A-7842-459D-8853-32ED373635D9}">
            <xm:f>AND('2021-02'!$E$31&lt;=I$5,'2021-02'!$F$31&gt;=I$5)</xm:f>
            <x14:dxf>
              <fill>
                <patternFill>
                  <bgColor theme="4" tint="-0.24994659260841701"/>
                </patternFill>
              </fill>
            </x14:dxf>
          </x14:cfRule>
          <x14:cfRule type="expression" priority="1399" id="{15A51B2F-DDBE-4AAE-BC1D-4BB75064A148}">
            <xm:f>AND('2021-02'!$E$24&lt;=I$5,'2021-02'!$F$24&gt;=I$5)</xm:f>
            <x14:dxf>
              <fill>
                <patternFill>
                  <bgColor theme="9" tint="0.39994506668294322"/>
                </patternFill>
              </fill>
            </x14:dxf>
          </x14:cfRule>
          <xm:sqref>I112:XFD112</xm:sqref>
        </x14:conditionalFormatting>
        <x14:conditionalFormatting xmlns:xm="http://schemas.microsoft.com/office/excel/2006/main">
          <x14:cfRule type="expression" priority="1411" id="{C6F4BF3D-6B40-41CF-ADE6-6A6FEA44896A}">
            <xm:f>AND('2021-02'!$B$35&lt;=I$5,'2021-02'!$C$35&gt;=I$5)</xm:f>
            <x14:dxf>
              <fill>
                <patternFill>
                  <bgColor rgb="FF7030A0"/>
                </patternFill>
              </fill>
            </x14:dxf>
          </x14:cfRule>
          <x14:cfRule type="expression" priority="1389" id="{9BC53F91-000B-44E7-A4B7-CEBA369E26CB}">
            <xm:f>AND('2021-02'!$B$29&lt;=I$5,'2021-02'!$C$29&gt;=I$5)</xm:f>
            <x14:dxf>
              <fill>
                <patternFill>
                  <bgColor theme="4" tint="-0.24994659260841701"/>
                </patternFill>
              </fill>
            </x14:dxf>
          </x14:cfRule>
          <x14:cfRule type="expression" priority="1380" id="{3177D2B1-59BB-4FEC-A8B3-B9E77F14C4A7}">
            <xm:f>AND('2021-02'!$B$19&lt;=I$5,'2021-02'!$C$19&gt;I$5)</xm:f>
            <x14:dxf>
              <fill>
                <patternFill>
                  <bgColor theme="5" tint="0.59996337778862885"/>
                </patternFill>
              </fill>
            </x14:dxf>
          </x14:cfRule>
          <x14:cfRule type="expression" priority="1381" id="{8F80B6C8-5252-41C0-944C-1B021ECCFC57}">
            <xm:f>AND('2021-02'!$B$20&lt;=I$5,'2021-02'!$C$20&gt;=I$5)</xm:f>
            <x14:dxf>
              <fill>
                <patternFill>
                  <bgColor theme="5" tint="0.59996337778862885"/>
                </patternFill>
              </fill>
            </x14:dxf>
          </x14:cfRule>
          <x14:cfRule type="expression" priority="1383" id="{A79E8D83-91F9-49B2-AA58-A1DA670DF28A}">
            <xm:f>AND('2021-02'!$B$22&lt;=I$5,'2021-02'!$C$22&gt;=I$5)</xm:f>
            <x14:dxf>
              <fill>
                <patternFill>
                  <bgColor theme="4" tint="0.79998168889431442"/>
                </patternFill>
              </fill>
            </x14:dxf>
          </x14:cfRule>
          <x14:cfRule type="expression" priority="1384" id="{38103A89-9F47-480E-BBA9-AFDF77A9C128}">
            <xm:f>AND('2021-02'!$B$24&lt;=I$5,'2021-02'!$C$24&gt;=I$5)</xm:f>
            <x14:dxf>
              <fill>
                <patternFill>
                  <bgColor theme="9" tint="0.39994506668294322"/>
                </patternFill>
              </fill>
            </x14:dxf>
          </x14:cfRule>
          <x14:cfRule type="expression" priority="1385" id="{B39779D3-5C2E-476D-BFC9-DF292A10857B}">
            <xm:f>AND('2021-02'!$B$25&lt;=I$5,'2021-02'!$C$25&gt;=I$5)</xm:f>
            <x14:dxf>
              <fill>
                <patternFill>
                  <bgColor theme="4" tint="0.39994506668294322"/>
                </patternFill>
              </fill>
            </x14:dxf>
          </x14:cfRule>
          <x14:cfRule type="expression" priority="1386" id="{224227E3-F944-4A97-A535-805EE9E53453}">
            <xm:f>AND('2021-02'!$B$26&lt;=I$5,'2021-02'!$C$26&gt;=I$5)</xm:f>
            <x14:dxf>
              <fill>
                <patternFill>
                  <bgColor theme="4" tint="0.39994506668294322"/>
                </patternFill>
              </fill>
            </x14:dxf>
          </x14:cfRule>
          <x14:cfRule type="expression" priority="1387" id="{1B2784B2-A313-4C00-8316-9F9B05AB7377}">
            <xm:f>AND('2021-02'!$B$27&lt;=I$5,'2021-02'!$C$27&gt;=I$5)</xm:f>
            <x14:dxf>
              <fill>
                <patternFill>
                  <bgColor theme="4" tint="-0.24994659260841701"/>
                </patternFill>
              </fill>
            </x14:dxf>
          </x14:cfRule>
          <x14:cfRule type="expression" priority="1393" id="{9C5E75AF-0899-4140-95EB-DBB3E1088E51}">
            <xm:f>AND('2021-02'!$B$33&lt;=I$5,'2021-02'!$C$33&gt;=I$5)</xm:f>
            <x14:dxf>
              <fill>
                <patternFill>
                  <bgColor rgb="FF002060"/>
                </patternFill>
              </fill>
            </x14:dxf>
          </x14:cfRule>
          <x14:cfRule type="expression" priority="1394" id="{3E3F9B66-1165-4B8E-B524-924CDD7B4EFF}">
            <xm:f>AND('2021-02'!$B$34&lt;=I$5,'2021-02'!$C$34&gt;=I$5)</xm:f>
            <x14:dxf>
              <fill>
                <patternFill>
                  <bgColor rgb="FF7030A0"/>
                </patternFill>
              </fill>
            </x14:dxf>
          </x14:cfRule>
          <x14:cfRule type="expression" priority="1388" id="{08601116-0F23-43CE-B146-C378C237E796}">
            <xm:f>AND('2021-02'!$B$28&lt;=I$5,'2021-02'!$C$28&gt;=I$5)</xm:f>
            <x14:dxf>
              <fill>
                <patternFill>
                  <bgColor theme="4" tint="-0.24994659260841701"/>
                </patternFill>
              </fill>
            </x14:dxf>
          </x14:cfRule>
          <x14:cfRule type="expression" priority="1390" id="{097E9AA8-C8D4-4289-8138-0C05355CD2C6}">
            <xm:f>AND('2021-02'!$B$30&lt;=I$5,'2021-02'!$C$30&gt;=I$5)</xm:f>
            <x14:dxf>
              <fill>
                <patternFill>
                  <bgColor theme="4" tint="-0.24994659260841701"/>
                </patternFill>
              </fill>
            </x14:dxf>
          </x14:cfRule>
          <x14:cfRule type="expression" priority="1382" id="{787FFECB-5038-45D9-8799-EBF5A1EDEBA5}">
            <xm:f>AND('2021-02'!$B$21&lt;=I$5,'2021-02'!$C$21&gt;=I$5)</xm:f>
            <x14:dxf>
              <fill>
                <patternFill>
                  <bgColor theme="5" tint="-0.24994659260841701"/>
                </patternFill>
              </fill>
            </x14:dxf>
          </x14:cfRule>
          <x14:cfRule type="expression" priority="1391" id="{E1BE613C-93B7-4A4E-A4BA-8D2D3A4B5258}">
            <xm:f>AND('2021-02'!$B$31&lt;=I$5,'2021-02'!$C$31&gt;=I$5)</xm:f>
            <x14:dxf>
              <fill>
                <patternFill>
                  <bgColor theme="4" tint="-0.24994659260841701"/>
                </patternFill>
              </fill>
            </x14:dxf>
          </x14:cfRule>
          <x14:cfRule type="expression" priority="1392" id="{A5B776AC-27E0-44C2-8190-F9797573836D}">
            <xm:f>AND('2021-02'!$B$32&lt;=I$5,'2021-02'!$C$32&gt;=I$5)</xm:f>
            <x14:dxf>
              <fill>
                <patternFill>
                  <bgColor theme="4" tint="-0.499984740745262"/>
                </patternFill>
              </fill>
            </x14:dxf>
          </x14:cfRule>
          <xm:sqref>I113:XFD113</xm:sqref>
        </x14:conditionalFormatting>
        <x14:conditionalFormatting xmlns:xm="http://schemas.microsoft.com/office/excel/2006/main">
          <x14:cfRule type="expression" priority="1373" id="{8EEA3298-BB53-45EE-A982-592CCC90557B}">
            <xm:f>AND('2021-03'!$E$34&lt;=I$5,'2021-03'!$F$34&gt;=I$5)</xm:f>
            <x14:dxf>
              <fill>
                <patternFill>
                  <bgColor rgb="FF7030A0"/>
                </patternFill>
              </fill>
            </x14:dxf>
          </x14:cfRule>
          <x14:cfRule type="expression" priority="1372" id="{B3AAA0F7-DA19-4F0C-84C6-A0DB1BB207E8}">
            <xm:f>AND('2021-03'!$E$33&lt;=I$5,'2021-03'!$F$33&gt;=I$5)</xm:f>
            <x14:dxf>
              <fill>
                <patternFill>
                  <bgColor rgb="FF002060"/>
                </patternFill>
              </fill>
            </x14:dxf>
          </x14:cfRule>
          <x14:cfRule type="expression" priority="1371" id="{DF9E98FF-B3F6-4E97-A300-049517C75614}">
            <xm:f>AND('2021-03'!$E$32&lt;=I$5,'2021-03'!$F$32&gt;=I$5)</xm:f>
            <x14:dxf>
              <fill>
                <patternFill>
                  <bgColor theme="4" tint="-0.499984740745262"/>
                </patternFill>
              </fill>
            </x14:dxf>
          </x14:cfRule>
          <x14:cfRule type="expression" priority="1370" id="{BF2B2ED3-1F76-47B5-A34C-D6E645DD1BD3}">
            <xm:f>AND('2021-03'!$E$31&lt;=I$5,'2021-03'!$F$31&gt;=I$5)</xm:f>
            <x14:dxf>
              <fill>
                <patternFill>
                  <bgColor theme="4" tint="-0.24994659260841701"/>
                </patternFill>
              </fill>
            </x14:dxf>
          </x14:cfRule>
          <x14:cfRule type="expression" priority="1369" id="{569D5299-9AD1-4774-AFFD-64F06C2C3CD5}">
            <xm:f>AND('2021-03'!$E$30&lt;=I$5,'2021-03'!$F$30&gt;=I$5)</xm:f>
            <x14:dxf>
              <fill>
                <patternFill>
                  <bgColor theme="4" tint="-0.24994659260841701"/>
                </patternFill>
              </fill>
            </x14:dxf>
          </x14:cfRule>
          <x14:cfRule type="expression" priority="1368" id="{E4D03369-228C-4793-9EF4-8CD4D3F062F3}">
            <xm:f>AND('2021-03'!$E$29&lt;=I$5,'2021-03'!$F$29&gt;=I$5)</xm:f>
            <x14:dxf>
              <fill>
                <patternFill>
                  <bgColor theme="4" tint="-0.24994659260841701"/>
                </patternFill>
              </fill>
            </x14:dxf>
          </x14:cfRule>
          <x14:cfRule type="expression" priority="1367" id="{7DA74746-47E4-446E-8BCB-35588BD33113}">
            <xm:f>AND('2021-03'!$E$28&lt;=I$5,'2021-03'!$F$28&gt;=I$5)</xm:f>
            <x14:dxf>
              <fill>
                <patternFill>
                  <bgColor theme="4" tint="-0.24994659260841701"/>
                </patternFill>
              </fill>
            </x14:dxf>
          </x14:cfRule>
          <x14:cfRule type="expression" priority="1366" id="{52C30254-1243-41A2-9053-A4E5A4F2228B}">
            <xm:f>AND('2021-03'!$E$27&lt;=I$5,'2021-03'!$F$27&gt;=I$5)</xm:f>
            <x14:dxf>
              <fill>
                <patternFill>
                  <bgColor theme="4" tint="-0.24994659260841701"/>
                </patternFill>
              </fill>
            </x14:dxf>
          </x14:cfRule>
          <x14:cfRule type="expression" priority="1365" id="{DCC25AC3-083E-400B-82A3-809D2F93F8D3}">
            <xm:f>AND('2021-03'!$E$26&lt;=I$5,'2021-03'!$F$26&gt;=I$5)</xm:f>
            <x14:dxf>
              <fill>
                <patternFill>
                  <bgColor theme="4" tint="0.39994506668294322"/>
                </patternFill>
              </fill>
            </x14:dxf>
          </x14:cfRule>
          <x14:cfRule type="expression" priority="1364" id="{506A3E3F-1289-486E-8FA9-D5BE361D42C7}">
            <xm:f>AND('2021-03'!$E$25&lt;=I$5,'2021-03'!$F$25&gt;=I$5)</xm:f>
            <x14:dxf>
              <fill>
                <patternFill>
                  <bgColor theme="4" tint="0.39994506668294322"/>
                </patternFill>
              </fill>
            </x14:dxf>
          </x14:cfRule>
          <x14:cfRule type="expression" priority="1363" id="{C512F3BB-F8B9-4F44-9BA8-92C26BAAB395}">
            <xm:f>AND('2021-03'!$E$24&lt;=I$5,'2021-03'!$F$24&gt;=I$5)</xm:f>
            <x14:dxf>
              <fill>
                <patternFill>
                  <bgColor theme="9" tint="0.39994506668294322"/>
                </patternFill>
              </fill>
            </x14:dxf>
          </x14:cfRule>
          <x14:cfRule type="expression" priority="1362" id="{17AC85CA-A800-4B97-BC2F-8E27CA0AC255}">
            <xm:f>AND('2021-03'!$E$22&lt;=I$5,'2021-03'!$F$22&gt;=I$5)</xm:f>
            <x14:dxf>
              <fill>
                <patternFill>
                  <bgColor theme="4" tint="0.79998168889431442"/>
                </patternFill>
              </fill>
            </x14:dxf>
          </x14:cfRule>
          <x14:cfRule type="expression" priority="1361" id="{B27D499F-9698-4676-A753-74C134FAF144}">
            <xm:f>AND('2021-03'!$E$21&lt;=I$5,'2021-03'!$F$21&gt;=I$5)</xm:f>
            <x14:dxf>
              <fill>
                <patternFill>
                  <bgColor theme="5" tint="-0.24994659260841701"/>
                </patternFill>
              </fill>
            </x14:dxf>
          </x14:cfRule>
          <x14:cfRule type="expression" priority="1360" id="{C69656EE-4DA3-4081-BDD3-19A91506D2F0}">
            <xm:f>AND('2021-03'!$E$20&lt;=I$5,'2021-03'!$F$20&gt;=I$5)</xm:f>
            <x14:dxf>
              <fill>
                <patternFill>
                  <bgColor theme="5" tint="0.59996337778862885"/>
                </patternFill>
              </fill>
            </x14:dxf>
          </x14:cfRule>
          <x14:cfRule type="expression" priority="1359" id="{341E6187-315E-4821-A9FD-B3B72AB5EDDD}">
            <xm:f>AND('2021-03'!$E$19&lt;=I$5,'2021-03'!$F$19&gt;I$5)</xm:f>
            <x14:dxf>
              <fill>
                <patternFill>
                  <bgColor theme="5" tint="0.59996337778862885"/>
                </patternFill>
              </fill>
            </x14:dxf>
          </x14:cfRule>
          <x14:cfRule type="expression" priority="1374" id="{E0EC374B-339F-4C61-AFD8-3CE89E12A557}">
            <xm:f>AND('2021-03'!$E$35&lt;=I$5,'2021-03'!$F$35&gt;=I$5)</xm:f>
            <x14:dxf>
              <fill>
                <patternFill>
                  <bgColor rgb="FF7030A0"/>
                </patternFill>
              </fill>
            </x14:dxf>
          </x14:cfRule>
          <xm:sqref>I114:XFD114</xm:sqref>
        </x14:conditionalFormatting>
        <x14:conditionalFormatting xmlns:xm="http://schemas.microsoft.com/office/excel/2006/main">
          <x14:cfRule type="expression" priority="1356" id="{3BD6C322-F75C-46E5-98EF-8893A5F21373}">
            <xm:f>AND('2021-03'!$B$32&lt;=I$5,'2021-03'!$C$32&gt;=I$5)</xm:f>
            <x14:dxf>
              <fill>
                <patternFill>
                  <bgColor theme="4" tint="-0.499984740745262"/>
                </patternFill>
              </fill>
            </x14:dxf>
          </x14:cfRule>
          <x14:cfRule type="expression" priority="1375" id="{D8C589F0-D0A2-41A5-96D3-7F7D5F60D7F5}">
            <xm:f>AND('2021-03'!$B$35&lt;=I$5,'2021-03'!$C$35&gt;=I$5)</xm:f>
            <x14:dxf>
              <fill>
                <patternFill>
                  <bgColor rgb="FF7030A0"/>
                </patternFill>
              </fill>
            </x14:dxf>
          </x14:cfRule>
          <x14:cfRule type="expression" priority="1344" id="{5A682C1D-EF29-46BE-99F4-62C0966FC02A}">
            <xm:f>AND('2021-03'!$B$19&lt;=I$5,'2021-03'!$C$19&gt;I$5)</xm:f>
            <x14:dxf>
              <fill>
                <patternFill>
                  <bgColor theme="5" tint="0.59996337778862885"/>
                </patternFill>
              </fill>
            </x14:dxf>
          </x14:cfRule>
          <x14:cfRule type="expression" priority="1345" id="{95855764-F287-4881-9C38-0638FAAC144F}">
            <xm:f>AND('2021-03'!$B$20&lt;=I$5,'2021-03'!$C$20&gt;=I$5)</xm:f>
            <x14:dxf>
              <fill>
                <patternFill>
                  <bgColor theme="5" tint="0.59996337778862885"/>
                </patternFill>
              </fill>
            </x14:dxf>
          </x14:cfRule>
          <x14:cfRule type="expression" priority="1346" id="{31192150-1DAE-4697-897B-E9CB4217D24D}">
            <xm:f>AND('2021-03'!$B$21&lt;=I$5,'2021-03'!$C$21&gt;=I$5)</xm:f>
            <x14:dxf>
              <fill>
                <patternFill>
                  <bgColor theme="5" tint="-0.24994659260841701"/>
                </patternFill>
              </fill>
            </x14:dxf>
          </x14:cfRule>
          <x14:cfRule type="expression" priority="1347" id="{92BD2F0F-F3C5-4ACD-B95F-79B4D3245FC7}">
            <xm:f>AND('2021-03'!$B$22&lt;=I$5,'2021-03'!$C$22&gt;=I$5)</xm:f>
            <x14:dxf>
              <fill>
                <patternFill>
                  <bgColor theme="4" tint="0.79998168889431442"/>
                </patternFill>
              </fill>
            </x14:dxf>
          </x14:cfRule>
          <x14:cfRule type="expression" priority="1348" id="{4C8E503B-5350-4374-AF5F-5D57174C48B1}">
            <xm:f>AND('2021-03'!$B$24&lt;=I$5,'2021-03'!$C$24&gt;=I$5)</xm:f>
            <x14:dxf>
              <fill>
                <patternFill>
                  <bgColor theme="9" tint="0.39994506668294322"/>
                </patternFill>
              </fill>
            </x14:dxf>
          </x14:cfRule>
          <x14:cfRule type="expression" priority="1349" id="{9AB66906-5CC4-46DF-9FDD-8F182028E269}">
            <xm:f>AND('2021-03'!$B$25&lt;=I$5,'2021-03'!$C$25&gt;=I$5)</xm:f>
            <x14:dxf>
              <fill>
                <patternFill>
                  <bgColor theme="4" tint="0.39994506668294322"/>
                </patternFill>
              </fill>
            </x14:dxf>
          </x14:cfRule>
          <x14:cfRule type="expression" priority="1350" id="{B438AEB3-237A-45FE-B404-3C6BAD580E06}">
            <xm:f>AND('2021-03'!$B$26&lt;=I$5,'2021-03'!$C$26&gt;=I$5)</xm:f>
            <x14:dxf>
              <fill>
                <patternFill>
                  <bgColor theme="4" tint="0.39994506668294322"/>
                </patternFill>
              </fill>
            </x14:dxf>
          </x14:cfRule>
          <x14:cfRule type="expression" priority="1351" id="{39AAA52F-2523-4856-B03A-E0A51A7849B6}">
            <xm:f>AND('2021-03'!$B$27&lt;=I$5,'2021-03'!$C$27&gt;=I$5)</xm:f>
            <x14:dxf>
              <fill>
                <patternFill>
                  <bgColor theme="4" tint="-0.24994659260841701"/>
                </patternFill>
              </fill>
            </x14:dxf>
          </x14:cfRule>
          <x14:cfRule type="expression" priority="1352" id="{1A0A4217-F5AA-4DE9-BEB5-1A0065C43EFA}">
            <xm:f>AND('2021-03'!$B$28&lt;=I$5,'2021-03'!$C$28&gt;=I$5)</xm:f>
            <x14:dxf>
              <fill>
                <patternFill>
                  <bgColor theme="4" tint="-0.24994659260841701"/>
                </patternFill>
              </fill>
            </x14:dxf>
          </x14:cfRule>
          <x14:cfRule type="expression" priority="1353" id="{2DC65C6A-A7AC-419F-B245-37C5DDF60767}">
            <xm:f>AND('2021-03'!$B$29&lt;=I$5,'2021-03'!$C$29&gt;=I$5)</xm:f>
            <x14:dxf>
              <fill>
                <patternFill>
                  <bgColor theme="4" tint="-0.24994659260841701"/>
                </patternFill>
              </fill>
            </x14:dxf>
          </x14:cfRule>
          <x14:cfRule type="expression" priority="1354" id="{9B9CD41E-B220-4E44-85DB-FB4F30A82E22}">
            <xm:f>AND('2021-03'!$B$30&lt;=I$5,'2021-03'!$C$30&gt;=I$5)</xm:f>
            <x14:dxf>
              <fill>
                <patternFill>
                  <bgColor theme="4" tint="-0.24994659260841701"/>
                </patternFill>
              </fill>
            </x14:dxf>
          </x14:cfRule>
          <x14:cfRule type="expression" priority="1355" id="{58309A23-09CE-45E7-835F-8F50B37939C5}">
            <xm:f>AND('2021-03'!$B$31&lt;=I$5,'2021-03'!$C$31&gt;=I$5)</xm:f>
            <x14:dxf>
              <fill>
                <patternFill>
                  <bgColor theme="4" tint="-0.24994659260841701"/>
                </patternFill>
              </fill>
            </x14:dxf>
          </x14:cfRule>
          <x14:cfRule type="expression" priority="1357" id="{C54A6FF2-D587-4B90-AC1F-CB50835EEB57}">
            <xm:f>AND('2021-03'!$B$33&lt;=I$5,'2021-03'!$C$33&gt;=I$5)</xm:f>
            <x14:dxf>
              <fill>
                <patternFill>
                  <bgColor rgb="FF002060"/>
                </patternFill>
              </fill>
            </x14:dxf>
          </x14:cfRule>
          <x14:cfRule type="expression" priority="1358" id="{3AEFF93D-4D33-448F-91BC-7633ABE0E325}">
            <xm:f>AND('2021-03'!$B$34&lt;=I$5,'2021-03'!$C$34&gt;=I$5)</xm:f>
            <x14:dxf>
              <fill>
                <patternFill>
                  <bgColor rgb="FF7030A0"/>
                </patternFill>
              </fill>
            </x14:dxf>
          </x14:cfRule>
          <xm:sqref>I115:XFD115</xm:sqref>
        </x14:conditionalFormatting>
        <x14:conditionalFormatting xmlns:xm="http://schemas.microsoft.com/office/excel/2006/main">
          <x14:cfRule type="expression" priority="1332" id="{3543A63C-B522-4429-9458-E97731503497}">
            <xm:f>AND('2021-04'!$D$28&lt;=I$5,'2021-04'!$E$28&gt;=I$5)</xm:f>
            <x14:dxf>
              <fill>
                <patternFill>
                  <bgColor theme="4" tint="-0.24994659260841701"/>
                </patternFill>
              </fill>
            </x14:dxf>
          </x14:cfRule>
          <x14:cfRule type="expression" priority="1333" id="{B4F51A12-25F6-4F4A-A824-36D3C3A990A3}">
            <xm:f>AND('2021-04'!$D$29&lt;=I$5,'2021-04'!$E$29&gt;=I$5)</xm:f>
            <x14:dxf>
              <fill>
                <patternFill>
                  <bgColor theme="4" tint="-0.24994659260841701"/>
                </patternFill>
              </fill>
            </x14:dxf>
          </x14:cfRule>
          <x14:cfRule type="expression" priority="1334" id="{95FE56A3-0F91-4574-857F-104B4331FEB1}">
            <xm:f>AND('2021-04'!$D$30&lt;=I$5,'2021-04'!$E$30&gt;=I$5)</xm:f>
            <x14:dxf>
              <fill>
                <patternFill>
                  <bgColor theme="4" tint="-0.24994659260841701"/>
                </patternFill>
              </fill>
            </x14:dxf>
          </x14:cfRule>
          <x14:cfRule type="expression" priority="1335" id="{A226D18F-6E03-4913-BEFD-49A1ECF374AE}">
            <xm:f>AND('2021-04'!$D$31&lt;=I$5,'2021-04'!$E$31&gt;=I$5)</xm:f>
            <x14:dxf>
              <fill>
                <patternFill>
                  <bgColor theme="4" tint="-0.499984740745262"/>
                </patternFill>
              </fill>
            </x14:dxf>
          </x14:cfRule>
          <x14:cfRule type="expression" priority="1336" id="{7BB200FD-A710-458D-A4F6-E86F6B546BFB}">
            <xm:f>AND('2021-04'!$D$32&lt;=I$5,'2021-04'!$E$32&gt;=I$5)</xm:f>
            <x14:dxf>
              <fill>
                <patternFill>
                  <bgColor rgb="FF002060"/>
                </patternFill>
              </fill>
            </x14:dxf>
          </x14:cfRule>
          <x14:cfRule type="expression" priority="1337" id="{325EA9BA-8926-4EE8-A135-FB35159F3F2A}">
            <xm:f>AND('2021-04'!$D$33&lt;=I$5,'2021-04'!$E$33&gt;=I$5)</xm:f>
            <x14:dxf>
              <fill>
                <patternFill>
                  <bgColor rgb="FF7030A0"/>
                </patternFill>
              </fill>
            </x14:dxf>
          </x14:cfRule>
          <x14:cfRule type="expression" priority="1338" id="{9CC96F52-2EFD-456B-B3B3-7DAED3EAA038}">
            <xm:f>AND('2021-04'!$D$34&lt;=I$5,'2021-04'!$E$34&gt;=I$5)</xm:f>
            <x14:dxf>
              <fill>
                <patternFill>
                  <bgColor rgb="FF7030A0"/>
                </patternFill>
              </fill>
            </x14:dxf>
          </x14:cfRule>
          <x14:cfRule type="expression" priority="1331" id="{A31C15A1-B965-4DC4-A26B-310E57AA680A}">
            <xm:f>AND('2021-04'!$D$27&lt;=I$5,'2021-04'!$E$27&gt;=I$5)</xm:f>
            <x14:dxf>
              <fill>
                <patternFill>
                  <bgColor theme="4" tint="-0.24994659260841701"/>
                </patternFill>
              </fill>
            </x14:dxf>
          </x14:cfRule>
          <x14:cfRule type="expression" priority="1329" id="{7B97D5B6-9333-4782-8D05-85A35770AD88}">
            <xm:f>AND('2021-04'!$D$25&lt;=I$5,'2021-04'!$E$25&gt;=I$5)</xm:f>
            <x14:dxf>
              <fill>
                <patternFill>
                  <bgColor theme="4" tint="0.39994506668294322"/>
                </patternFill>
              </fill>
            </x14:dxf>
          </x14:cfRule>
          <x14:cfRule type="expression" priority="1328" id="{130BE8D9-B3C9-448E-9E6C-8AACD9DF81BA}">
            <xm:f>AND('2021-04'!$D$24&lt;=I$5,'2021-04'!$E$24&gt;=I$5)</xm:f>
            <x14:dxf>
              <fill>
                <patternFill>
                  <bgColor theme="4" tint="0.39994506668294322"/>
                </patternFill>
              </fill>
            </x14:dxf>
          </x14:cfRule>
          <x14:cfRule type="expression" priority="1327" id="{E29F9AB7-B32B-4B90-A14B-7AAC5AAE6717}">
            <xm:f>AND('2021-04'!$D$23&lt;=I$5,'2021-04'!$E$23&gt;=I$5)</xm:f>
            <x14:dxf>
              <fill>
                <patternFill>
                  <bgColor theme="9" tint="0.39994506668294322"/>
                </patternFill>
              </fill>
            </x14:dxf>
          </x14:cfRule>
          <x14:cfRule type="expression" priority="1326" id="{6A33C60F-E674-4700-BBC9-4608CB3B4BB5}">
            <xm:f>AND('2021-04'!$D$22&lt;=I$5,'2021-04'!$E$22&gt;=I$5)</xm:f>
            <x14:dxf>
              <fill>
                <patternFill>
                  <bgColor theme="4" tint="0.79998168889431442"/>
                </patternFill>
              </fill>
            </x14:dxf>
          </x14:cfRule>
          <x14:cfRule type="expression" priority="1325" id="{0D21AFC6-AB37-4C18-A146-3D625737B9BB}">
            <xm:f>AND('2021-04'!$D$21&lt;=I$5,'2021-04'!$E$21&gt;=I$5)</xm:f>
            <x14:dxf>
              <fill>
                <patternFill>
                  <bgColor theme="5" tint="-0.24994659260841701"/>
                </patternFill>
              </fill>
            </x14:dxf>
          </x14:cfRule>
          <x14:cfRule type="expression" priority="1324" id="{FE25AF7E-AD1E-49B0-B3E1-0C0423504597}">
            <xm:f>AND('2021-04'!$D$20&lt;=I$5,'2021-04'!$E$20&gt;=I$5)</xm:f>
            <x14:dxf>
              <fill>
                <patternFill>
                  <bgColor theme="5" tint="0.59996337778862885"/>
                </patternFill>
              </fill>
            </x14:dxf>
          </x14:cfRule>
          <x14:cfRule type="expression" priority="1323" id="{10A1E1A8-3375-45AA-B3E1-D72306949AF4}">
            <xm:f>AND('2021-04'!$D$19&lt;=I$5,'2021-04'!$E$19&gt;I$5)</xm:f>
            <x14:dxf>
              <fill>
                <patternFill>
                  <bgColor theme="5" tint="0.59996337778862885"/>
                </patternFill>
              </fill>
            </x14:dxf>
          </x14:cfRule>
          <x14:cfRule type="expression" priority="1330" id="{4CE45224-3522-423B-877A-39216B87BD0B}">
            <xm:f>AND('2021-04'!$D$26&lt;=I$5,'2021-04'!$E$26&gt;=I$5)</xm:f>
            <x14:dxf>
              <fill>
                <patternFill>
                  <bgColor theme="4" tint="-0.24994659260841701"/>
                </patternFill>
              </fill>
            </x14:dxf>
          </x14:cfRule>
          <xm:sqref>I116:XFD116 I118:XFD118</xm:sqref>
        </x14:conditionalFormatting>
        <x14:conditionalFormatting xmlns:xm="http://schemas.microsoft.com/office/excel/2006/main">
          <x14:cfRule type="expression" priority="1339" id="{6F118168-7068-41A3-9CC4-535C1B933921}">
            <xm:f>AND('2021-04'!$B$34&lt;=I$5,'2021-04'!$C$34&gt;=I$5)</xm:f>
            <x14:dxf>
              <fill>
                <patternFill>
                  <bgColor rgb="FF7030A0"/>
                </patternFill>
              </fill>
            </x14:dxf>
          </x14:cfRule>
          <x14:cfRule type="expression" priority="1313" id="{47585BBC-25D4-4B6A-9F77-803741B28798}">
            <xm:f>AND('2021-04'!$B$24&lt;=I$5,'2021-04'!$C$24&gt;=I$5)</xm:f>
            <x14:dxf>
              <fill>
                <patternFill>
                  <bgColor theme="4" tint="0.39994506668294322"/>
                </patternFill>
              </fill>
            </x14:dxf>
          </x14:cfRule>
          <x14:cfRule type="expression" priority="1314" id="{24EA6732-E9AB-4A33-984D-90FFDD221FFB}">
            <xm:f>AND('2021-04'!$B$25&lt;=I$5,'2021-04'!$C$25&gt;=I$5)</xm:f>
            <x14:dxf>
              <fill>
                <patternFill>
                  <bgColor theme="4" tint="0.39994506668294322"/>
                </patternFill>
              </fill>
            </x14:dxf>
          </x14:cfRule>
          <x14:cfRule type="expression" priority="1315" id="{6A5FBDB0-632C-44D2-A749-D3B472720B4D}">
            <xm:f>AND('2021-04'!$B$26&lt;=I$5,'2021-04'!$C$26&gt;=I$5)</xm:f>
            <x14:dxf>
              <fill>
                <patternFill>
                  <bgColor theme="4" tint="-0.24994659260841701"/>
                </patternFill>
              </fill>
            </x14:dxf>
          </x14:cfRule>
          <x14:cfRule type="expression" priority="1316" id="{9769FCF2-3B8A-43BD-A567-06C31558FB1C}">
            <xm:f>AND('2021-04'!$B$27&lt;=I$5,'2021-04'!$C$27&gt;=I$5)</xm:f>
            <x14:dxf>
              <fill>
                <patternFill>
                  <bgColor theme="4" tint="-0.24994659260841701"/>
                </patternFill>
              </fill>
            </x14:dxf>
          </x14:cfRule>
          <x14:cfRule type="expression" priority="1317" id="{621A0EA3-D0F7-439D-8F61-9D0E82BAE83E}">
            <xm:f>AND('2021-04'!$B$28&lt;=I$5,'2021-04'!$C$28&gt;=I$5)</xm:f>
            <x14:dxf>
              <fill>
                <patternFill>
                  <bgColor theme="4" tint="-0.24994659260841701"/>
                </patternFill>
              </fill>
            </x14:dxf>
          </x14:cfRule>
          <x14:cfRule type="expression" priority="1318" id="{EE3C8CC7-1613-4B43-BAF4-372F5D2C2903}">
            <xm:f>AND('2021-04'!$B$29&lt;=I$5,'2021-04'!$C$29&gt;=I$5)</xm:f>
            <x14:dxf>
              <fill>
                <patternFill>
                  <bgColor theme="4" tint="-0.24994659260841701"/>
                </patternFill>
              </fill>
            </x14:dxf>
          </x14:cfRule>
          <x14:cfRule type="expression" priority="1320" id="{EBBED58E-673E-42F5-93C2-77F70B83609A}">
            <xm:f>AND('2021-04'!$B$31&lt;=I$5,'2021-04'!$C$31&gt;=I$5)</xm:f>
            <x14:dxf>
              <fill>
                <patternFill>
                  <bgColor theme="4" tint="-0.499984740745262"/>
                </patternFill>
              </fill>
            </x14:dxf>
          </x14:cfRule>
          <x14:cfRule type="expression" priority="1321" id="{F53467AF-F40E-447F-9AAD-53DAEE66F93B}">
            <xm:f>AND('2021-04'!$B$32&lt;=I$5,'2021-04'!$C$32&gt;=I$5)</xm:f>
            <x14:dxf>
              <fill>
                <patternFill>
                  <bgColor rgb="FF002060"/>
                </patternFill>
              </fill>
            </x14:dxf>
          </x14:cfRule>
          <x14:cfRule type="expression" priority="1322" id="{806DD5FB-2BD3-4B85-8E1F-FA3C7CD43E0E}">
            <xm:f>AND('2021-04'!$B$33&lt;=I$5,'2021-04'!$C$33&gt;=I$5)</xm:f>
            <x14:dxf>
              <fill>
                <patternFill>
                  <bgColor rgb="FF7030A0"/>
                </patternFill>
              </fill>
            </x14:dxf>
          </x14:cfRule>
          <x14:cfRule type="expression" priority="1309" id="{7359CB40-8D0E-4AA5-9628-0545EEF6C86B}">
            <xm:f>AND('2021-04'!$B$20&lt;=I$5,'2021-04'!$C$20&gt;=I$5)</xm:f>
            <x14:dxf>
              <fill>
                <patternFill>
                  <bgColor theme="5" tint="0.59996337778862885"/>
                </patternFill>
              </fill>
            </x14:dxf>
          </x14:cfRule>
          <x14:cfRule type="expression" priority="1308" id="{4972AEB9-CE5E-442B-82DD-441A962812DC}">
            <xm:f>AND('2021-04'!$B$19&lt;=I$5,'2021-04'!$C$19&gt;I$5)</xm:f>
            <x14:dxf>
              <fill>
                <patternFill>
                  <bgColor theme="5" tint="0.59996337778862885"/>
                </patternFill>
              </fill>
            </x14:dxf>
          </x14:cfRule>
          <x14:cfRule type="expression" priority="1310" id="{070A6DFB-7FAF-415D-BF00-CD828D9B447A}">
            <xm:f>AND('2021-04'!$B$21&lt;=I$5,'2021-04'!$C$21&gt;=I$5)</xm:f>
            <x14:dxf>
              <fill>
                <patternFill>
                  <bgColor theme="5" tint="-0.24994659260841701"/>
                </patternFill>
              </fill>
            </x14:dxf>
          </x14:cfRule>
          <x14:cfRule type="expression" priority="1311" id="{6E281B55-AD79-435F-8C69-72125EB1BEB8}">
            <xm:f>AND('2021-04'!$B$22&lt;=I$5,'2021-04'!$C$22&gt;=I$5)</xm:f>
            <x14:dxf>
              <fill>
                <patternFill>
                  <bgColor theme="4" tint="0.79998168889431442"/>
                </patternFill>
              </fill>
            </x14:dxf>
          </x14:cfRule>
          <x14:cfRule type="expression" priority="1319" id="{E2139394-0F28-4B41-8BF9-1E61F0F028D3}">
            <xm:f>AND('2021-04'!$B$30&lt;=I$5,'2021-04'!$C$30&gt;=I$5)</xm:f>
            <x14:dxf>
              <fill>
                <patternFill>
                  <bgColor theme="4" tint="-0.24994659260841701"/>
                </patternFill>
              </fill>
            </x14:dxf>
          </x14:cfRule>
          <x14:cfRule type="expression" priority="1312" id="{C984A365-C3E4-4B0C-9476-2299557CE061}">
            <xm:f>AND('2021-04'!$B$23&lt;=I$5,'2021-04'!$C$23&gt;=I$5)</xm:f>
            <x14:dxf>
              <fill>
                <patternFill>
                  <bgColor theme="9" tint="0.39994506668294322"/>
                </patternFill>
              </fill>
            </x14:dxf>
          </x14:cfRule>
          <xm:sqref>I117:XFD117 I119:XFD119</xm:sqref>
        </x14:conditionalFormatting>
        <x14:conditionalFormatting xmlns:xm="http://schemas.microsoft.com/office/excel/2006/main">
          <x14:cfRule type="expression" priority="1302" id="{373C9E48-D875-4524-A4B9-03AF581E5D19}">
            <xm:f>AND('2021-05'!$D$34&lt;=I$5,'2021-05'!$E$34&gt;=I$5)</xm:f>
            <x14:dxf>
              <fill>
                <patternFill>
                  <bgColor rgb="FF7030A0"/>
                </patternFill>
              </fill>
            </x14:dxf>
          </x14:cfRule>
          <x14:cfRule type="expression" priority="1294" id="{218CC531-4731-4E96-8CC1-292A8BF941C9}">
            <xm:f>AND('2021-05'!$D$26&lt;=I$5,'2021-05'!$E$26&gt;=I$5)</xm:f>
            <x14:dxf>
              <fill>
                <patternFill>
                  <bgColor theme="4" tint="-0.24994659260841701"/>
                </patternFill>
              </fill>
            </x14:dxf>
          </x14:cfRule>
          <x14:cfRule type="expression" priority="1293" id="{8FD8379A-DD81-4085-A826-659803AF471A}">
            <xm:f>AND('2021-05'!$D$25&lt;=I$5,'2021-05'!$E$25&gt;=I$5)</xm:f>
            <x14:dxf>
              <fill>
                <patternFill>
                  <bgColor theme="4" tint="0.39994506668294322"/>
                </patternFill>
              </fill>
            </x14:dxf>
          </x14:cfRule>
          <x14:cfRule type="expression" priority="1292" id="{0F2514B3-DA80-406E-9663-ED646FBABBC9}">
            <xm:f>AND('2021-05'!$D$24&lt;=I$5,'2021-05'!$E$24&gt;=I$5)</xm:f>
            <x14:dxf>
              <fill>
                <patternFill>
                  <bgColor theme="4" tint="0.39994506668294322"/>
                </patternFill>
              </fill>
            </x14:dxf>
          </x14:cfRule>
          <x14:cfRule type="expression" priority="1291" id="{E3DDC0FA-E4EE-451C-988C-9685E830266F}">
            <xm:f>AND('2021-05'!$D$23&lt;=I$5,'2021-05'!$E$23&gt;=I$5)</xm:f>
            <x14:dxf>
              <fill>
                <patternFill>
                  <bgColor theme="9" tint="0.39994506668294322"/>
                </patternFill>
              </fill>
            </x14:dxf>
          </x14:cfRule>
          <x14:cfRule type="expression" priority="1290" id="{635DEAAB-9588-4AFC-B6F6-34A2D1CE8F2A}">
            <xm:f>AND('2021-05'!$D$22&lt;=I$5,'2021-05'!$E$22&gt;=I$5)</xm:f>
            <x14:dxf>
              <fill>
                <patternFill>
                  <bgColor theme="4" tint="0.79998168889431442"/>
                </patternFill>
              </fill>
            </x14:dxf>
          </x14:cfRule>
          <x14:cfRule type="expression" priority="1289" id="{B7FFF343-D91F-45E1-AD6D-0F22EAFC94C6}">
            <xm:f>AND('2021-05'!$D$21&lt;=I$5,'2021-05'!$E$21&gt;=I$5)</xm:f>
            <x14:dxf>
              <fill>
                <patternFill>
                  <bgColor theme="5" tint="-0.24994659260841701"/>
                </patternFill>
              </fill>
            </x14:dxf>
          </x14:cfRule>
          <x14:cfRule type="expression" priority="1295" id="{CCC53A03-38E7-484B-AFE2-A6771DBB0F00}">
            <xm:f>AND('2021-05'!$D$27&lt;=I$5,'2021-05'!$E$27&gt;=I$5)</xm:f>
            <x14:dxf>
              <fill>
                <patternFill>
                  <bgColor theme="4" tint="-0.24994659260841701"/>
                </patternFill>
              </fill>
            </x14:dxf>
          </x14:cfRule>
          <x14:cfRule type="expression" priority="1301" id="{FD032232-1C2D-41AB-97EB-9FC3C7144235}">
            <xm:f>AND('2021-05'!$D$33&lt;=I$5,'2021-05'!$E$33&gt;=I$5)</xm:f>
            <x14:dxf>
              <fill>
                <patternFill>
                  <bgColor rgb="FF7030A0"/>
                </patternFill>
              </fill>
            </x14:dxf>
          </x14:cfRule>
          <x14:cfRule type="expression" priority="1300" id="{986C6F4C-1A65-4730-BAB1-BA15583E58C0}">
            <xm:f>AND('2021-05'!$D$32&lt;=I$5,'2021-05'!$E$32&gt;=I$5)</xm:f>
            <x14:dxf>
              <fill>
                <patternFill>
                  <bgColor rgb="FF002060"/>
                </patternFill>
              </fill>
            </x14:dxf>
          </x14:cfRule>
          <x14:cfRule type="expression" priority="1299" id="{57C3FB5C-F315-47A6-8995-D01490D371AB}">
            <xm:f>AND('2021-05'!$D$31&lt;=I$5,'2021-05'!$E$31&gt;=I$5)</xm:f>
            <x14:dxf>
              <fill>
                <patternFill>
                  <bgColor theme="4" tint="-0.499984740745262"/>
                </patternFill>
              </fill>
            </x14:dxf>
          </x14:cfRule>
          <x14:cfRule type="expression" priority="1298" id="{D20BF6CC-AFB6-4B02-8E64-1029B02304D9}">
            <xm:f>AND('2021-05'!$D$30&lt;=I$5,'2021-05'!$E$30&gt;=I$5)</xm:f>
            <x14:dxf>
              <fill>
                <patternFill>
                  <bgColor theme="4" tint="-0.24994659260841701"/>
                </patternFill>
              </fill>
            </x14:dxf>
          </x14:cfRule>
          <x14:cfRule type="expression" priority="1297" id="{30239A3C-D36B-41F2-87B3-587D047DC1B2}">
            <xm:f>AND('2021-05'!$D$29&lt;=I$5,'2021-05'!$E$29&gt;=I$5)</xm:f>
            <x14:dxf>
              <fill>
                <patternFill>
                  <bgColor theme="4" tint="-0.24994659260841701"/>
                </patternFill>
              </fill>
            </x14:dxf>
          </x14:cfRule>
          <x14:cfRule type="expression" priority="1296" id="{D969BF61-9153-4D23-9850-EB087F1F87DC}">
            <xm:f>AND('2021-05'!$D$28&lt;=I$5,'2021-05'!$E$28&gt;=I$5)</xm:f>
            <x14:dxf>
              <fill>
                <patternFill>
                  <bgColor theme="4" tint="-0.24994659260841701"/>
                </patternFill>
              </fill>
            </x14:dxf>
          </x14:cfRule>
          <x14:cfRule type="expression" priority="1288" id="{9DC0779F-BBEA-4D1C-9CCC-CF4A6FB672A5}">
            <xm:f>AND('2021-05'!$D$20&lt;=I$5,'2021-05'!$E$20&gt;=I$5)</xm:f>
            <x14:dxf>
              <fill>
                <patternFill>
                  <bgColor theme="5" tint="0.59996337778862885"/>
                </patternFill>
              </fill>
            </x14:dxf>
          </x14:cfRule>
          <x14:cfRule type="expression" priority="1287" id="{4D630334-1147-467D-9539-CA5BB945D6E6}">
            <xm:f>AND('2021-05'!$D$19&lt;=I$5,'2021-05'!$E$19&gt;I$5)</xm:f>
            <x14:dxf>
              <fill>
                <patternFill>
                  <bgColor theme="5" tint="0.59996337778862885"/>
                </patternFill>
              </fill>
            </x14:dxf>
          </x14:cfRule>
          <xm:sqref>I120:XFD120</xm:sqref>
        </x14:conditionalFormatting>
        <x14:conditionalFormatting xmlns:xm="http://schemas.microsoft.com/office/excel/2006/main">
          <x14:cfRule type="expression" priority="1279" id="{BB10CB0E-082F-4557-8390-65D559E07C8C}">
            <xm:f>AND('2021-05'!$B$26&lt;=I$5,'2021-05'!$C$26&gt;=I$5)</xm:f>
            <x14:dxf>
              <fill>
                <patternFill>
                  <bgColor theme="4" tint="-0.24994659260841701"/>
                </patternFill>
              </fill>
            </x14:dxf>
          </x14:cfRule>
          <x14:cfRule type="expression" priority="1278" id="{184C9F5C-6C21-4F4C-8210-A065EAC151EB}">
            <xm:f>AND('2021-05'!$B$25&lt;=I$5,'2021-05'!$C$25&gt;=I$5)</xm:f>
            <x14:dxf>
              <fill>
                <patternFill>
                  <bgColor theme="4" tint="0.39994506668294322"/>
                </patternFill>
              </fill>
            </x14:dxf>
          </x14:cfRule>
          <x14:cfRule type="expression" priority="1277" id="{3DAB5C5F-18D1-43F0-8396-EC2D7595754C}">
            <xm:f>AND('2021-05'!$B$24&lt;=I$5,'2021-05'!$C$24&gt;=I$5)</xm:f>
            <x14:dxf>
              <fill>
                <patternFill>
                  <bgColor theme="4" tint="0.39994506668294322"/>
                </patternFill>
              </fill>
            </x14:dxf>
          </x14:cfRule>
          <x14:cfRule type="expression" priority="1276" id="{CB97C55F-CE24-4EC0-BEEA-8B6FD1A7CBF1}">
            <xm:f>AND('2021-05'!$B$23&lt;=I$5,'2021-05'!$C$23&gt;=I$5)</xm:f>
            <x14:dxf>
              <fill>
                <patternFill>
                  <bgColor theme="9" tint="0.39994506668294322"/>
                </patternFill>
              </fill>
            </x14:dxf>
          </x14:cfRule>
          <x14:cfRule type="expression" priority="1275" id="{4474079C-05F5-49A6-8A3C-77D5E60DAEA5}">
            <xm:f>AND('2021-05'!$B$22&lt;=I$5,'2021-05'!$C$22&gt;=I$5)</xm:f>
            <x14:dxf>
              <fill>
                <patternFill>
                  <bgColor theme="4" tint="0.79998168889431442"/>
                </patternFill>
              </fill>
            </x14:dxf>
          </x14:cfRule>
          <x14:cfRule type="expression" priority="1274" id="{4B2C77C7-D242-4899-AAE4-4F1720A936A8}">
            <xm:f>AND('2021-05'!$B$21&lt;=I$5,'2021-05'!$C$21&gt;=I$5)</xm:f>
            <x14:dxf>
              <fill>
                <patternFill>
                  <bgColor theme="5" tint="-0.24994659260841701"/>
                </patternFill>
              </fill>
            </x14:dxf>
          </x14:cfRule>
          <x14:cfRule type="expression" priority="1273" id="{214689D2-4105-4939-9253-D3CF45F19A9D}">
            <xm:f>AND('2021-05'!$B$20&lt;=I$5,'2021-05'!$C$20&gt;=I$5)</xm:f>
            <x14:dxf>
              <fill>
                <patternFill>
                  <bgColor theme="5" tint="0.59996337778862885"/>
                </patternFill>
              </fill>
            </x14:dxf>
          </x14:cfRule>
          <x14:cfRule type="expression" priority="1284" id="{D04DDAA7-DFE3-4228-A468-65A6883DEE73}">
            <xm:f>AND('2021-05'!$B$31&lt;=I$5,'2021-05'!$C$31&gt;=I$5)</xm:f>
            <x14:dxf>
              <fill>
                <patternFill>
                  <bgColor theme="4" tint="-0.499984740745262"/>
                </patternFill>
              </fill>
            </x14:dxf>
          </x14:cfRule>
          <x14:cfRule type="expression" priority="1286" id="{44017D98-106B-41A6-AB5C-E1D14BC88449}">
            <xm:f>AND('2021-05'!$B$33&lt;=I$5,'2021-05'!$C$33&gt;=I$5)</xm:f>
            <x14:dxf>
              <fill>
                <patternFill>
                  <bgColor rgb="FF7030A0"/>
                </patternFill>
              </fill>
            </x14:dxf>
          </x14:cfRule>
          <x14:cfRule type="expression" priority="1285" id="{AFEF3564-F7E7-4F46-9F7A-4AA436EC0729}">
            <xm:f>AND('2021-05'!$B$32&lt;=I$5,'2021-05'!$C$32&gt;=I$5)</xm:f>
            <x14:dxf>
              <fill>
                <patternFill>
                  <bgColor rgb="FF002060"/>
                </patternFill>
              </fill>
            </x14:dxf>
          </x14:cfRule>
          <x14:cfRule type="expression" priority="1272" id="{79612062-47C9-4049-A03E-A1939CC48687}">
            <xm:f>AND('2021-05'!$B$19&lt;=I$5,'2021-05'!$C$19&gt;I$5)</xm:f>
            <x14:dxf>
              <fill>
                <patternFill>
                  <bgColor theme="5" tint="0.59996337778862885"/>
                </patternFill>
              </fill>
            </x14:dxf>
          </x14:cfRule>
          <x14:cfRule type="expression" priority="1283" id="{67734794-3FE3-4F78-AFB8-25BD811C211C}">
            <xm:f>AND('2021-05'!$B$30&lt;=I$5,'2021-05'!$C$30&gt;=I$5)</xm:f>
            <x14:dxf>
              <fill>
                <patternFill>
                  <bgColor theme="4" tint="-0.24994659260841701"/>
                </patternFill>
              </fill>
            </x14:dxf>
          </x14:cfRule>
          <x14:cfRule type="expression" priority="1282" id="{D22BBFEC-E5F2-418F-BDEE-4C47A288205D}">
            <xm:f>AND('2021-05'!$B$29&lt;=I$5,'2021-05'!$C$29&gt;=I$5)</xm:f>
            <x14:dxf>
              <fill>
                <patternFill>
                  <bgColor theme="4" tint="-0.24994659260841701"/>
                </patternFill>
              </fill>
            </x14:dxf>
          </x14:cfRule>
          <x14:cfRule type="expression" priority="1281" id="{A614385F-9C14-4DCF-A983-FECE4C25AC17}">
            <xm:f>AND('2021-05'!$B$28&lt;=I$5,'2021-05'!$C$28&gt;=I$5)</xm:f>
            <x14:dxf>
              <fill>
                <patternFill>
                  <bgColor theme="4" tint="-0.24994659260841701"/>
                </patternFill>
              </fill>
            </x14:dxf>
          </x14:cfRule>
          <x14:cfRule type="expression" priority="1280" id="{B0241DB6-55E2-467F-8C28-559EBBDD94C1}">
            <xm:f>AND('2021-05'!$B$27&lt;=I$5,'2021-05'!$C$27&gt;=I$5)</xm:f>
            <x14:dxf>
              <fill>
                <patternFill>
                  <bgColor theme="4" tint="-0.24994659260841701"/>
                </patternFill>
              </fill>
            </x14:dxf>
          </x14:cfRule>
          <xm:sqref>I121:XFD121</xm:sqref>
        </x14:conditionalFormatting>
        <x14:conditionalFormatting xmlns:xm="http://schemas.microsoft.com/office/excel/2006/main">
          <x14:cfRule type="expression" priority="1266" id="{FAE4DEDB-EDCD-4773-A1CA-14E932D2C4C6}">
            <xm:f>AND('2021-06'!$D$34&lt;=I$5,'2021-06'!$E$34&gt;=I$5)</xm:f>
            <x14:dxf>
              <fill>
                <patternFill>
                  <bgColor rgb="FF7030A0"/>
                </patternFill>
              </fill>
            </x14:dxf>
          </x14:cfRule>
          <x14:cfRule type="expression" priority="1265" id="{3AE559B0-38A3-4A32-855A-17ED360D006B}">
            <xm:f>AND('2021-06'!$D$33&lt;=I$5,'2021-06'!$E$33&gt;=I$5)</xm:f>
            <x14:dxf>
              <fill>
                <patternFill>
                  <bgColor rgb="FF7030A0"/>
                </patternFill>
              </fill>
            </x14:dxf>
          </x14:cfRule>
          <x14:cfRule type="expression" priority="1258" id="{9EAB9B54-A7F3-46A4-BF20-15F6DBDB42B1}">
            <xm:f>AND('2021-06'!$D$26&lt;=I$5,'2021-06'!$E$26&gt;=I$5)</xm:f>
            <x14:dxf>
              <fill>
                <patternFill>
                  <bgColor theme="4" tint="-0.24994659260841701"/>
                </patternFill>
              </fill>
            </x14:dxf>
          </x14:cfRule>
          <x14:cfRule type="expression" priority="1264" id="{F545D2B5-A0A3-4284-8660-804EBD4DD89B}">
            <xm:f>AND('2021-06'!$D$32&lt;=I$5,'2021-06'!$E$32&gt;=I$5)</xm:f>
            <x14:dxf>
              <fill>
                <patternFill>
                  <bgColor rgb="FF002060"/>
                </patternFill>
              </fill>
            </x14:dxf>
          </x14:cfRule>
          <x14:cfRule type="expression" priority="1263" id="{718003F0-4A1E-4549-A28F-1D0ED55128B0}">
            <xm:f>AND('2021-06'!$D$31&lt;=I$5,'2021-06'!$E$31&gt;=I$5)</xm:f>
            <x14:dxf>
              <fill>
                <patternFill>
                  <bgColor theme="4" tint="-0.499984740745262"/>
                </patternFill>
              </fill>
            </x14:dxf>
          </x14:cfRule>
          <x14:cfRule type="expression" priority="1262" id="{43E3EAA1-5A88-4171-8C47-F51DD153912A}">
            <xm:f>AND('2021-06'!$D$30&lt;=I$5,'2021-06'!$E$30&gt;=I$5)</xm:f>
            <x14:dxf>
              <fill>
                <patternFill>
                  <bgColor theme="4" tint="-0.24994659260841701"/>
                </patternFill>
              </fill>
            </x14:dxf>
          </x14:cfRule>
          <x14:cfRule type="expression" priority="1254" id="{4276CE2E-BFDD-4F9D-BB8F-D099BBA2331A}">
            <xm:f>AND('2021-06'!$D$22&lt;=I$5,'2021-06'!$E$22&gt;=I$5)</xm:f>
            <x14:dxf>
              <fill>
                <patternFill>
                  <bgColor theme="4" tint="0.79998168889431442"/>
                </patternFill>
              </fill>
            </x14:dxf>
          </x14:cfRule>
          <x14:cfRule type="expression" priority="1255" id="{CFD1631C-C432-4D16-BE61-7B34786A732D}">
            <xm:f>AND('2021-06'!$D$23&lt;=I$5,'2021-06'!$E$23&gt;=I$5)</xm:f>
            <x14:dxf>
              <fill>
                <patternFill>
                  <bgColor theme="9" tint="0.39994506668294322"/>
                </patternFill>
              </fill>
            </x14:dxf>
          </x14:cfRule>
          <x14:cfRule type="expression" priority="1253" id="{22A5DFF5-E102-43D0-9170-803083F8D4F2}">
            <xm:f>AND('2021-06'!$D$21&lt;=I$5,'2021-06'!$E$21&gt;=I$5)</xm:f>
            <x14:dxf>
              <fill>
                <patternFill>
                  <bgColor theme="5" tint="-0.24994659260841701"/>
                </patternFill>
              </fill>
            </x14:dxf>
          </x14:cfRule>
          <x14:cfRule type="expression" priority="1256" id="{696D9CAC-A168-4662-9FF9-414E8BBB1E50}">
            <xm:f>AND('2021-06'!$D$24&lt;=I$5,'2021-06'!$E$24&gt;=I$5)</xm:f>
            <x14:dxf>
              <fill>
                <patternFill>
                  <bgColor theme="4" tint="0.39994506668294322"/>
                </patternFill>
              </fill>
            </x14:dxf>
          </x14:cfRule>
          <x14:cfRule type="expression" priority="1257" id="{5A2AABA0-359C-43A0-BC18-AEB4DDBB9805}">
            <xm:f>AND('2021-06'!$D$25&lt;=I$5,'2021-06'!$E$25&gt;=I$5)</xm:f>
            <x14:dxf>
              <fill>
                <patternFill>
                  <bgColor theme="4" tint="0.39994506668294322"/>
                </patternFill>
              </fill>
            </x14:dxf>
          </x14:cfRule>
          <x14:cfRule type="expression" priority="1261" id="{EFBAEFAD-7C7B-4550-9B53-6E0882AF8EDC}">
            <xm:f>AND('2021-06'!$D$29&lt;=I$5,'2021-06'!$E$29&gt;=I$5)</xm:f>
            <x14:dxf>
              <fill>
                <patternFill>
                  <bgColor theme="4" tint="-0.24994659260841701"/>
                </patternFill>
              </fill>
            </x14:dxf>
          </x14:cfRule>
          <x14:cfRule type="expression" priority="1259" id="{E7A8C948-E625-433B-87DA-9D2FF30DDA41}">
            <xm:f>AND('2021-06'!$D$27&lt;=I$5,'2021-06'!$E$27&gt;=I$5)</xm:f>
            <x14:dxf>
              <fill>
                <patternFill>
                  <bgColor theme="4" tint="-0.24994659260841701"/>
                </patternFill>
              </fill>
            </x14:dxf>
          </x14:cfRule>
          <x14:cfRule type="expression" priority="1260" id="{C7184BC3-6CFC-45F5-8DA6-E4108A442311}">
            <xm:f>AND('2021-06'!$D$28&lt;=I$5,'2021-06'!$E$28&gt;=I$5)</xm:f>
            <x14:dxf>
              <fill>
                <patternFill>
                  <bgColor theme="4" tint="-0.24994659260841701"/>
                </patternFill>
              </fill>
            </x14:dxf>
          </x14:cfRule>
          <x14:cfRule type="expression" priority="1252" id="{6A3A4F08-1FDA-46A1-B6B9-A0BB3D30D80D}">
            <xm:f>AND('2021-06'!$D$20&lt;=I$5,'2021-06'!$E$20&gt;=I$5)</xm:f>
            <x14:dxf>
              <fill>
                <patternFill>
                  <bgColor theme="5" tint="0.59996337778862885"/>
                </patternFill>
              </fill>
            </x14:dxf>
          </x14:cfRule>
          <x14:cfRule type="expression" priority="1251" id="{BD86C475-546E-4E13-9309-27E43F48FC28}">
            <xm:f>AND('2021-06'!$D$19&lt;=I$5,'2021-06'!$E$19&gt;I$5)</xm:f>
            <x14:dxf>
              <fill>
                <patternFill>
                  <bgColor theme="5" tint="0.59996337778862885"/>
                </patternFill>
              </fill>
            </x14:dxf>
          </x14:cfRule>
          <xm:sqref>I122:XFD122</xm:sqref>
        </x14:conditionalFormatting>
        <x14:conditionalFormatting xmlns:xm="http://schemas.microsoft.com/office/excel/2006/main">
          <x14:cfRule type="expression" priority="1243" id="{C232D214-B5FB-4AB9-A8AA-434354400151}">
            <xm:f>AND('2021-06'!$B$26&lt;=I$5,'2021-06'!$C$26&gt;=I$5)</xm:f>
            <x14:dxf>
              <fill>
                <patternFill>
                  <bgColor theme="4" tint="-0.24994659260841701"/>
                </patternFill>
              </fill>
            </x14:dxf>
          </x14:cfRule>
          <x14:cfRule type="expression" priority="1242" id="{F4A19D51-E884-45CF-919F-63EFA7690E12}">
            <xm:f>AND('2021-06'!$B$25&lt;=I$5,'2021-06'!$C$25&gt;=I$5)</xm:f>
            <x14:dxf>
              <fill>
                <patternFill>
                  <bgColor theme="4" tint="0.39994506668294322"/>
                </patternFill>
              </fill>
            </x14:dxf>
          </x14:cfRule>
          <x14:cfRule type="expression" priority="1241" id="{06F08C59-A9FC-4525-B8E6-ED64C38F0F17}">
            <xm:f>AND('2021-06'!$B$24&lt;=I$5,'2021-06'!$C$24&gt;=I$5)</xm:f>
            <x14:dxf>
              <fill>
                <patternFill>
                  <bgColor theme="4" tint="0.39994506668294322"/>
                </patternFill>
              </fill>
            </x14:dxf>
          </x14:cfRule>
          <x14:cfRule type="expression" priority="1240" id="{CBD3E12A-0D6C-4FC7-90B1-E3C027344DF0}">
            <xm:f>AND('2021-06'!$B$23&lt;=I$5,'2021-06'!$C$23&gt;=I$5)</xm:f>
            <x14:dxf>
              <fill>
                <patternFill>
                  <bgColor theme="9" tint="0.39994506668294322"/>
                </patternFill>
              </fill>
            </x14:dxf>
          </x14:cfRule>
          <x14:cfRule type="expression" priority="1238" id="{D4448C97-C9BA-4DDD-9575-DDC4ADC422AD}">
            <xm:f>AND('2021-06'!$B$21&lt;=I$5,'2021-06'!$C$21&gt;=I$5)</xm:f>
            <x14:dxf>
              <fill>
                <patternFill>
                  <bgColor theme="5" tint="-0.24994659260841701"/>
                </patternFill>
              </fill>
            </x14:dxf>
          </x14:cfRule>
          <x14:cfRule type="expression" priority="1239" id="{B2857049-3F51-4AB8-AA08-3135455FC457}">
            <xm:f>AND('2021-06'!$B$22&lt;=I$5,'2021-06'!$C$22&gt;=I$5)</xm:f>
            <x14:dxf>
              <fill>
                <patternFill>
                  <bgColor theme="4" tint="0.79998168889431442"/>
                </patternFill>
              </fill>
            </x14:dxf>
          </x14:cfRule>
          <x14:cfRule type="expression" priority="1244" id="{42334956-5510-4AFD-A7BF-CB1FBBC3164C}">
            <xm:f>AND('2021-06'!$B$27&lt;=I$5,'2021-06'!$C$27&gt;=I$5)</xm:f>
            <x14:dxf>
              <fill>
                <patternFill>
                  <bgColor theme="4" tint="-0.24994659260841701"/>
                </patternFill>
              </fill>
            </x14:dxf>
          </x14:cfRule>
          <x14:cfRule type="expression" priority="1236" id="{4916FBE3-6AF6-4CC8-BB1F-0EC8D6C66585}">
            <xm:f>AND('2021-06'!$B$19&lt;=I$5,'2021-06'!$C$19&gt;I$5)</xm:f>
            <x14:dxf>
              <fill>
                <patternFill>
                  <bgColor theme="5" tint="0.59996337778862885"/>
                </patternFill>
              </fill>
            </x14:dxf>
          </x14:cfRule>
          <x14:cfRule type="expression" priority="1267" id="{4E502814-43B1-41FB-AB2A-692194C516F1}">
            <xm:f>AND('2021-06'!$B$34&lt;=I$5,'2021-06'!$C$34&gt;=I$5)</xm:f>
            <x14:dxf>
              <fill>
                <patternFill>
                  <bgColor rgb="FF7030A0"/>
                </patternFill>
              </fill>
            </x14:dxf>
          </x14:cfRule>
          <x14:cfRule type="expression" priority="1237" id="{F686AF1D-6765-4B1C-8F8E-2B6D259C297A}">
            <xm:f>AND('2021-06'!$B$20&lt;=I$5,'2021-06'!$C$20&gt;=I$5)</xm:f>
            <x14:dxf>
              <fill>
                <patternFill>
                  <bgColor theme="5" tint="0.59996337778862885"/>
                </patternFill>
              </fill>
            </x14:dxf>
          </x14:cfRule>
          <x14:cfRule type="expression" priority="1246" id="{4EC82387-CB59-4FC5-A398-ECC935916BC6}">
            <xm:f>AND('2021-06'!$B$29&lt;=I$5,'2021-06'!$C$29&gt;=I$5)</xm:f>
            <x14:dxf>
              <fill>
                <patternFill>
                  <bgColor theme="4" tint="-0.24994659260841701"/>
                </patternFill>
              </fill>
            </x14:dxf>
          </x14:cfRule>
          <x14:cfRule type="expression" priority="1247" id="{FA10A92F-9CC2-4312-9641-1FB527123C5A}">
            <xm:f>AND('2021-06'!$B$30&lt;=I$5,'2021-06'!$C$30&gt;=I$5)</xm:f>
            <x14:dxf>
              <fill>
                <patternFill>
                  <bgColor theme="4" tint="-0.24994659260841701"/>
                </patternFill>
              </fill>
            </x14:dxf>
          </x14:cfRule>
          <x14:cfRule type="expression" priority="1248" id="{2890BF9A-2D22-43C9-A0DD-38F635EFA3FD}">
            <xm:f>AND('2021-06'!$B$31&lt;=I$5,'2021-06'!$C$31&gt;=I$5)</xm:f>
            <x14:dxf>
              <fill>
                <patternFill>
                  <bgColor theme="4" tint="-0.499984740745262"/>
                </patternFill>
              </fill>
            </x14:dxf>
          </x14:cfRule>
          <x14:cfRule type="expression" priority="1249" id="{CECB381E-0EE8-431D-ACB9-F779A0C7DC56}">
            <xm:f>AND('2021-06'!$B$32&lt;=I$5,'2021-06'!$C$32&gt;=I$5)</xm:f>
            <x14:dxf>
              <fill>
                <patternFill>
                  <bgColor rgb="FF002060"/>
                </patternFill>
              </fill>
            </x14:dxf>
          </x14:cfRule>
          <x14:cfRule type="expression" priority="1250" id="{AF3428AA-C43D-4DE9-91DC-6B1946648AC4}">
            <xm:f>AND('2021-06'!$B$33&lt;=I$5,'2021-06'!$C$33&gt;=I$5)</xm:f>
            <x14:dxf>
              <fill>
                <patternFill>
                  <bgColor rgb="FF7030A0"/>
                </patternFill>
              </fill>
            </x14:dxf>
          </x14:cfRule>
          <x14:cfRule type="expression" priority="1245" id="{F4058A3F-0281-4468-802A-D452F68978CA}">
            <xm:f>AND('2021-06'!$B$28&lt;=I$5,'2021-06'!$C$28&gt;=I$5)</xm:f>
            <x14:dxf>
              <fill>
                <patternFill>
                  <bgColor theme="4" tint="-0.24994659260841701"/>
                </patternFill>
              </fill>
            </x14:dxf>
          </x14:cfRule>
          <xm:sqref>I123:XFD123</xm:sqref>
        </x14:conditionalFormatting>
        <x14:conditionalFormatting xmlns:xm="http://schemas.microsoft.com/office/excel/2006/main">
          <x14:cfRule type="expression" priority="1139" id="{E1EE388B-F07B-4B43-B6BC-16834C637DCC}">
            <xm:f>AND('2021-07'!$D$21&lt;=I$5,'2021-07'!$E$21&gt;=I$5)</xm:f>
            <x14:dxf>
              <fill>
                <patternFill>
                  <bgColor theme="5" tint="-0.24994659260841701"/>
                </patternFill>
              </fill>
            </x14:dxf>
          </x14:cfRule>
          <x14:cfRule type="expression" priority="2347" id="{DC69DEF3-EFB9-4AAD-A5C3-2E2E239728CD}">
            <xm:f>AND('2021-07'!$D$34&lt;=I$5,'2021-07'!$E$34&gt;=I$5)</xm:f>
            <x14:dxf>
              <fill>
                <patternFill>
                  <bgColor rgb="FF7030A0"/>
                </patternFill>
              </fill>
            </x14:dxf>
          </x14:cfRule>
          <x14:cfRule type="expression" priority="1137" id="{295C1D27-320C-4B11-90BC-B044156BF4A3}">
            <xm:f>AND('2021-07'!$D$19&lt;=I$5,'2021-07'!$E$19&gt;I$5)</xm:f>
            <x14:dxf>
              <fill>
                <patternFill>
                  <bgColor theme="5" tint="0.59996337778862885"/>
                </patternFill>
              </fill>
            </x14:dxf>
          </x14:cfRule>
          <x14:cfRule type="expression" priority="1138" id="{227C4802-6871-4623-AECD-6590C1D499BC}">
            <xm:f>AND('2021-07'!$D$20&lt;=I$5,'2021-07'!$E$20&gt;=I$5)</xm:f>
            <x14:dxf>
              <fill>
                <patternFill>
                  <bgColor theme="5" tint="0.59996337778862885"/>
                </patternFill>
              </fill>
            </x14:dxf>
          </x14:cfRule>
          <x14:cfRule type="expression" priority="1140" id="{BAEBB2C6-2026-4887-BFA2-69D52B9CBD37}">
            <xm:f>AND('2021-07'!$D$22&lt;=I$5,'2021-07'!$E$22&gt;=I$5)</xm:f>
            <x14:dxf>
              <fill>
                <patternFill>
                  <bgColor theme="4" tint="0.79998168889431442"/>
                </patternFill>
              </fill>
            </x14:dxf>
          </x14:cfRule>
          <x14:cfRule type="expression" priority="1141" id="{C71E923A-D088-4426-B1DC-3ACB299D587A}">
            <xm:f>AND('2021-07'!$D$23&lt;=I$5,'2021-07'!$E$23&gt;=I$5)</xm:f>
            <x14:dxf>
              <fill>
                <patternFill>
                  <bgColor theme="9" tint="0.39994506668294322"/>
                </patternFill>
              </fill>
            </x14:dxf>
          </x14:cfRule>
          <x14:cfRule type="expression" priority="1142" id="{3D23A936-EB13-4CBB-84CC-205B9C7BE86B}">
            <xm:f>AND('2021-07'!$D$24&lt;=I$5,'2021-07'!$E$24&gt;=I$5)</xm:f>
            <x14:dxf>
              <fill>
                <patternFill>
                  <bgColor theme="4" tint="0.39994506668294322"/>
                </patternFill>
              </fill>
            </x14:dxf>
          </x14:cfRule>
          <x14:cfRule type="expression" priority="1143" id="{9A146062-592E-4608-A1AF-CD2B3291C9A2}">
            <xm:f>AND('2021-07'!$D$25&lt;=I$5,'2021-07'!$E$25&gt;=I$5)</xm:f>
            <x14:dxf>
              <fill>
                <patternFill>
                  <bgColor theme="4" tint="0.39994506668294322"/>
                </patternFill>
              </fill>
            </x14:dxf>
          </x14:cfRule>
          <x14:cfRule type="expression" priority="1151" id="{CCF9EB88-C3FD-45D1-9CE9-8EB3BB42BC61}">
            <xm:f>AND('2021-07'!$D$33&lt;=I$5,'2021-07'!$E$33&gt;=I$5)</xm:f>
            <x14:dxf>
              <fill>
                <patternFill>
                  <bgColor rgb="FF7030A0"/>
                </patternFill>
              </fill>
            </x14:dxf>
          </x14:cfRule>
          <x14:cfRule type="expression" priority="1150" id="{F937F3C4-853E-4DBA-94A1-87AEAC072773}">
            <xm:f>AND('2021-07'!$D$32&lt;=I$5,'2021-07'!$E$32&gt;=I$5)</xm:f>
            <x14:dxf>
              <fill>
                <patternFill>
                  <bgColor rgb="FF002060"/>
                </patternFill>
              </fill>
            </x14:dxf>
          </x14:cfRule>
          <x14:cfRule type="expression" priority="1149" id="{83314BB1-4A3B-4607-B7C1-7619BC61BFD9}">
            <xm:f>AND('2021-07'!$D$31&lt;=I$5,'2021-07'!$E$31&gt;=I$5)</xm:f>
            <x14:dxf>
              <fill>
                <patternFill>
                  <bgColor theme="4" tint="-0.499984740745262"/>
                </patternFill>
              </fill>
            </x14:dxf>
          </x14:cfRule>
          <x14:cfRule type="expression" priority="1148" id="{2B3FCB80-824B-470F-978F-80F8C23CC0B9}">
            <xm:f>AND('2021-07'!$D$30&lt;=I$5,'2021-07'!$E$30&gt;=I$5)</xm:f>
            <x14:dxf>
              <fill>
                <patternFill>
                  <bgColor theme="4" tint="-0.24994659260841701"/>
                </patternFill>
              </fill>
            </x14:dxf>
          </x14:cfRule>
          <x14:cfRule type="expression" priority="1147" id="{6FCCB457-E225-4D3B-AD1F-A726E976CBFF}">
            <xm:f>AND('2021-07'!$D$29&lt;=I$5,'2021-07'!$E$29&gt;=I$5)</xm:f>
            <x14:dxf>
              <fill>
                <patternFill>
                  <bgColor theme="4" tint="-0.24994659260841701"/>
                </patternFill>
              </fill>
            </x14:dxf>
          </x14:cfRule>
          <x14:cfRule type="expression" priority="1146" id="{04B69CEC-0F2B-4478-B1CD-24A5803EDD1D}">
            <xm:f>AND('2021-07'!$D$28&lt;=I$5,'2021-07'!$E$28&gt;=I$5)</xm:f>
            <x14:dxf>
              <fill>
                <patternFill>
                  <bgColor theme="4" tint="-0.24994659260841701"/>
                </patternFill>
              </fill>
            </x14:dxf>
          </x14:cfRule>
          <x14:cfRule type="expression" priority="1145" id="{A98B77D8-32FC-4F23-8773-F57B62EC4C19}">
            <xm:f>AND('2021-07'!$D$27&lt;=I$5,'2021-07'!$E$27&gt;=I$5)</xm:f>
            <x14:dxf>
              <fill>
                <patternFill>
                  <bgColor theme="4" tint="-0.24994659260841701"/>
                </patternFill>
              </fill>
            </x14:dxf>
          </x14:cfRule>
          <x14:cfRule type="expression" priority="1144" id="{2739DA5C-42BA-4663-8A50-E1D09F8A1316}">
            <xm:f>AND('2021-07'!$D$26&lt;=I$5,'2021-07'!$E$26&gt;=I$5)</xm:f>
            <x14:dxf>
              <fill>
                <patternFill>
                  <bgColor theme="4" tint="-0.24994659260841701"/>
                </patternFill>
              </fill>
            </x14:dxf>
          </x14:cfRule>
          <xm:sqref>I124:XFD124 I126:XFD126 I128:XFD128 I130:XFD130 I132:XFD132 I134:XFD134 I136:XFD136 I138:XFD138 I140:XFD140 I142:XFD142 I144:XFD144 I146:XFD146</xm:sqref>
        </x14:conditionalFormatting>
        <x14:conditionalFormatting xmlns:xm="http://schemas.microsoft.com/office/excel/2006/main">
          <x14:cfRule type="expression" priority="1042" id="{1F540796-C011-4149-8DFB-DE18C05751D0}">
            <xm:f>AND('2021-07'!$B$19&lt;=I$5,'2021-07'!$C$19&gt;I$5)</xm:f>
            <x14:dxf>
              <fill>
                <patternFill>
                  <bgColor theme="5" tint="0.59996337778862885"/>
                </patternFill>
              </fill>
            </x14:dxf>
          </x14:cfRule>
          <x14:cfRule type="expression" priority="1050" id="{7FDCFDE6-6931-4137-B510-BEE4754D2FD7}">
            <xm:f>AND('2021-07'!$B$27&lt;=I$5,'2021-07'!$C$27&gt;=I$5)</xm:f>
            <x14:dxf>
              <fill>
                <patternFill>
                  <bgColor theme="4" tint="-0.24994659260841701"/>
                </patternFill>
              </fill>
            </x14:dxf>
          </x14:cfRule>
          <x14:cfRule type="expression" priority="1052" id="{213B0547-0481-4971-9DB8-D19A15BF1EAE}">
            <xm:f>AND('2021-07'!$B$29&lt;=I$5,'2021-07'!$C$29&gt;=I$5)</xm:f>
            <x14:dxf>
              <fill>
                <patternFill>
                  <bgColor theme="4" tint="-0.24994659260841701"/>
                </patternFill>
              </fill>
            </x14:dxf>
          </x14:cfRule>
          <x14:cfRule type="expression" priority="1053" id="{041AF0AF-FCD8-4F8A-8E55-1EF00AA48A2B}">
            <xm:f>AND('2021-07'!$B$30&lt;=I$5,'2021-07'!$C$30&gt;=I$5)</xm:f>
            <x14:dxf>
              <fill>
                <patternFill>
                  <bgColor theme="4" tint="-0.24994659260841701"/>
                </patternFill>
              </fill>
            </x14:dxf>
          </x14:cfRule>
          <x14:cfRule type="expression" priority="1043" id="{F3CB0D9D-CD3D-4FE9-ACFD-4F2ED8806AFE}">
            <xm:f>AND('2021-07'!$B$20&lt;=I$5,'2021-07'!$C$20&gt;=I$5)</xm:f>
            <x14:dxf>
              <fill>
                <patternFill>
                  <bgColor theme="5" tint="0.59996337778862885"/>
                </patternFill>
              </fill>
            </x14:dxf>
          </x14:cfRule>
          <x14:cfRule type="expression" priority="1055" id="{21E304A3-2C36-4021-AC40-4CF0EE62C1D1}">
            <xm:f>AND('2021-07'!$B$32&lt;=I$5,'2021-07'!$C$32&gt;=I$5)</xm:f>
            <x14:dxf>
              <fill>
                <patternFill>
                  <bgColor rgb="FF002060"/>
                </patternFill>
              </fill>
            </x14:dxf>
          </x14:cfRule>
          <x14:cfRule type="expression" priority="1054" id="{56C055FF-BE83-40F1-A11D-C79585AFF077}">
            <xm:f>AND('2021-07'!$B$31&lt;=I$5,'2021-07'!$C$31&gt;=I$5)</xm:f>
            <x14:dxf>
              <fill>
                <patternFill>
                  <bgColor theme="4" tint="-0.499984740745262"/>
                </patternFill>
              </fill>
            </x14:dxf>
          </x14:cfRule>
          <x14:cfRule type="expression" priority="1049" id="{779F3635-3862-415E-8776-13A033814716}">
            <xm:f>AND('2021-07'!$B$26&lt;=I$5,'2021-07'!$C$26&gt;=I$5)</xm:f>
            <x14:dxf>
              <fill>
                <patternFill>
                  <bgColor theme="4" tint="-0.24994659260841701"/>
                </patternFill>
              </fill>
            </x14:dxf>
          </x14:cfRule>
          <x14:cfRule type="expression" priority="1056" id="{32FC79EE-5B15-4B50-AFF8-A27033CC6DD6}">
            <xm:f>AND('2021-07'!$B$33&lt;=I$5,'2021-07'!$C$33&gt;=I$5)</xm:f>
            <x14:dxf>
              <fill>
                <patternFill>
                  <bgColor rgb="FF7030A0"/>
                </patternFill>
              </fill>
            </x14:dxf>
          </x14:cfRule>
          <x14:cfRule type="expression" priority="1057" id="{7068E5CD-EE76-4F36-97E2-27935F9C34AE}">
            <xm:f>AND('2021-07'!$B$34&lt;=I$5,'2021-07'!$C$34&gt;=I$5)</xm:f>
            <x14:dxf>
              <fill>
                <patternFill>
                  <bgColor rgb="FF7030A0"/>
                </patternFill>
              </fill>
            </x14:dxf>
          </x14:cfRule>
          <x14:cfRule type="expression" priority="1051" id="{D3AA7AD9-5CF7-4A01-856B-93E22393D9D2}">
            <xm:f>AND('2021-07'!$B$28&lt;=I$5,'2021-07'!$C$28&gt;=I$5)</xm:f>
            <x14:dxf>
              <fill>
                <patternFill>
                  <bgColor theme="4" tint="-0.24994659260841701"/>
                </patternFill>
              </fill>
            </x14:dxf>
          </x14:cfRule>
          <x14:cfRule type="expression" priority="1048" id="{072908A9-58FF-4727-A0F2-56A3949A7488}">
            <xm:f>AND('2021-07'!$B$25&lt;=I$5,'2021-07'!$C$25&gt;=I$5)</xm:f>
            <x14:dxf>
              <fill>
                <patternFill>
                  <bgColor theme="4" tint="0.39994506668294322"/>
                </patternFill>
              </fill>
            </x14:dxf>
          </x14:cfRule>
          <x14:cfRule type="expression" priority="1047" id="{82919C6D-9E8F-4000-9607-AE04732D55A3}">
            <xm:f>AND('2021-07'!$B$24&lt;=I$5,'2021-07'!$C$24&gt;=I$5)</xm:f>
            <x14:dxf>
              <fill>
                <patternFill>
                  <bgColor theme="4" tint="0.39994506668294322"/>
                </patternFill>
              </fill>
            </x14:dxf>
          </x14:cfRule>
          <x14:cfRule type="expression" priority="1046" id="{3C6C1966-272E-4DCD-8773-2ADA8BB4C930}">
            <xm:f>AND('2021-07'!$B$23&lt;=I$5,'2021-07'!$C$23&gt;=I$5)</xm:f>
            <x14:dxf>
              <fill>
                <patternFill>
                  <bgColor theme="9" tint="0.39994506668294322"/>
                </patternFill>
              </fill>
            </x14:dxf>
          </x14:cfRule>
          <x14:cfRule type="expression" priority="1045" id="{E897598A-6A12-4798-BE06-5821BCDF16F7}">
            <xm:f>AND('2021-07'!$B$22&lt;=I$5,'2021-07'!$C$22&gt;=I$5)</xm:f>
            <x14:dxf>
              <fill>
                <patternFill>
                  <bgColor theme="4" tint="0.79998168889431442"/>
                </patternFill>
              </fill>
            </x14:dxf>
          </x14:cfRule>
          <x14:cfRule type="expression" priority="1044" id="{F85C3F97-3114-4728-B61E-07CCEE8F27B9}">
            <xm:f>AND('2021-07'!$B$21&lt;=I$5,'2021-07'!$C$21&gt;=I$5)</xm:f>
            <x14:dxf>
              <fill>
                <patternFill>
                  <bgColor theme="5" tint="-0.24994659260841701"/>
                </patternFill>
              </fill>
            </x14:dxf>
          </x14:cfRule>
          <xm:sqref>I125:XFD125 I127:XFD127</xm:sqref>
        </x14:conditionalFormatting>
        <x14:conditionalFormatting xmlns:xm="http://schemas.microsoft.com/office/excel/2006/main">
          <x14:cfRule type="expression" priority="1002" id="{F4893221-8AFC-4A12-900D-56F5A1DA3830}">
            <xm:f>AND('2021-08'!$B$28&lt;=I$5,'2021-08'!$C$28&gt;=I$5)</xm:f>
            <x14:dxf>
              <fill>
                <patternFill>
                  <bgColor theme="4" tint="-0.24994659260841701"/>
                </patternFill>
              </fill>
            </x14:dxf>
          </x14:cfRule>
          <x14:cfRule type="expression" priority="1001" id="{25EFC754-DCFA-45F1-9996-2EC1CB94ED9D}">
            <xm:f>AND('2021-08'!$B$27&lt;=I$5,'2021-08'!$C$27&gt;=I$5)</xm:f>
            <x14:dxf>
              <fill>
                <patternFill>
                  <bgColor theme="4" tint="-0.24994659260841701"/>
                </patternFill>
              </fill>
            </x14:dxf>
          </x14:cfRule>
          <x14:cfRule type="expression" priority="1000" id="{D3B9763D-2127-4951-B1BD-DF6B0FAB090B}">
            <xm:f>AND('2021-08'!$B$26&lt;=I$5,'2021-08'!$C$26&gt;=I$5)</xm:f>
            <x14:dxf>
              <fill>
                <patternFill>
                  <bgColor theme="4" tint="0.39994506668294322"/>
                </patternFill>
              </fill>
            </x14:dxf>
          </x14:cfRule>
          <x14:cfRule type="expression" priority="999" id="{8E49D65A-F06D-4564-A0DB-569F4736C427}">
            <xm:f>AND('2021-08'!$B$25&lt;=I$5,'2021-08'!$C$25&gt;=I$5)</xm:f>
            <x14:dxf>
              <fill>
                <patternFill>
                  <bgColor theme="4" tint="0.39994506668294322"/>
                </patternFill>
              </fill>
            </x14:dxf>
          </x14:cfRule>
          <x14:cfRule type="expression" priority="998" id="{34F7F0A5-3424-456C-B39F-0F64576E6548}">
            <xm:f>AND('2021-08'!$B$24&lt;=I$5,'2021-08'!$C$24&gt;=I$5)</xm:f>
            <x14:dxf>
              <fill>
                <patternFill>
                  <bgColor theme="9" tint="0.39994506668294322"/>
                </patternFill>
              </fill>
            </x14:dxf>
          </x14:cfRule>
          <x14:cfRule type="expression" priority="997" id="{AB293361-5819-438E-BBBD-EEC31D97DC22}">
            <xm:f>AND('2021-08'!$B$22&lt;=I$5,'2021-08'!$C$22&gt;=I$5)</xm:f>
            <x14:dxf>
              <fill>
                <patternFill>
                  <bgColor theme="4" tint="0.79998168889431442"/>
                </patternFill>
              </fill>
            </x14:dxf>
          </x14:cfRule>
          <x14:cfRule type="expression" priority="996" id="{2791FC34-F323-413E-B261-4B3D16B597AE}">
            <xm:f>AND('2021-08'!$B$21&lt;=I$5,'2021-08'!$C$21&gt;=I$5)</xm:f>
            <x14:dxf>
              <fill>
                <patternFill>
                  <bgColor theme="5" tint="-0.24994659260841701"/>
                </patternFill>
              </fill>
            </x14:dxf>
          </x14:cfRule>
          <x14:cfRule type="expression" priority="994" id="{CB4CEB5C-CEC1-4618-93DC-61530E733549}">
            <xm:f>AND('2021-08'!$B$19&lt;=I$5,'2021-08'!$C$19&gt;I$5)</xm:f>
            <x14:dxf>
              <fill>
                <patternFill>
                  <bgColor theme="5" tint="0.59996337778862885"/>
                </patternFill>
              </fill>
            </x14:dxf>
          </x14:cfRule>
          <x14:cfRule type="expression" priority="1005" id="{34D96317-F509-4F24-9FB5-C085AEA045EB}">
            <xm:f>AND('2021-08'!$B$31&lt;=I$5,'2021-08'!$C$31&gt;=I$5)</xm:f>
            <x14:dxf>
              <fill>
                <patternFill>
                  <bgColor theme="4" tint="-0.24994659260841701"/>
                </patternFill>
              </fill>
            </x14:dxf>
          </x14:cfRule>
          <x14:cfRule type="expression" priority="995" id="{5A02492D-6ABB-47A4-81A4-30EAAC7B6D11}">
            <xm:f>AND('2021-08'!$B$20&lt;=I$5,'2021-08'!$C$20&gt;=I$5)</xm:f>
            <x14:dxf>
              <fill>
                <patternFill>
                  <bgColor theme="5" tint="0.59996337778862885"/>
                </patternFill>
              </fill>
            </x14:dxf>
          </x14:cfRule>
          <x14:cfRule type="expression" priority="1009" id="{89E36F28-0DA4-48EA-8D74-9356A1359174}">
            <xm:f>AND('2021-08'!$B$35&lt;=I$5,'2021-08'!$C$35&gt;=I$5)</xm:f>
            <x14:dxf>
              <fill>
                <patternFill>
                  <bgColor rgb="FF7030A0"/>
                </patternFill>
              </fill>
            </x14:dxf>
          </x14:cfRule>
          <x14:cfRule type="expression" priority="1008" id="{25BC54F9-D1BB-42B3-B601-10CBFAB99F3F}">
            <xm:f>AND('2021-08'!$B$34&lt;=I$5,'2021-08'!$C$34&gt;=I$5)</xm:f>
            <x14:dxf>
              <fill>
                <patternFill>
                  <bgColor rgb="FF7030A0"/>
                </patternFill>
              </fill>
            </x14:dxf>
          </x14:cfRule>
          <x14:cfRule type="expression" priority="1007" id="{96920BBF-12FA-4E03-8B44-FD5D4E5EA906}">
            <xm:f>AND('2021-08'!$B$33&lt;=I$5,'2021-08'!$C$33&gt;=I$5)</xm:f>
            <x14:dxf>
              <fill>
                <patternFill>
                  <bgColor rgb="FF002060"/>
                </patternFill>
              </fill>
            </x14:dxf>
          </x14:cfRule>
          <x14:cfRule type="expression" priority="1006" id="{41E5694F-606B-434B-8D26-A7F68FF6EB77}">
            <xm:f>AND('2021-08'!$B$32&lt;=I$5,'2021-08'!$C$32&gt;=I$5)</xm:f>
            <x14:dxf>
              <fill>
                <patternFill>
                  <bgColor theme="4" tint="-0.499984740745262"/>
                </patternFill>
              </fill>
            </x14:dxf>
          </x14:cfRule>
          <x14:cfRule type="expression" priority="1004" id="{51268647-4476-4AE2-9704-4E77BCCA4AAB}">
            <xm:f>AND('2021-08'!$B$30&lt;=I$5,'2021-08'!$C$30&gt;=I$5)</xm:f>
            <x14:dxf>
              <fill>
                <patternFill>
                  <bgColor theme="4" tint="-0.24994659260841701"/>
                </patternFill>
              </fill>
            </x14:dxf>
          </x14:cfRule>
          <x14:cfRule type="expression" priority="1003" id="{0AAF6A24-079F-4E4C-A55C-AF8AA7FE34C3}">
            <xm:f>AND('2021-08'!$B$29&lt;=I$5,'2021-08'!$C$29&gt;=I$5)</xm:f>
            <x14:dxf>
              <fill>
                <patternFill>
                  <bgColor theme="4" tint="-0.24994659260841701"/>
                </patternFill>
              </fill>
            </x14:dxf>
          </x14:cfRule>
          <xm:sqref>I129:XFD129</xm:sqref>
        </x14:conditionalFormatting>
        <x14:conditionalFormatting xmlns:xm="http://schemas.microsoft.com/office/excel/2006/main">
          <x14:cfRule type="expression" priority="875" id="{F4D65EAA-04F7-4CDC-A7CD-8BC5A52B9026}">
            <xm:f>AND('2022-01'!$B$26&lt;=I$5,'2022-01'!$C$26&gt;=I$5)</xm:f>
            <x14:dxf>
              <fill>
                <patternFill>
                  <bgColor theme="4" tint="-0.24994659260841701"/>
                </patternFill>
              </fill>
            </x14:dxf>
          </x14:cfRule>
          <x14:cfRule type="expression" priority="877" id="{952041F8-9ADB-4A56-A41E-5F60CEF7A31F}">
            <xm:f>AND('2022-01'!$B$28&lt;=I$5,'2022-01'!$C$28&gt;=I$5)</xm:f>
            <x14:dxf>
              <fill>
                <patternFill>
                  <bgColor theme="4" tint="-0.24994659260841701"/>
                </patternFill>
              </fill>
            </x14:dxf>
          </x14:cfRule>
          <x14:cfRule type="expression" priority="878" id="{1A11D91B-3B6F-4E1A-B3B2-FBFDAC808978}">
            <xm:f>AND('2022-01'!$B$29&lt;=I$5,'2022-01'!$C$29&gt;=I$5)</xm:f>
            <x14:dxf>
              <fill>
                <patternFill>
                  <bgColor theme="4" tint="-0.24994659260841701"/>
                </patternFill>
              </fill>
            </x14:dxf>
          </x14:cfRule>
          <x14:cfRule type="expression" priority="879" id="{957FF6D3-06C2-47F2-B0B8-AC9ACB197F66}">
            <xm:f>AND('2022-01'!$B$30&lt;=I$5,'2022-01'!$C$30&gt;=I$5)</xm:f>
            <x14:dxf>
              <fill>
                <patternFill>
                  <bgColor theme="4" tint="-0.24994659260841701"/>
                </patternFill>
              </fill>
            </x14:dxf>
          </x14:cfRule>
          <x14:cfRule type="expression" priority="880" id="{C1CB9E8E-0E10-40E0-A6AD-B8657CE9DED8}">
            <xm:f>AND('2022-01'!$B$31&lt;=I$5,'2022-01'!$C$31&gt;=I$5)</xm:f>
            <x14:dxf>
              <fill>
                <patternFill>
                  <bgColor theme="4" tint="-0.499984740745262"/>
                </patternFill>
              </fill>
            </x14:dxf>
          </x14:cfRule>
          <x14:cfRule type="expression" priority="881" id="{7CD4AF32-41B3-42FC-BA56-638E722657AD}">
            <xm:f>AND('2022-01'!$B$32&lt;=I$5,'2022-01'!$C$32&gt;=I$5)</xm:f>
            <x14:dxf>
              <fill>
                <patternFill>
                  <bgColor rgb="FF002060"/>
                </patternFill>
              </fill>
            </x14:dxf>
          </x14:cfRule>
          <x14:cfRule type="expression" priority="882" id="{DFA9E77C-88F7-4034-ACFD-E9906BB65FB4}">
            <xm:f>AND('2022-01'!$B$33&lt;=I$5,'2022-01'!$C$33&gt;=I$5)</xm:f>
            <x14:dxf>
              <fill>
                <patternFill>
                  <bgColor rgb="FF7030A0"/>
                </patternFill>
              </fill>
            </x14:dxf>
          </x14:cfRule>
          <x14:cfRule type="expression" priority="883" id="{D93AAB63-41C8-4902-A53B-DD6CDC3203F2}">
            <xm:f>AND('2022-01'!$B$34&lt;=I$5,'2022-01'!$C$34&gt;=I$5)</xm:f>
            <x14:dxf>
              <fill>
                <patternFill>
                  <bgColor rgb="FF7030A0"/>
                </patternFill>
              </fill>
            </x14:dxf>
          </x14:cfRule>
          <x14:cfRule type="expression" priority="871" id="{209FB32F-B1C9-4197-BDB5-3951A32C2699}">
            <xm:f>AND('2022-01'!$B$22&lt;=I$5,'2022-01'!$C$22&gt;=I$5)</xm:f>
            <x14:dxf>
              <fill>
                <patternFill>
                  <bgColor theme="4" tint="0.79998168889431442"/>
                </patternFill>
              </fill>
            </x14:dxf>
          </x14:cfRule>
          <x14:cfRule type="expression" priority="872" id="{93907537-DD17-4B82-B432-14F710CE04AB}">
            <xm:f>AND('2022-01'!$B$23&lt;=I$5,'2022-01'!$C$23&gt;=I$5)</xm:f>
            <x14:dxf>
              <fill>
                <patternFill>
                  <bgColor theme="9" tint="0.39994506668294322"/>
                </patternFill>
              </fill>
            </x14:dxf>
          </x14:cfRule>
          <x14:cfRule type="expression" priority="874" id="{7F406695-DE3F-4190-B6CA-FAE2215BC433}">
            <xm:f>AND('2022-01'!$B$25&lt;=I$5,'2022-01'!$C$25&gt;=I$5)</xm:f>
            <x14:dxf>
              <fill>
                <patternFill>
                  <bgColor theme="4" tint="0.39994506668294322"/>
                </patternFill>
              </fill>
            </x14:dxf>
          </x14:cfRule>
          <x14:cfRule type="expression" priority="868" id="{FDE26B7D-568E-4927-AD2B-BD08AC8245C7}">
            <xm:f>AND('2022-01'!$B$19&lt;=I$5,'2022-01'!$C$19&gt;I$5)</xm:f>
            <x14:dxf>
              <fill>
                <patternFill>
                  <bgColor theme="5" tint="0.59996337778862885"/>
                </patternFill>
              </fill>
            </x14:dxf>
          </x14:cfRule>
          <x14:cfRule type="expression" priority="869" id="{A3159755-1D03-4E9B-AB64-5D28F36B0B79}">
            <xm:f>AND('2022-01'!$B$20&lt;=I$5,'2022-01'!$C$20&gt;=I$5)</xm:f>
            <x14:dxf>
              <fill>
                <patternFill>
                  <bgColor theme="5" tint="0.59996337778862885"/>
                </patternFill>
              </fill>
            </x14:dxf>
          </x14:cfRule>
          <x14:cfRule type="expression" priority="870" id="{9C8FF82A-2466-449C-9562-4EE6DB603A77}">
            <xm:f>AND('2022-01'!$B$21&lt;=I$5,'2022-01'!$C$21&gt;=I$5)</xm:f>
            <x14:dxf>
              <fill>
                <patternFill>
                  <bgColor theme="5" tint="-0.24994659260841701"/>
                </patternFill>
              </fill>
            </x14:dxf>
          </x14:cfRule>
          <x14:cfRule type="expression" priority="876" id="{12F6F47A-E714-4BD1-AAE3-B16D3936D3B6}">
            <xm:f>AND('2022-01'!$B$27&lt;=I$5,'2022-01'!$C$27&gt;=I$5)</xm:f>
            <x14:dxf>
              <fill>
                <patternFill>
                  <bgColor theme="4" tint="-0.24994659260841701"/>
                </patternFill>
              </fill>
            </x14:dxf>
          </x14:cfRule>
          <x14:cfRule type="expression" priority="873" id="{D00EB3E4-CE9B-48B8-A5CC-5884288E2F82}">
            <xm:f>AND('2022-01'!$B$24&lt;=I$5,'2022-01'!$C$24&gt;=I$5)</xm:f>
            <x14:dxf>
              <fill>
                <patternFill>
                  <bgColor theme="4" tint="0.39994506668294322"/>
                </patternFill>
              </fill>
            </x14:dxf>
          </x14:cfRule>
          <xm:sqref>I131:XFD131</xm:sqref>
        </x14:conditionalFormatting>
        <x14:conditionalFormatting xmlns:xm="http://schemas.microsoft.com/office/excel/2006/main">
          <x14:cfRule type="expression" priority="830" id="{869B0159-F3F5-4579-AC11-67211F87BDED}">
            <xm:f>AND('2022-02'!$B$24&lt;=I$5,'2022-02'!$C$24&gt;=I$5)</xm:f>
            <x14:dxf>
              <fill>
                <patternFill>
                  <bgColor theme="9" tint="0.39994506668294322"/>
                </patternFill>
              </fill>
            </x14:dxf>
          </x14:cfRule>
          <x14:cfRule type="expression" priority="831" id="{7C308154-7D57-498A-AC26-37DAC98C9D68}">
            <xm:f>AND('2022-02'!$B$25&lt;=I$5,'2022-02'!$C$25&gt;=I$5)</xm:f>
            <x14:dxf>
              <fill>
                <patternFill>
                  <bgColor theme="4" tint="0.39994506668294322"/>
                </patternFill>
              </fill>
            </x14:dxf>
          </x14:cfRule>
          <x14:cfRule type="expression" priority="832" id="{17CE135B-5696-4F18-925A-E38A4D162C8B}">
            <xm:f>AND('2022-02'!$B$26&lt;=I$5,'2022-02'!$C$26&gt;=I$5)</xm:f>
            <x14:dxf>
              <fill>
                <patternFill>
                  <bgColor theme="4" tint="0.39994506668294322"/>
                </patternFill>
              </fill>
            </x14:dxf>
          </x14:cfRule>
          <x14:cfRule type="expression" priority="833" id="{1B96DB61-6CE9-4B0A-86A5-87A739B4F859}">
            <xm:f>AND('2022-02'!$B$27&lt;=I$5,'2022-02'!$C$27&gt;=I$5)</xm:f>
            <x14:dxf>
              <fill>
                <patternFill>
                  <bgColor theme="4" tint="-0.24994659260841701"/>
                </patternFill>
              </fill>
            </x14:dxf>
          </x14:cfRule>
          <x14:cfRule type="expression" priority="834" id="{7E73481C-BAA1-4855-9E94-D038540BEBD6}">
            <xm:f>AND('2022-02'!$B$28&lt;=I$5,'2022-02'!$C$28&gt;=I$5)</xm:f>
            <x14:dxf>
              <fill>
                <patternFill>
                  <bgColor theme="4" tint="-0.24994659260841701"/>
                </patternFill>
              </fill>
            </x14:dxf>
          </x14:cfRule>
          <x14:cfRule type="expression" priority="835" id="{88213628-BD4D-48A3-B062-27FA407B0A6D}">
            <xm:f>AND('2022-02'!$B$29&lt;=I$5,'2022-02'!$C$29&gt;=I$5)</xm:f>
            <x14:dxf>
              <fill>
                <patternFill>
                  <bgColor theme="4" tint="-0.24994659260841701"/>
                </patternFill>
              </fill>
            </x14:dxf>
          </x14:cfRule>
          <x14:cfRule type="expression" priority="836" id="{CDAC33B7-D288-48CF-B1A1-A73DC0EF97D0}">
            <xm:f>AND('2022-02'!$B$30&lt;=I$5,'2022-02'!$C$30&gt;=I$5)</xm:f>
            <x14:dxf>
              <fill>
                <patternFill>
                  <bgColor theme="4" tint="-0.24994659260841701"/>
                </patternFill>
              </fill>
            </x14:dxf>
          </x14:cfRule>
          <x14:cfRule type="expression" priority="837" id="{E27D768F-2C0D-4E74-B91F-A082A0F41857}">
            <xm:f>AND('2022-02'!$B$31&lt;=I$5,'2022-02'!$C$31&gt;=I$5)</xm:f>
            <x14:dxf>
              <fill>
                <patternFill>
                  <bgColor theme="4" tint="-0.24994659260841701"/>
                </patternFill>
              </fill>
            </x14:dxf>
          </x14:cfRule>
          <x14:cfRule type="expression" priority="838" id="{4AE410AF-14F8-4EE9-A9AD-A340E1A8FDA9}">
            <xm:f>AND('2022-02'!$B$32&lt;=I$5,'2022-02'!$C$32&gt;=I$5)</xm:f>
            <x14:dxf>
              <fill>
                <patternFill>
                  <bgColor theme="4" tint="-0.499984740745262"/>
                </patternFill>
              </fill>
            </x14:dxf>
          </x14:cfRule>
          <x14:cfRule type="expression" priority="839" id="{790C67EE-1A04-4839-88B4-4EE41AA42BD7}">
            <xm:f>AND('2022-02'!$B$33&lt;=I$5,'2022-02'!$C$33&gt;=I$5)</xm:f>
            <x14:dxf>
              <fill>
                <patternFill>
                  <bgColor rgb="FF002060"/>
                </patternFill>
              </fill>
            </x14:dxf>
          </x14:cfRule>
          <x14:cfRule type="expression" priority="840" id="{49806A4A-FDF4-4DDE-B41D-9C30DDA1AF7E}">
            <xm:f>AND('2022-02'!$B$34&lt;=I$5,'2022-02'!$C$34&gt;=I$5)</xm:f>
            <x14:dxf>
              <fill>
                <patternFill>
                  <bgColor rgb="FF7030A0"/>
                </patternFill>
              </fill>
            </x14:dxf>
          </x14:cfRule>
          <x14:cfRule type="expression" priority="841" id="{E5521FAA-ACF0-4DF4-8F04-A046694B0A89}">
            <xm:f>AND('2022-02'!$B$35&lt;=I$5,'2022-02'!$C$35&gt;=I$5)</xm:f>
            <x14:dxf>
              <fill>
                <patternFill>
                  <bgColor rgb="FF7030A0"/>
                </patternFill>
              </fill>
            </x14:dxf>
          </x14:cfRule>
          <x14:cfRule type="expression" priority="826" id="{5E0457FE-58E7-4FE7-BC74-BD26E226AFB0}">
            <xm:f>AND('2022-02'!$B$19&lt;=I$5,'2022-02'!$C$19&gt;I$5)</xm:f>
            <x14:dxf>
              <fill>
                <patternFill>
                  <bgColor theme="5" tint="0.59996337778862885"/>
                </patternFill>
              </fill>
            </x14:dxf>
          </x14:cfRule>
          <x14:cfRule type="expression" priority="827" id="{CD07CCD7-A2A7-403C-9F90-C86933BC5912}">
            <xm:f>AND('2022-02'!$B$20&lt;=I$5,'2022-02'!$C$20&gt;=I$5)</xm:f>
            <x14:dxf>
              <fill>
                <patternFill>
                  <bgColor theme="5" tint="0.59996337778862885"/>
                </patternFill>
              </fill>
            </x14:dxf>
          </x14:cfRule>
          <x14:cfRule type="expression" priority="828" id="{192179B1-1D32-42B8-9B00-B802B47745CC}">
            <xm:f>AND('2022-02'!$B$21&lt;=I$5,'2022-02'!$C$21&gt;=I$5)</xm:f>
            <x14:dxf>
              <fill>
                <patternFill>
                  <bgColor theme="5" tint="-0.24994659260841701"/>
                </patternFill>
              </fill>
            </x14:dxf>
          </x14:cfRule>
          <x14:cfRule type="expression" priority="829" id="{16F82B09-0F1B-453F-A89C-66FB43B60F94}">
            <xm:f>AND('2022-02'!$B$22&lt;=I$5,'2022-02'!$C$22&gt;=I$5)</xm:f>
            <x14:dxf>
              <fill>
                <patternFill>
                  <bgColor theme="4" tint="0.79998168889431442"/>
                </patternFill>
              </fill>
            </x14:dxf>
          </x14:cfRule>
          <xm:sqref>I133:XFD133</xm:sqref>
        </x14:conditionalFormatting>
        <x14:conditionalFormatting xmlns:xm="http://schemas.microsoft.com/office/excel/2006/main">
          <x14:cfRule type="expression" priority="798" id="{03DCD245-FF38-4CD4-8314-25E8F28B4316}">
            <xm:f>AND('2022-03'!$B$35&lt;=I$5,'2022-03'!$C$35&gt;=I$5)</xm:f>
            <x14:dxf>
              <fill>
                <patternFill>
                  <bgColor rgb="FF7030A0"/>
                </patternFill>
              </fill>
            </x14:dxf>
          </x14:cfRule>
          <x14:cfRule type="expression" priority="794" id="{201C70AD-F065-4AF4-B8AA-76D0DBA03080}">
            <xm:f>AND('2022-03'!$B$31&lt;=I$5,'2022-03'!$C$31&gt;=I$5)</xm:f>
            <x14:dxf>
              <fill>
                <patternFill>
                  <bgColor theme="4" tint="-0.24994659260841701"/>
                </patternFill>
              </fill>
            </x14:dxf>
          </x14:cfRule>
          <x14:cfRule type="expression" priority="793" id="{A75A3C62-89A8-48C0-9101-310B80DC9FD8}">
            <xm:f>AND('2022-03'!$B$30&lt;=I$5,'2022-03'!$C$30&gt;=I$5)</xm:f>
            <x14:dxf>
              <fill>
                <patternFill>
                  <bgColor theme="4" tint="-0.24994659260841701"/>
                </patternFill>
              </fill>
            </x14:dxf>
          </x14:cfRule>
          <x14:cfRule type="expression" priority="792" id="{7854B71B-E652-4095-A535-E41F384D2B62}">
            <xm:f>AND('2022-03'!$B$29&lt;=I$5,'2022-03'!$C$29&gt;=I$5)</xm:f>
            <x14:dxf>
              <fill>
                <patternFill>
                  <bgColor theme="4" tint="-0.24994659260841701"/>
                </patternFill>
              </fill>
            </x14:dxf>
          </x14:cfRule>
          <x14:cfRule type="expression" priority="791" id="{B83BA60D-8B87-4723-8A63-39DEC89A8BF1}">
            <xm:f>AND('2022-03'!$B$28&lt;=I$5,'2022-03'!$C$28&gt;=I$5)</xm:f>
            <x14:dxf>
              <fill>
                <patternFill>
                  <bgColor theme="4" tint="-0.24994659260841701"/>
                </patternFill>
              </fill>
            </x14:dxf>
          </x14:cfRule>
          <x14:cfRule type="expression" priority="790" id="{07768E47-E8B7-4E7B-8687-A425F7494E4B}">
            <xm:f>AND('2022-03'!$B$27&lt;=I$5,'2022-03'!$C$27&gt;=I$5)</xm:f>
            <x14:dxf>
              <fill>
                <patternFill>
                  <bgColor theme="4" tint="-0.24994659260841701"/>
                </patternFill>
              </fill>
            </x14:dxf>
          </x14:cfRule>
          <x14:cfRule type="expression" priority="789" id="{E283F4C6-F4CB-441F-9103-4E7A88720B80}">
            <xm:f>AND('2022-03'!$B$26&lt;=I$5,'2022-03'!$C$26&gt;=I$5)</xm:f>
            <x14:dxf>
              <fill>
                <patternFill>
                  <bgColor theme="4" tint="0.39994506668294322"/>
                </patternFill>
              </fill>
            </x14:dxf>
          </x14:cfRule>
          <x14:cfRule type="expression" priority="788" id="{499BFBCE-C16B-4716-A377-FC892E6B5757}">
            <xm:f>AND('2022-03'!$B$25&lt;=I$5,'2022-03'!$C$25&gt;=I$5)</xm:f>
            <x14:dxf>
              <fill>
                <patternFill>
                  <bgColor theme="4" tint="0.39994506668294322"/>
                </patternFill>
              </fill>
            </x14:dxf>
          </x14:cfRule>
          <x14:cfRule type="expression" priority="787" id="{02E1AF8E-5917-47E3-8340-4ADF2720BAC2}">
            <xm:f>AND('2022-03'!$B$24&lt;=I$5,'2022-03'!$C$24&gt;=I$5)</xm:f>
            <x14:dxf>
              <fill>
                <patternFill>
                  <bgColor theme="9" tint="0.39994506668294322"/>
                </patternFill>
              </fill>
            </x14:dxf>
          </x14:cfRule>
          <x14:cfRule type="expression" priority="786" id="{53B7D22F-ADBB-400E-BD2E-EB3F63311F49}">
            <xm:f>AND('2022-03'!$B$22&lt;=I$5,'2022-03'!$C$22&gt;=I$5)</xm:f>
            <x14:dxf>
              <fill>
                <patternFill>
                  <bgColor theme="4" tint="0.79998168889431442"/>
                </patternFill>
              </fill>
            </x14:dxf>
          </x14:cfRule>
          <x14:cfRule type="expression" priority="783" id="{A194E23B-5595-43DC-B971-C862C25796B1}">
            <xm:f>AND('2022-03'!$B$19&lt;=I$5,'2022-03'!$C$19&gt;I$5)</xm:f>
            <x14:dxf>
              <fill>
                <patternFill>
                  <bgColor theme="5" tint="0.59996337778862885"/>
                </patternFill>
              </fill>
            </x14:dxf>
          </x14:cfRule>
          <x14:cfRule type="expression" priority="784" id="{BC2AD3A8-20DF-4CA7-B61E-AA641F41F1FC}">
            <xm:f>AND('2022-03'!$B$20&lt;=I$5,'2022-03'!$C$20&gt;=I$5)</xm:f>
            <x14:dxf>
              <fill>
                <patternFill>
                  <bgColor theme="5" tint="0.59996337778862885"/>
                </patternFill>
              </fill>
            </x14:dxf>
          </x14:cfRule>
          <x14:cfRule type="expression" priority="785" id="{38A7B744-6842-4E8C-B569-4A8F9A657B3F}">
            <xm:f>AND('2022-03'!$B$21&lt;=I$5,'2022-03'!$C$21&gt;=I$5)</xm:f>
            <x14:dxf>
              <fill>
                <patternFill>
                  <bgColor theme="5" tint="-0.24994659260841701"/>
                </patternFill>
              </fill>
            </x14:dxf>
          </x14:cfRule>
          <x14:cfRule type="expression" priority="797" id="{42BB6747-252F-4486-AECE-B382C00590C7}">
            <xm:f>AND('2022-03'!$B$34&lt;=I$5,'2022-03'!$C$34&gt;=I$5)</xm:f>
            <x14:dxf>
              <fill>
                <patternFill>
                  <bgColor rgb="FF7030A0"/>
                </patternFill>
              </fill>
            </x14:dxf>
          </x14:cfRule>
          <x14:cfRule type="expression" priority="796" id="{BDF6D407-EFEE-4CC6-89AD-FABDA7B26724}">
            <xm:f>AND('2022-03'!$B$33&lt;=I$5,'2022-03'!$C$33&gt;=I$5)</xm:f>
            <x14:dxf>
              <fill>
                <patternFill>
                  <bgColor rgb="FF002060"/>
                </patternFill>
              </fill>
            </x14:dxf>
          </x14:cfRule>
          <x14:cfRule type="expression" priority="795" id="{D25F57D9-0531-43B8-BC9A-0D54D64E1408}">
            <xm:f>AND('2022-03'!$B$32&lt;=I$5,'2022-03'!$C$32&gt;=I$5)</xm:f>
            <x14:dxf>
              <fill>
                <patternFill>
                  <bgColor theme="4" tint="-0.499984740745262"/>
                </patternFill>
              </fill>
            </x14:dxf>
          </x14:cfRule>
          <xm:sqref>I135:XFD135</xm:sqref>
        </x14:conditionalFormatting>
        <x14:conditionalFormatting xmlns:xm="http://schemas.microsoft.com/office/excel/2006/main">
          <x14:cfRule type="expression" priority="741" id="{706EACE2-BA3F-48CB-8F4B-B387E525A586}">
            <xm:f>AND('2022-04'!$B$19&lt;=I$5,'2022-04'!$C$19&gt;I$5)</xm:f>
            <x14:dxf>
              <fill>
                <patternFill>
                  <bgColor theme="5" tint="0.59996337778862885"/>
                </patternFill>
              </fill>
            </x14:dxf>
          </x14:cfRule>
          <x14:cfRule type="expression" priority="742" id="{95F72AAC-B8AC-41B0-B98E-36FFFCE56D5F}">
            <xm:f>AND('2022-04'!$B$20&lt;=I$5,'2022-04'!$C$20&gt;=I$5)</xm:f>
            <x14:dxf>
              <fill>
                <patternFill>
                  <bgColor theme="5" tint="0.59996337778862885"/>
                </patternFill>
              </fill>
            </x14:dxf>
          </x14:cfRule>
          <x14:cfRule type="expression" priority="743" id="{2FA0DDD5-35A2-40F1-9EAE-41EEDED7E6AD}">
            <xm:f>AND('2022-04'!$B$21&lt;=I$5,'2022-04'!$C$21&gt;=I$5)</xm:f>
            <x14:dxf>
              <fill>
                <patternFill>
                  <bgColor theme="5" tint="-0.24994659260841701"/>
                </patternFill>
              </fill>
            </x14:dxf>
          </x14:cfRule>
          <x14:cfRule type="expression" priority="745" id="{714A588B-3894-4475-906E-897DE3066D08}">
            <xm:f>AND('2022-04'!$B$24&lt;=I$5,'2022-04'!$C$24&gt;=I$5)</xm:f>
            <x14:dxf>
              <fill>
                <patternFill>
                  <bgColor theme="9" tint="0.39994506668294322"/>
                </patternFill>
              </fill>
            </x14:dxf>
          </x14:cfRule>
          <x14:cfRule type="expression" priority="746" id="{0662D1CA-DC19-4B98-9600-A673F4B6629E}">
            <xm:f>AND('2022-04'!$B$25&lt;=I$5,'2022-04'!$C$25&gt;=I$5)</xm:f>
            <x14:dxf>
              <fill>
                <patternFill>
                  <bgColor theme="4" tint="0.39994506668294322"/>
                </patternFill>
              </fill>
            </x14:dxf>
          </x14:cfRule>
          <x14:cfRule type="expression" priority="747" id="{2B841308-0E26-4F5D-AD16-17F34E3886C8}">
            <xm:f>AND('2022-04'!$B$26&lt;=I$5,'2022-04'!$C$26&gt;=I$5)</xm:f>
            <x14:dxf>
              <fill>
                <patternFill>
                  <bgColor theme="4" tint="0.39994506668294322"/>
                </patternFill>
              </fill>
            </x14:dxf>
          </x14:cfRule>
          <x14:cfRule type="expression" priority="748" id="{2CE2143D-986E-45BE-819D-CE8EC663D724}">
            <xm:f>AND('2022-04'!$B$27&lt;=I$5,'2022-04'!$C$27&gt;=I$5)</xm:f>
            <x14:dxf>
              <fill>
                <patternFill>
                  <bgColor theme="4" tint="-0.24994659260841701"/>
                </patternFill>
              </fill>
            </x14:dxf>
          </x14:cfRule>
          <x14:cfRule type="expression" priority="749" id="{8E4CB510-B5ED-4B45-823E-59E7A8741FA7}">
            <xm:f>AND('2022-04'!$B$28&lt;=I$5,'2022-04'!$C$28&gt;=I$5)</xm:f>
            <x14:dxf>
              <fill>
                <patternFill>
                  <bgColor theme="4" tint="-0.24994659260841701"/>
                </patternFill>
              </fill>
            </x14:dxf>
          </x14:cfRule>
          <x14:cfRule type="expression" priority="750" id="{C651C576-F89E-41C9-98D1-81E1C73DCB29}">
            <xm:f>AND('2022-04'!$B$29&lt;=I$5,'2022-04'!$C$29&gt;=I$5)</xm:f>
            <x14:dxf>
              <fill>
                <patternFill>
                  <bgColor theme="4" tint="-0.24994659260841701"/>
                </patternFill>
              </fill>
            </x14:dxf>
          </x14:cfRule>
          <x14:cfRule type="expression" priority="751" id="{CD22420E-E577-4301-B455-ADB95567EDF0}">
            <xm:f>AND('2022-04'!$B$30&lt;=I$5,'2022-04'!$C$30&gt;=I$5)</xm:f>
            <x14:dxf>
              <fill>
                <patternFill>
                  <bgColor theme="4" tint="-0.24994659260841701"/>
                </patternFill>
              </fill>
            </x14:dxf>
          </x14:cfRule>
          <x14:cfRule type="expression" priority="752" id="{4A5DA72E-51BA-41D0-ABC7-179395158597}">
            <xm:f>AND('2022-04'!$B$31&lt;=I$5,'2022-04'!$C$31&gt;=I$5)</xm:f>
            <x14:dxf>
              <fill>
                <patternFill>
                  <bgColor theme="4" tint="-0.24994659260841701"/>
                </patternFill>
              </fill>
            </x14:dxf>
          </x14:cfRule>
          <x14:cfRule type="expression" priority="753" id="{0B7C7F95-B4D6-406C-84D5-E546139FDADF}">
            <xm:f>AND('2022-04'!$B$32&lt;=I$5,'2022-04'!$C$32&gt;=I$5)</xm:f>
            <x14:dxf>
              <fill>
                <patternFill>
                  <bgColor theme="4" tint="-0.499984740745262"/>
                </patternFill>
              </fill>
            </x14:dxf>
          </x14:cfRule>
          <x14:cfRule type="expression" priority="754" id="{3FCE64C3-FF96-4D48-8469-1DA727784E69}">
            <xm:f>AND('2022-04'!$B$33&lt;=I$5,'2022-04'!$C$33&gt;=I$5)</xm:f>
            <x14:dxf>
              <fill>
                <patternFill>
                  <bgColor rgb="FF002060"/>
                </patternFill>
              </fill>
            </x14:dxf>
          </x14:cfRule>
          <x14:cfRule type="expression" priority="755" id="{01F4B6B7-BF63-403B-A6B0-D4CF9099B9D8}">
            <xm:f>AND('2022-04'!$B$34&lt;=I$5,'2022-04'!$C$34&gt;=I$5)</xm:f>
            <x14:dxf>
              <fill>
                <patternFill>
                  <bgColor rgb="FF7030A0"/>
                </patternFill>
              </fill>
            </x14:dxf>
          </x14:cfRule>
          <x14:cfRule type="expression" priority="756" id="{6538D3FA-2F87-4278-B0C5-4EBFE343BCFB}">
            <xm:f>AND('2022-04'!$B$35&lt;=I$5,'2022-04'!$C$35&gt;=I$5)</xm:f>
            <x14:dxf>
              <fill>
                <patternFill>
                  <bgColor rgb="FF7030A0"/>
                </patternFill>
              </fill>
            </x14:dxf>
          </x14:cfRule>
          <x14:cfRule type="expression" priority="744" id="{C5734C76-9293-4EAC-83AB-2E9102DF4175}">
            <xm:f>AND('2022-04'!$B$22&lt;=I$5,'2022-04'!$C$22&gt;=I$5)</xm:f>
            <x14:dxf>
              <fill>
                <patternFill>
                  <bgColor theme="4" tint="0.79998168889431442"/>
                </patternFill>
              </fill>
            </x14:dxf>
          </x14:cfRule>
          <xm:sqref>I137:XFD137</xm:sqref>
        </x14:conditionalFormatting>
        <x14:conditionalFormatting xmlns:xm="http://schemas.microsoft.com/office/excel/2006/main">
          <x14:cfRule type="expression" priority="700" id="{D1538AB5-E12C-4B62-989E-22DA0E1403A2}">
            <xm:f>AND('2022-05'!$B$20&lt;=I$5,'2022-05'!$C$20&gt;=I$5)</xm:f>
            <x14:dxf>
              <fill>
                <patternFill>
                  <bgColor theme="5" tint="0.59996337778862885"/>
                </patternFill>
              </fill>
            </x14:dxf>
          </x14:cfRule>
          <x14:cfRule type="expression" priority="707" id="{2F9B979E-C228-447F-93B7-97F72A44CD6E}">
            <xm:f>AND('2022-05'!$B$28&lt;=I$5,'2022-05'!$C$28&gt;=I$5)</xm:f>
            <x14:dxf>
              <fill>
                <patternFill>
                  <bgColor theme="4" tint="-0.24994659260841701"/>
                </patternFill>
              </fill>
            </x14:dxf>
          </x14:cfRule>
          <x14:cfRule type="expression" priority="705" id="{D1B6DAA7-930B-4248-A887-E9FFAD3A8F3C}">
            <xm:f>AND('2022-05'!$B$26&lt;=I$5,'2022-05'!$C$26&gt;=I$5)</xm:f>
            <x14:dxf>
              <fill>
                <patternFill>
                  <bgColor theme="4" tint="0.39994506668294322"/>
                </patternFill>
              </fill>
            </x14:dxf>
          </x14:cfRule>
          <x14:cfRule type="expression" priority="704" id="{213740EB-C15C-4E92-B299-29FCE7FE7DBF}">
            <xm:f>AND('2022-05'!$B$25&lt;=I$5,'2022-05'!$C$25&gt;=I$5)</xm:f>
            <x14:dxf>
              <fill>
                <patternFill>
                  <bgColor theme="4" tint="0.39994506668294322"/>
                </patternFill>
              </fill>
            </x14:dxf>
          </x14:cfRule>
          <x14:cfRule type="expression" priority="703" id="{2144FAF6-BE50-4720-921F-7FB9F27CEC8A}">
            <xm:f>AND('2022-05'!$B$24&lt;=I$5,'2022-05'!$C$24&gt;=I$5)</xm:f>
            <x14:dxf>
              <fill>
                <patternFill>
                  <bgColor theme="9" tint="0.39994506668294322"/>
                </patternFill>
              </fill>
            </x14:dxf>
          </x14:cfRule>
          <x14:cfRule type="expression" priority="702" id="{1EAA486C-2C37-41B4-B74A-EE681966AFAE}">
            <xm:f>AND('2022-05'!$B$22&lt;=I$5,'2022-05'!$C$22&gt;=I$5)</xm:f>
            <x14:dxf>
              <fill>
                <patternFill>
                  <bgColor theme="4" tint="0.79998168889431442"/>
                </patternFill>
              </fill>
            </x14:dxf>
          </x14:cfRule>
          <x14:cfRule type="expression" priority="701" id="{0BAC0D29-A10E-4B8E-8B10-F3857EC4442C}">
            <xm:f>AND('2022-05'!$B$21&lt;=I$5,'2022-05'!$C$21&gt;=I$5)</xm:f>
            <x14:dxf>
              <fill>
                <patternFill>
                  <bgColor theme="5" tint="-0.24994659260841701"/>
                </patternFill>
              </fill>
            </x14:dxf>
          </x14:cfRule>
          <x14:cfRule type="expression" priority="699" id="{D67F5B1F-60A6-4481-A7E1-8B40D3B8289A}">
            <xm:f>AND('2022-05'!$B$19&lt;=I$5,'2022-05'!$C$19&gt;I$5)</xm:f>
            <x14:dxf>
              <fill>
                <patternFill>
                  <bgColor theme="5" tint="0.59996337778862885"/>
                </patternFill>
              </fill>
            </x14:dxf>
          </x14:cfRule>
          <x14:cfRule type="expression" priority="706" id="{29E961BE-681C-49F7-B168-9156CCB0057D}">
            <xm:f>AND('2022-05'!$B$27&lt;=I$5,'2022-05'!$C$27&gt;=I$5)</xm:f>
            <x14:dxf>
              <fill>
                <patternFill>
                  <bgColor theme="4" tint="-0.24994659260841701"/>
                </patternFill>
              </fill>
            </x14:dxf>
          </x14:cfRule>
          <x14:cfRule type="expression" priority="714" id="{4AAF47F9-18CC-49AF-8734-92A929E9A90A}">
            <xm:f>AND('2022-05'!$B$35&lt;=I$5,'2022-05'!$C$35&gt;=I$5)</xm:f>
            <x14:dxf>
              <fill>
                <patternFill>
                  <bgColor rgb="FF7030A0"/>
                </patternFill>
              </fill>
            </x14:dxf>
          </x14:cfRule>
          <x14:cfRule type="expression" priority="713" id="{162854C4-4080-43F4-871A-74644A9C0E55}">
            <xm:f>AND('2022-05'!$B$34&lt;=I$5,'2022-05'!$C$34&gt;=I$5)</xm:f>
            <x14:dxf>
              <fill>
                <patternFill>
                  <bgColor rgb="FF7030A0"/>
                </patternFill>
              </fill>
            </x14:dxf>
          </x14:cfRule>
          <x14:cfRule type="expression" priority="712" id="{95C4B4F6-FA11-47C2-851C-3108B16DE499}">
            <xm:f>AND('2022-05'!$B$33&lt;=I$5,'2022-05'!$C$33&gt;=I$5)</xm:f>
            <x14:dxf>
              <fill>
                <patternFill>
                  <bgColor rgb="FF002060"/>
                </patternFill>
              </fill>
            </x14:dxf>
          </x14:cfRule>
          <x14:cfRule type="expression" priority="711" id="{11D0C66D-638C-4BDE-9103-7BA4AC7BDAB3}">
            <xm:f>AND('2022-05'!$B$32&lt;=I$5,'2022-05'!$C$32&gt;=I$5)</xm:f>
            <x14:dxf>
              <fill>
                <patternFill>
                  <bgColor theme="4" tint="-0.499984740745262"/>
                </patternFill>
              </fill>
            </x14:dxf>
          </x14:cfRule>
          <x14:cfRule type="expression" priority="710" id="{EFF37A32-1E71-40F7-835C-659CFAC444AB}">
            <xm:f>AND('2022-05'!$B$31&lt;=I$5,'2022-05'!$C$31&gt;=I$5)</xm:f>
            <x14:dxf>
              <fill>
                <patternFill>
                  <bgColor theme="4" tint="-0.24994659260841701"/>
                </patternFill>
              </fill>
            </x14:dxf>
          </x14:cfRule>
          <x14:cfRule type="expression" priority="709" id="{E2DA01E8-4ECC-4CE5-BF68-3CBF7DAA21E4}">
            <xm:f>AND('2022-05'!$B$30&lt;=I$5,'2022-05'!$C$30&gt;=I$5)</xm:f>
            <x14:dxf>
              <fill>
                <patternFill>
                  <bgColor theme="4" tint="-0.24994659260841701"/>
                </patternFill>
              </fill>
            </x14:dxf>
          </x14:cfRule>
          <x14:cfRule type="expression" priority="708" id="{E1FE775F-F311-4718-AE6A-670A820CCD7C}">
            <xm:f>AND('2022-05'!$B$29&lt;=I$5,'2022-05'!$C$29&gt;=I$5)</xm:f>
            <x14:dxf>
              <fill>
                <patternFill>
                  <bgColor theme="4" tint="-0.24994659260841701"/>
                </patternFill>
              </fill>
            </x14:dxf>
          </x14:cfRule>
          <xm:sqref>I139:XFD139</xm:sqref>
        </x14:conditionalFormatting>
        <x14:conditionalFormatting xmlns:xm="http://schemas.microsoft.com/office/excel/2006/main">
          <x14:cfRule type="expression" priority="583" id="{24A0C045-49FF-4FB3-A6E6-76D539AC4BF3}">
            <xm:f>AND('2023-01'!$B$30&lt;=I$5,'2023-01'!$C$30&gt;=I$5)</xm:f>
            <x14:dxf>
              <fill>
                <patternFill>
                  <bgColor theme="4" tint="-0.24994659260841701"/>
                </patternFill>
              </fill>
            </x14:dxf>
          </x14:cfRule>
          <x14:cfRule type="expression" priority="582" id="{CFF44BE4-2D79-49A5-BF36-2CFC03E18429}">
            <xm:f>AND('2023-01'!$B$29&lt;=I$5,'2023-01'!$C$29&gt;=I$5)</xm:f>
            <x14:dxf>
              <fill>
                <patternFill>
                  <bgColor theme="4" tint="-0.24994659260841701"/>
                </patternFill>
              </fill>
            </x14:dxf>
          </x14:cfRule>
          <x14:cfRule type="expression" priority="580" id="{97482511-1F24-4892-9683-A6543E6F7A75}">
            <xm:f>AND('2023-01'!$B$27&lt;=I$5,'2023-01'!$C$27&gt;=I$5)</xm:f>
            <x14:dxf>
              <fill>
                <patternFill>
                  <bgColor theme="4" tint="-0.24994659260841701"/>
                </patternFill>
              </fill>
            </x14:dxf>
          </x14:cfRule>
          <x14:cfRule type="expression" priority="579" id="{ADE6A5D1-1ED1-4993-8D6B-4267D0749412}">
            <xm:f>AND('2023-01'!$B$26&lt;=I$5,'2023-01'!$C$26&gt;=I$5)</xm:f>
            <x14:dxf>
              <fill>
                <patternFill>
                  <bgColor theme="4" tint="-0.24994659260841701"/>
                </patternFill>
              </fill>
            </x14:dxf>
          </x14:cfRule>
          <x14:cfRule type="expression" priority="578" id="{955DEE22-E7B7-4879-AD40-1F1F74A8F88A}">
            <xm:f>AND('2023-01'!$B$25&lt;=I$5,'2023-01'!$C$25&gt;=I$5)</xm:f>
            <x14:dxf>
              <fill>
                <patternFill>
                  <bgColor theme="4" tint="0.39994506668294322"/>
                </patternFill>
              </fill>
            </x14:dxf>
          </x14:cfRule>
          <x14:cfRule type="expression" priority="577" id="{4DC13131-04B1-4957-BACA-624AF3B985D4}">
            <xm:f>AND('2023-01'!$B$24&lt;=I$5,'2023-01'!$C$24&gt;=I$5)</xm:f>
            <x14:dxf>
              <fill>
                <patternFill>
                  <bgColor theme="4" tint="0.39994506668294322"/>
                </patternFill>
              </fill>
            </x14:dxf>
          </x14:cfRule>
          <x14:cfRule type="expression" priority="576" id="{F7731407-DA08-4502-9536-2ED90823571F}">
            <xm:f>AND('2023-01'!$B$23&lt;=I$5,'2023-01'!$C$23&gt;=I$5)</xm:f>
            <x14:dxf>
              <fill>
                <patternFill>
                  <bgColor theme="9" tint="0.39994506668294322"/>
                </patternFill>
              </fill>
            </x14:dxf>
          </x14:cfRule>
          <x14:cfRule type="expression" priority="575" id="{35303816-54CF-46CA-9FCB-E39D177E67BE}">
            <xm:f>AND('2023-01'!$B$22&lt;=I$5,'2023-01'!$C$22&gt;=I$5)</xm:f>
            <x14:dxf>
              <fill>
                <patternFill>
                  <bgColor theme="4" tint="0.79998168889431442"/>
                </patternFill>
              </fill>
            </x14:dxf>
          </x14:cfRule>
          <x14:cfRule type="expression" priority="581" id="{C7F1761C-DD85-4F1C-B875-56CE732BD440}">
            <xm:f>AND('2023-01'!$B$28&lt;=I$5,'2023-01'!$C$28&gt;=I$5)</xm:f>
            <x14:dxf>
              <fill>
                <patternFill>
                  <bgColor theme="4" tint="-0.24994659260841701"/>
                </patternFill>
              </fill>
            </x14:dxf>
          </x14:cfRule>
          <x14:cfRule type="expression" priority="572" id="{9A6C2D38-575E-46BC-AAE1-4190F7631662}">
            <xm:f>AND('2023-01'!$B$19&lt;=I$5,'2023-01'!$C$19&gt;I$5)</xm:f>
            <x14:dxf>
              <fill>
                <patternFill>
                  <bgColor theme="5" tint="0.59996337778862885"/>
                </patternFill>
              </fill>
            </x14:dxf>
          </x14:cfRule>
          <x14:cfRule type="expression" priority="574" id="{EE87D590-FF0A-4E03-BC9D-AE407DF6985E}">
            <xm:f>AND('2023-01'!$B$21&lt;=I$5,'2023-01'!$C$21&gt;=I$5)</xm:f>
            <x14:dxf>
              <fill>
                <patternFill>
                  <bgColor theme="5" tint="-0.24994659260841701"/>
                </patternFill>
              </fill>
            </x14:dxf>
          </x14:cfRule>
          <x14:cfRule type="expression" priority="573" id="{DEA386EC-71AE-40A3-8D64-0F32BF9E6590}">
            <xm:f>AND('2023-01'!$B$20&lt;=I$5,'2023-01'!$C$20&gt;=I$5)</xm:f>
            <x14:dxf>
              <fill>
                <patternFill>
                  <bgColor theme="5" tint="0.59996337778862885"/>
                </patternFill>
              </fill>
            </x14:dxf>
          </x14:cfRule>
          <x14:cfRule type="expression" priority="587" id="{150BD4C7-4CFB-4AF4-AD69-0E7F9CAB9546}">
            <xm:f>AND('2023-01'!$B$34&lt;=I$5,'2023-01'!$C$34&gt;=I$5)</xm:f>
            <x14:dxf>
              <fill>
                <patternFill>
                  <bgColor rgb="FF7030A0"/>
                </patternFill>
              </fill>
            </x14:dxf>
          </x14:cfRule>
          <x14:cfRule type="expression" priority="586" id="{7D63648C-A950-4D36-B3D2-47202FB4682C}">
            <xm:f>AND('2023-01'!$B$33&lt;=I$5,'2023-01'!$C$33&gt;=I$5)</xm:f>
            <x14:dxf>
              <fill>
                <patternFill>
                  <bgColor rgb="FF7030A0"/>
                </patternFill>
              </fill>
            </x14:dxf>
          </x14:cfRule>
          <x14:cfRule type="expression" priority="585" id="{8ECF63D3-8089-4AED-94CB-AA853BF70C81}">
            <xm:f>AND('2023-01'!$B$32&lt;=I$5,'2023-01'!$C$32&gt;=I$5)</xm:f>
            <x14:dxf>
              <fill>
                <patternFill>
                  <bgColor rgb="FF002060"/>
                </patternFill>
              </fill>
            </x14:dxf>
          </x14:cfRule>
          <x14:cfRule type="expression" priority="584" id="{5BF37EC2-5733-4937-BD2C-1AA8E5502392}">
            <xm:f>AND('2023-01'!$B$31&lt;=I$5,'2023-01'!$C$31&gt;=I$5)</xm:f>
            <x14:dxf>
              <fill>
                <patternFill>
                  <bgColor theme="4" tint="-0.499984740745262"/>
                </patternFill>
              </fill>
            </x14:dxf>
          </x14:cfRule>
          <xm:sqref>I141:XFD141</xm:sqref>
        </x14:conditionalFormatting>
        <x14:conditionalFormatting xmlns:xm="http://schemas.microsoft.com/office/excel/2006/main">
          <x14:cfRule type="expression" priority="545" id="{A3221938-DD96-457C-99CA-48C9E06BB8AA}">
            <xm:f>AND('2023-02'!$B$34&lt;=I$5,'2023-02'!$C$34&gt;=I$5)</xm:f>
            <x14:dxf>
              <fill>
                <patternFill>
                  <bgColor rgb="FF7030A0"/>
                </patternFill>
              </fill>
            </x14:dxf>
          </x14:cfRule>
          <x14:cfRule type="expression" priority="530" id="{39665157-1A93-414C-86A6-327F4DCA088E}">
            <xm:f>AND('2023-02'!$B$19&lt;=I$5,'2023-02'!$C$19&gt;I$5)</xm:f>
            <x14:dxf>
              <fill>
                <patternFill>
                  <bgColor theme="5" tint="0.59996337778862885"/>
                </patternFill>
              </fill>
            </x14:dxf>
          </x14:cfRule>
          <x14:cfRule type="expression" priority="531" id="{5634DADC-4983-4EF8-B5F7-3D6094C50ACF}">
            <xm:f>AND('2023-02'!$B$20&lt;=I$5,'2023-02'!$C$20&gt;=I$5)</xm:f>
            <x14:dxf>
              <fill>
                <patternFill>
                  <bgColor theme="5" tint="0.59996337778862885"/>
                </patternFill>
              </fill>
            </x14:dxf>
          </x14:cfRule>
          <x14:cfRule type="expression" priority="532" id="{99195F83-46E2-4587-A9EB-EDE1FF8E52FE}">
            <xm:f>AND('2023-02'!$B$21&lt;=I$5,'2023-02'!$C$21&gt;=I$5)</xm:f>
            <x14:dxf>
              <fill>
                <patternFill>
                  <bgColor theme="5" tint="-0.24994659260841701"/>
                </patternFill>
              </fill>
            </x14:dxf>
          </x14:cfRule>
          <x14:cfRule type="expression" priority="533" id="{B430E6CA-71DC-45EE-8148-4A3830B4E0AF}">
            <xm:f>AND('2023-02'!$B$22&lt;=I$5,'2023-02'!$C$22&gt;=I$5)</xm:f>
            <x14:dxf>
              <fill>
                <patternFill>
                  <bgColor theme="4" tint="0.79998168889431442"/>
                </patternFill>
              </fill>
            </x14:dxf>
          </x14:cfRule>
          <x14:cfRule type="expression" priority="534" id="{3D5C40C3-4777-41BB-8FF1-9A940425984E}">
            <xm:f>AND('2023-02'!$B$23&lt;=I$5,'2023-02'!$C$23&gt;=I$5)</xm:f>
            <x14:dxf>
              <fill>
                <patternFill>
                  <bgColor theme="9" tint="0.39994506668294322"/>
                </patternFill>
              </fill>
            </x14:dxf>
          </x14:cfRule>
          <x14:cfRule type="expression" priority="535" id="{70FAC274-3048-4AA2-B23C-AE49B5D52B98}">
            <xm:f>AND('2023-02'!$B$24&lt;=I$5,'2023-02'!$C$24&gt;=I$5)</xm:f>
            <x14:dxf>
              <fill>
                <patternFill>
                  <bgColor theme="4" tint="0.39994506668294322"/>
                </patternFill>
              </fill>
            </x14:dxf>
          </x14:cfRule>
          <x14:cfRule type="expression" priority="536" id="{FBA3C298-0351-44C1-93E5-CE5A8DC4A8B7}">
            <xm:f>AND('2023-02'!$B$25&lt;=I$5,'2023-02'!$C$25&gt;=I$5)</xm:f>
            <x14:dxf>
              <fill>
                <patternFill>
                  <bgColor theme="4" tint="0.39994506668294322"/>
                </patternFill>
              </fill>
            </x14:dxf>
          </x14:cfRule>
          <x14:cfRule type="expression" priority="537" id="{A9E63284-7168-4DFC-B50E-F946D2DDE9C6}">
            <xm:f>AND('2023-02'!$B$26&lt;=I$5,'2023-02'!$C$26&gt;=I$5)</xm:f>
            <x14:dxf>
              <fill>
                <patternFill>
                  <bgColor theme="4" tint="-0.24994659260841701"/>
                </patternFill>
              </fill>
            </x14:dxf>
          </x14:cfRule>
          <x14:cfRule type="expression" priority="538" id="{FB485A3B-763C-4A1B-A87E-74BD4D26CABC}">
            <xm:f>AND('2023-02'!$B$27&lt;=I$5,'2023-02'!$C$27&gt;=I$5)</xm:f>
            <x14:dxf>
              <fill>
                <patternFill>
                  <bgColor theme="4" tint="-0.24994659260841701"/>
                </patternFill>
              </fill>
            </x14:dxf>
          </x14:cfRule>
          <x14:cfRule type="expression" priority="539" id="{DB04407E-B635-42BC-B75A-C196769E01C5}">
            <xm:f>AND('2023-02'!$B$28&lt;=I$5,'2023-02'!$C$28&gt;=I$5)</xm:f>
            <x14:dxf>
              <fill>
                <patternFill>
                  <bgColor theme="4" tint="-0.24994659260841701"/>
                </patternFill>
              </fill>
            </x14:dxf>
          </x14:cfRule>
          <x14:cfRule type="expression" priority="540" id="{BFEF70FC-1CC2-4D2B-B78B-A6C1CBB84F25}">
            <xm:f>AND('2023-02'!$B$29&lt;=I$5,'2023-02'!$C$29&gt;=I$5)</xm:f>
            <x14:dxf>
              <fill>
                <patternFill>
                  <bgColor theme="4" tint="-0.24994659260841701"/>
                </patternFill>
              </fill>
            </x14:dxf>
          </x14:cfRule>
          <x14:cfRule type="expression" priority="541" id="{95A16B73-5C12-4AAF-90B7-A9447F1F867B}">
            <xm:f>AND('2023-02'!$B$30&lt;=I$5,'2023-02'!$C$30&gt;=I$5)</xm:f>
            <x14:dxf>
              <fill>
                <patternFill>
                  <bgColor theme="4" tint="-0.24994659260841701"/>
                </patternFill>
              </fill>
            </x14:dxf>
          </x14:cfRule>
          <x14:cfRule type="expression" priority="542" id="{1AF91E52-9A48-4AF1-87F3-C293E2108E42}">
            <xm:f>AND('2023-02'!$B$31&lt;=I$5,'2023-02'!$C$31&gt;=I$5)</xm:f>
            <x14:dxf>
              <fill>
                <patternFill>
                  <bgColor theme="4" tint="-0.499984740745262"/>
                </patternFill>
              </fill>
            </x14:dxf>
          </x14:cfRule>
          <x14:cfRule type="expression" priority="543" id="{850586C2-8515-41D7-94CB-DE3C0532226B}">
            <xm:f>AND('2023-02'!$B$32&lt;=I$5,'2023-02'!$C$32&gt;=I$5)</xm:f>
            <x14:dxf>
              <fill>
                <patternFill>
                  <bgColor rgb="FF002060"/>
                </patternFill>
              </fill>
            </x14:dxf>
          </x14:cfRule>
          <x14:cfRule type="expression" priority="544" id="{C465A282-F322-4EF1-8150-701416135870}">
            <xm:f>AND('2023-02'!$B$33&lt;=I$5,'2023-02'!$C$33&gt;=I$5)</xm:f>
            <x14:dxf>
              <fill>
                <patternFill>
                  <bgColor rgb="FF7030A0"/>
                </patternFill>
              </fill>
            </x14:dxf>
          </x14:cfRule>
          <xm:sqref>I143:XFD143</xm:sqref>
        </x14:conditionalFormatting>
        <x14:conditionalFormatting xmlns:xm="http://schemas.microsoft.com/office/excel/2006/main">
          <x14:cfRule type="expression" priority="498" id="{49097E49-7AD2-406F-B89C-50FFEB6D0389}">
            <xm:f>AND('2023-03'!$B$29&lt;=I$5,'2023-03'!$C$29&gt;=I$5)</xm:f>
            <x14:dxf>
              <fill>
                <patternFill>
                  <bgColor theme="4" tint="-0.24994659260841701"/>
                </patternFill>
              </fill>
            </x14:dxf>
          </x14:cfRule>
          <x14:cfRule type="expression" priority="497" id="{59E02506-D141-4208-B033-BB725B70F304}">
            <xm:f>AND('2023-03'!$B$28&lt;=I$5,'2023-03'!$C$28&gt;=I$5)</xm:f>
            <x14:dxf>
              <fill>
                <patternFill>
                  <bgColor theme="4" tint="-0.24994659260841701"/>
                </patternFill>
              </fill>
            </x14:dxf>
          </x14:cfRule>
          <x14:cfRule type="expression" priority="496" id="{E89F9324-6772-406C-BA9F-EC5575A6B7BF}">
            <xm:f>AND('2023-03'!$B$27&lt;=I$5,'2023-03'!$C$27&gt;=I$5)</xm:f>
            <x14:dxf>
              <fill>
                <patternFill>
                  <bgColor theme="4" tint="-0.24994659260841701"/>
                </patternFill>
              </fill>
            </x14:dxf>
          </x14:cfRule>
          <x14:cfRule type="expression" priority="495" id="{C1798CC1-D20E-4004-919E-0025E1D421CF}">
            <xm:f>AND('2023-03'!$B$26&lt;=I$5,'2023-03'!$C$26&gt;=I$5)</xm:f>
            <x14:dxf>
              <fill>
                <patternFill>
                  <bgColor theme="4" tint="-0.24994659260841701"/>
                </patternFill>
              </fill>
            </x14:dxf>
          </x14:cfRule>
          <x14:cfRule type="expression" priority="494" id="{30F41B73-FCAC-4196-A4A7-8613892B8DA6}">
            <xm:f>AND('2023-03'!$B$25&lt;=I$5,'2023-03'!$C$25&gt;=I$5)</xm:f>
            <x14:dxf>
              <fill>
                <patternFill>
                  <bgColor theme="4" tint="0.39994506668294322"/>
                </patternFill>
              </fill>
            </x14:dxf>
          </x14:cfRule>
          <x14:cfRule type="expression" priority="493" id="{85460126-5761-40F8-A15F-135E3F93F804}">
            <xm:f>AND('2023-03'!$B$24&lt;=I$5,'2023-03'!$C$24&gt;=I$5)</xm:f>
            <x14:dxf>
              <fill>
                <patternFill>
                  <bgColor theme="4" tint="0.39994506668294322"/>
                </patternFill>
              </fill>
            </x14:dxf>
          </x14:cfRule>
          <x14:cfRule type="expression" priority="492" id="{E9751690-7B92-4DD7-ADF8-F72901795732}">
            <xm:f>AND('2023-03'!$B$23&lt;=I$5,'2023-03'!$C$23&gt;=I$5)</xm:f>
            <x14:dxf>
              <fill>
                <patternFill>
                  <bgColor theme="9" tint="0.39994506668294322"/>
                </patternFill>
              </fill>
            </x14:dxf>
          </x14:cfRule>
          <x14:cfRule type="expression" priority="491" id="{06B2E517-75C2-47C7-9EEB-F00799B81154}">
            <xm:f>AND('2023-03'!$B$22&lt;=I$5,'2023-03'!$C$22&gt;=I$5)</xm:f>
            <x14:dxf>
              <fill>
                <patternFill>
                  <bgColor theme="4" tint="0.79998168889431442"/>
                </patternFill>
              </fill>
            </x14:dxf>
          </x14:cfRule>
          <x14:cfRule type="expression" priority="490" id="{5995D242-F24B-4D85-970D-70226112B481}">
            <xm:f>AND('2023-03'!$B$21&lt;=I$5,'2023-03'!$C$21&gt;=I$5)</xm:f>
            <x14:dxf>
              <fill>
                <patternFill>
                  <bgColor theme="5" tint="-0.24994659260841701"/>
                </patternFill>
              </fill>
            </x14:dxf>
          </x14:cfRule>
          <x14:cfRule type="expression" priority="489" id="{053C3C9F-C7D4-4EA4-A6B3-079B9D85EF35}">
            <xm:f>AND('2023-03'!$B$20&lt;=I$5,'2023-03'!$C$20&gt;=I$5)</xm:f>
            <x14:dxf>
              <fill>
                <patternFill>
                  <bgColor theme="5" tint="0.59996337778862885"/>
                </patternFill>
              </fill>
            </x14:dxf>
          </x14:cfRule>
          <x14:cfRule type="expression" priority="488" id="{262EC2F6-3A04-4A13-AB34-4830C6DCBA4C}">
            <xm:f>AND('2023-03'!$B$19&lt;=I$5,'2023-03'!$C$19&gt;I$5)</xm:f>
            <x14:dxf>
              <fill>
                <patternFill>
                  <bgColor theme="5" tint="0.59996337778862885"/>
                </patternFill>
              </fill>
            </x14:dxf>
          </x14:cfRule>
          <x14:cfRule type="expression" priority="502" id="{440C59B4-3D41-420A-A681-EA3DD46CA776}">
            <xm:f>AND('2023-03'!$B$33&lt;=I$5,'2023-03'!$C$33&gt;=I$5)</xm:f>
            <x14:dxf>
              <fill>
                <patternFill>
                  <bgColor rgb="FF7030A0"/>
                </patternFill>
              </fill>
            </x14:dxf>
          </x14:cfRule>
          <x14:cfRule type="expression" priority="503" id="{9F7DD5BF-F1CC-42FF-B418-C2CF400691AC}">
            <xm:f>AND('2023-03'!$B$34&lt;=I$5,'2023-03'!$C$34&gt;=I$5)</xm:f>
            <x14:dxf>
              <fill>
                <patternFill>
                  <bgColor rgb="FF7030A0"/>
                </patternFill>
              </fill>
            </x14:dxf>
          </x14:cfRule>
          <x14:cfRule type="expression" priority="501" id="{57D1F498-D649-4472-A8CA-7E1EB4191308}">
            <xm:f>AND('2023-03'!$B$32&lt;=I$5,'2023-03'!$C$32&gt;=I$5)</xm:f>
            <x14:dxf>
              <fill>
                <patternFill>
                  <bgColor rgb="FF002060"/>
                </patternFill>
              </fill>
            </x14:dxf>
          </x14:cfRule>
          <x14:cfRule type="expression" priority="500" id="{C9A1084A-F0FF-4C7D-AA10-D62BF00CAC53}">
            <xm:f>AND('2023-03'!$B$31&lt;=I$5,'2023-03'!$C$31&gt;=I$5)</xm:f>
            <x14:dxf>
              <fill>
                <patternFill>
                  <bgColor theme="4" tint="-0.499984740745262"/>
                </patternFill>
              </fill>
            </x14:dxf>
          </x14:cfRule>
          <x14:cfRule type="expression" priority="499" id="{2CC0539B-39C1-4FEC-B772-C68C930E1D53}">
            <xm:f>AND('2023-03'!$B$30&lt;=I$5,'2023-03'!$C$30&gt;=I$5)</xm:f>
            <x14:dxf>
              <fill>
                <patternFill>
                  <bgColor theme="4" tint="-0.24994659260841701"/>
                </patternFill>
              </fill>
            </x14:dxf>
          </x14:cfRule>
          <xm:sqref>I145:XFD145</xm:sqref>
        </x14:conditionalFormatting>
        <x14:conditionalFormatting xmlns:xm="http://schemas.microsoft.com/office/excel/2006/main">
          <x14:cfRule type="expression" priority="456" id="{E775DB93-9E78-4DD8-B39D-F428D011E583}">
            <xm:f>AND('2023-04'!$B$29&lt;=I$5,'2023-04'!$C$29&gt;=I$5)</xm:f>
            <x14:dxf>
              <fill>
                <patternFill>
                  <bgColor theme="4" tint="-0.24994659260841701"/>
                </patternFill>
              </fill>
            </x14:dxf>
          </x14:cfRule>
          <x14:cfRule type="expression" priority="446" id="{43DFE151-4F75-43C3-8667-65EF4169D480}">
            <xm:f>AND('2023-04'!$B$19&lt;=I$5,'2023-04'!$C$19&gt;I$5)</xm:f>
            <x14:dxf>
              <fill>
                <patternFill>
                  <bgColor theme="5" tint="0.59996337778862885"/>
                </patternFill>
              </fill>
            </x14:dxf>
          </x14:cfRule>
          <x14:cfRule type="expression" priority="447" id="{6A290FAB-2C2C-4F47-B215-5EB0F197A33E}">
            <xm:f>AND('2023-04'!$B$20&lt;=I$5,'2023-04'!$C$20&gt;=I$5)</xm:f>
            <x14:dxf>
              <fill>
                <patternFill>
                  <bgColor theme="5" tint="0.59996337778862885"/>
                </patternFill>
              </fill>
            </x14:dxf>
          </x14:cfRule>
          <x14:cfRule type="expression" priority="449" id="{BDF2CD0E-538D-4D33-B5DD-E8320B7F365F}">
            <xm:f>AND('2023-04'!$B$22&lt;=I$5,'2023-04'!$C$22&gt;=I$5)</xm:f>
            <x14:dxf>
              <fill>
                <patternFill>
                  <bgColor theme="4" tint="0.79998168889431442"/>
                </patternFill>
              </fill>
            </x14:dxf>
          </x14:cfRule>
          <x14:cfRule type="expression" priority="450" id="{FAA721F1-4B42-41C5-8F58-8BC87A7F06FC}">
            <xm:f>AND('2023-04'!$B$23&lt;=I$5,'2023-04'!$C$23&gt;=I$5)</xm:f>
            <x14:dxf>
              <fill>
                <patternFill>
                  <bgColor theme="9" tint="0.39994506668294322"/>
                </patternFill>
              </fill>
            </x14:dxf>
          </x14:cfRule>
          <x14:cfRule type="expression" priority="451" id="{DCB95E8B-42F2-45CD-A0B9-D5B3342211B7}">
            <xm:f>AND('2023-04'!$B$24&lt;=I$5,'2023-04'!$C$24&gt;=I$5)</xm:f>
            <x14:dxf>
              <fill>
                <patternFill>
                  <bgColor theme="4" tint="0.39994506668294322"/>
                </patternFill>
              </fill>
            </x14:dxf>
          </x14:cfRule>
          <x14:cfRule type="expression" priority="452" id="{C0798B94-5E55-445B-A16A-1ABC8BBB754C}">
            <xm:f>AND('2023-04'!$B$25&lt;=I$5,'2023-04'!$C$25&gt;=I$5)</xm:f>
            <x14:dxf>
              <fill>
                <patternFill>
                  <bgColor theme="4" tint="0.39994506668294322"/>
                </patternFill>
              </fill>
            </x14:dxf>
          </x14:cfRule>
          <x14:cfRule type="expression" priority="453" id="{F43135D0-FFCA-4042-8D8A-65A2CDA27BDE}">
            <xm:f>AND('2023-04'!$B$26&lt;=I$5,'2023-04'!$C$26&gt;=I$5)</xm:f>
            <x14:dxf>
              <fill>
                <patternFill>
                  <bgColor theme="4" tint="-0.24994659260841701"/>
                </patternFill>
              </fill>
            </x14:dxf>
          </x14:cfRule>
          <x14:cfRule type="expression" priority="454" id="{6E14FEAA-52ED-428B-A959-12A47A78F8FC}">
            <xm:f>AND('2023-04'!$B$27&lt;=I$5,'2023-04'!$C$27&gt;=I$5)</xm:f>
            <x14:dxf>
              <fill>
                <patternFill>
                  <bgColor theme="4" tint="-0.24994659260841701"/>
                </patternFill>
              </fill>
            </x14:dxf>
          </x14:cfRule>
          <x14:cfRule type="expression" priority="458" id="{72800BEB-90FE-4CA7-BFBE-88C0A440E149}">
            <xm:f>AND('2023-04'!$B$31&lt;=I$5,'2023-04'!$C$31&gt;=I$5)</xm:f>
            <x14:dxf>
              <fill>
                <patternFill>
                  <bgColor theme="4" tint="-0.499984740745262"/>
                </patternFill>
              </fill>
            </x14:dxf>
          </x14:cfRule>
          <x14:cfRule type="expression" priority="455" id="{8C4A854D-0901-415C-817C-9A7E979EE3B5}">
            <xm:f>AND('2023-04'!$B$28&lt;=I$5,'2023-04'!$C$28&gt;=I$5)</xm:f>
            <x14:dxf>
              <fill>
                <patternFill>
                  <bgColor theme="4" tint="-0.24994659260841701"/>
                </patternFill>
              </fill>
            </x14:dxf>
          </x14:cfRule>
          <x14:cfRule type="expression" priority="460" id="{B9D9353A-7800-4E6B-A8E1-8AA173839B36}">
            <xm:f>AND('2023-04'!$B$33&lt;=I$5,'2023-04'!$C$33&gt;=I$5)</xm:f>
            <x14:dxf>
              <fill>
                <patternFill>
                  <bgColor rgb="FF7030A0"/>
                </patternFill>
              </fill>
            </x14:dxf>
          </x14:cfRule>
          <x14:cfRule type="expression" priority="448" id="{AF4D411D-34D4-40D7-A98A-950A65BA2823}">
            <xm:f>AND('2023-04'!$B$21&lt;=I$5,'2023-04'!$C$21&gt;=I$5)</xm:f>
            <x14:dxf>
              <fill>
                <patternFill>
                  <bgColor theme="5" tint="-0.24994659260841701"/>
                </patternFill>
              </fill>
            </x14:dxf>
          </x14:cfRule>
          <x14:cfRule type="expression" priority="461" id="{13EEAD9F-3357-4DA0-AF63-00CCE2401EEA}">
            <xm:f>AND('2023-04'!$B$34&lt;=I$5,'2023-04'!$C$34&gt;=I$5)</xm:f>
            <x14:dxf>
              <fill>
                <patternFill>
                  <bgColor rgb="FF7030A0"/>
                </patternFill>
              </fill>
            </x14:dxf>
          </x14:cfRule>
          <x14:cfRule type="expression" priority="459" id="{BAFB73F1-1502-4A42-A87D-AA0891120937}">
            <xm:f>AND('2023-04'!$B$32&lt;=I$5,'2023-04'!$C$32&gt;=I$5)</xm:f>
            <x14:dxf>
              <fill>
                <patternFill>
                  <bgColor rgb="FF002060"/>
                </patternFill>
              </fill>
            </x14:dxf>
          </x14:cfRule>
          <x14:cfRule type="expression" priority="457" id="{1D38C365-14BE-463A-AE4E-0F0FFC592CC8}">
            <xm:f>AND('2023-04'!$B$30&lt;=I$5,'2023-04'!$C$30&gt;=I$5)</xm:f>
            <x14:dxf>
              <fill>
                <patternFill>
                  <bgColor theme="4" tint="-0.24994659260841701"/>
                </patternFill>
              </fill>
            </x14:dxf>
          </x14:cfRule>
          <xm:sqref>I147:XFD147</xm:sqref>
        </x14:conditionalFormatting>
        <x14:conditionalFormatting xmlns:xm="http://schemas.microsoft.com/office/excel/2006/main">
          <x14:cfRule type="expression" priority="437" id="{21596AA0-C93C-4277-B6A4-B3F1015AFC06}">
            <xm:f>AND('2023-05'!$E$30&lt;=I$5,'2023-05'!$F$30&gt;=I$5)</xm:f>
            <x14:dxf>
              <fill>
                <patternFill>
                  <bgColor theme="4" tint="-0.24994659260841701"/>
                </patternFill>
              </fill>
            </x14:dxf>
          </x14:cfRule>
          <x14:cfRule type="expression" priority="438" id="{1E6F8F8A-2CBC-41A7-8827-B81A206E50F7}">
            <xm:f>AND('2023-05'!$E$31&lt;=I$5,'2023-05'!$F$31&gt;=I$5)</xm:f>
            <x14:dxf>
              <fill>
                <patternFill>
                  <bgColor theme="4" tint="-0.499984740745262"/>
                </patternFill>
              </fill>
            </x14:dxf>
          </x14:cfRule>
          <x14:cfRule type="expression" priority="439" id="{3FD0F045-B1B1-4374-9BC5-1CE9D96025D5}">
            <xm:f>AND('2023-05'!$E$32&lt;=I$5,'2023-05'!$F$32&gt;=I$5)</xm:f>
            <x14:dxf>
              <fill>
                <patternFill>
                  <bgColor rgb="FF002060"/>
                </patternFill>
              </fill>
            </x14:dxf>
          </x14:cfRule>
          <x14:cfRule type="expression" priority="440" id="{93707C6A-6334-4319-AFB1-52C8122C4F42}">
            <xm:f>AND('2023-05'!$E$33&lt;=I$5,'2023-05'!$F$33&gt;=I$5)</xm:f>
            <x14:dxf>
              <fill>
                <patternFill>
                  <bgColor rgb="FF7030A0"/>
                </patternFill>
              </fill>
            </x14:dxf>
          </x14:cfRule>
          <x14:cfRule type="expression" priority="441" id="{F8F52766-41A6-485C-9F61-B308B81FFE07}">
            <xm:f>AND('2023-05'!$E$34&lt;=I$5,'2023-05'!$F$34&gt;=I$5)</xm:f>
            <x14:dxf>
              <fill>
                <patternFill>
                  <bgColor rgb="FF7030A0"/>
                </patternFill>
              </fill>
            </x14:dxf>
          </x14:cfRule>
          <x14:cfRule type="expression" priority="429" id="{CFB129CC-0D8D-472A-829C-A1FC0D4BB39D}">
            <xm:f>AND('2023-05'!$E$22&lt;=I$5,'2023-05'!$F$22&gt;=I$5)</xm:f>
            <x14:dxf>
              <fill>
                <patternFill>
                  <bgColor theme="4" tint="0.79998168889431442"/>
                </patternFill>
              </fill>
            </x14:dxf>
          </x14:cfRule>
          <x14:cfRule type="expression" priority="436" id="{930387DA-A0B5-434C-822F-0B023834D84D}">
            <xm:f>AND('2023-05'!$E$29&lt;=I$5,'2023-05'!$F$29&gt;=I$5)</xm:f>
            <x14:dxf>
              <fill>
                <patternFill>
                  <bgColor theme="4" tint="-0.24994659260841701"/>
                </patternFill>
              </fill>
            </x14:dxf>
          </x14:cfRule>
          <x14:cfRule type="expression" priority="435" id="{3909691D-29E6-40B9-8F40-C71DB0B3AB56}">
            <xm:f>AND('2023-05'!$E$28&lt;=I$5,'2023-05'!$F$28&gt;=I$5)</xm:f>
            <x14:dxf>
              <fill>
                <patternFill>
                  <bgColor theme="4" tint="-0.24994659260841701"/>
                </patternFill>
              </fill>
            </x14:dxf>
          </x14:cfRule>
          <x14:cfRule type="expression" priority="434" id="{EC0F8EFE-7C6D-4226-B607-C17E67DF32EB}">
            <xm:f>AND('2023-05'!$E$27&lt;=I$5,'2023-05'!$F$27&gt;=I$5)</xm:f>
            <x14:dxf>
              <fill>
                <patternFill>
                  <bgColor theme="4" tint="-0.24994659260841701"/>
                </patternFill>
              </fill>
            </x14:dxf>
          </x14:cfRule>
          <x14:cfRule type="expression" priority="433" id="{EAF74C58-AF64-454A-A164-B5FB6F0C891C}">
            <xm:f>AND('2023-05'!$E$26&lt;=I$5,'2023-05'!$F$26&gt;=I$5)</xm:f>
            <x14:dxf>
              <fill>
                <patternFill>
                  <bgColor theme="4" tint="-0.24994659260841701"/>
                </patternFill>
              </fill>
            </x14:dxf>
          </x14:cfRule>
          <x14:cfRule type="expression" priority="432" id="{3F2DC085-8ED3-4E47-A5DA-DB3B912EEEB4}">
            <xm:f>AND('2023-05'!$E$25&lt;=I$5,'2023-05'!$F$25&gt;=I$5)</xm:f>
            <x14:dxf>
              <fill>
                <patternFill>
                  <bgColor theme="4" tint="0.39994506668294322"/>
                </patternFill>
              </fill>
            </x14:dxf>
          </x14:cfRule>
          <x14:cfRule type="expression" priority="431" id="{498B0026-C410-4592-8F7D-9D2CE3FF72DF}">
            <xm:f>AND('2023-05'!$E$24&lt;=I$5,'2023-05'!$F$24&gt;=I$5)</xm:f>
            <x14:dxf>
              <fill>
                <patternFill>
                  <bgColor theme="4" tint="0.39994506668294322"/>
                </patternFill>
              </fill>
            </x14:dxf>
          </x14:cfRule>
          <x14:cfRule type="expression" priority="430" id="{A1FF1BE9-15BA-4CBC-B6AF-6117A23219DB}">
            <xm:f>AND('2023-05'!$E$23&lt;=I$5,'2023-05'!$F$23&gt;=I$5)</xm:f>
            <x14:dxf>
              <fill>
                <patternFill>
                  <bgColor theme="9" tint="0.39994506668294322"/>
                </patternFill>
              </fill>
            </x14:dxf>
          </x14:cfRule>
          <x14:cfRule type="expression" priority="428" id="{3EAD9456-6C6F-4FFE-95B6-F942B408B175}">
            <xm:f>AND('2023-05'!$E$21&lt;=I$5,'2023-05'!$F$21&gt;=I$5)</xm:f>
            <x14:dxf>
              <fill>
                <patternFill>
                  <bgColor theme="5" tint="-0.24994659260841701"/>
                </patternFill>
              </fill>
            </x14:dxf>
          </x14:cfRule>
          <x14:cfRule type="expression" priority="427" id="{DA50353E-F604-40B7-9E52-08A2928FBA6A}">
            <xm:f>AND('2023-05'!$E$20&lt;=I$5,'2023-05'!$F$20&gt;=I$5)</xm:f>
            <x14:dxf>
              <fill>
                <patternFill>
                  <bgColor theme="5" tint="0.59996337778862885"/>
                </patternFill>
              </fill>
            </x14:dxf>
          </x14:cfRule>
          <x14:cfRule type="expression" priority="426" id="{5B0A92B3-58FC-4133-9B44-69733CF4A604}">
            <xm:f>AND('2023-05'!$E$19&lt;=I$5,'2023-05'!$F$19&gt;I$5)</xm:f>
            <x14:dxf>
              <fill>
                <patternFill>
                  <bgColor theme="5" tint="0.59996337778862885"/>
                </patternFill>
              </fill>
            </x14:dxf>
          </x14:cfRule>
          <xm:sqref>I148:XFD148</xm:sqref>
        </x14:conditionalFormatting>
        <x14:conditionalFormatting xmlns:xm="http://schemas.microsoft.com/office/excel/2006/main">
          <x14:cfRule type="expression" priority="414" id="{28425BA2-1F38-4777-BAA7-D4D25A7F5324}">
            <xm:f>AND('2023-05'!$B$29&lt;=I$5,'2023-05'!$C$29&gt;=I$5)</xm:f>
            <x14:dxf>
              <fill>
                <patternFill>
                  <bgColor theme="4" tint="-0.24994659260841701"/>
                </patternFill>
              </fill>
            </x14:dxf>
          </x14:cfRule>
          <x14:cfRule type="expression" priority="413" id="{A065C20E-DB8B-4E47-8C21-BC511D31EF98}">
            <xm:f>AND('2023-05'!$B$28&lt;=I$5,'2023-05'!$C$28&gt;=I$5)</xm:f>
            <x14:dxf>
              <fill>
                <patternFill>
                  <bgColor theme="4" tint="-0.24994659260841701"/>
                </patternFill>
              </fill>
            </x14:dxf>
          </x14:cfRule>
          <x14:cfRule type="expression" priority="404" id="{F125A770-F48B-4896-95D1-F085F3C26D6A}">
            <xm:f>AND('2023-05'!$B$19&lt;=I$5,'2023-05'!$C$19&gt;I$5)</xm:f>
            <x14:dxf>
              <fill>
                <patternFill>
                  <bgColor theme="5" tint="0.59996337778862885"/>
                </patternFill>
              </fill>
            </x14:dxf>
          </x14:cfRule>
          <x14:cfRule type="expression" priority="405" id="{0A7830C0-8F5E-42B8-BF37-4F3FFD35AC8E}">
            <xm:f>AND('2023-05'!$B$20&lt;=I$5,'2023-05'!$C$20&gt;=I$5)</xm:f>
            <x14:dxf>
              <fill>
                <patternFill>
                  <bgColor theme="5" tint="0.59996337778862885"/>
                </patternFill>
              </fill>
            </x14:dxf>
          </x14:cfRule>
          <x14:cfRule type="expression" priority="406" id="{5927A204-D781-44A4-8DE8-6EA562F1A955}">
            <xm:f>AND('2023-05'!$B$21&lt;=I$5,'2023-05'!$C$21&gt;=I$5)</xm:f>
            <x14:dxf>
              <fill>
                <patternFill>
                  <bgColor theme="5" tint="-0.24994659260841701"/>
                </patternFill>
              </fill>
            </x14:dxf>
          </x14:cfRule>
          <x14:cfRule type="expression" priority="408" id="{3E35D09E-842E-4596-B757-D8FCDE199B05}">
            <xm:f>AND('2023-05'!$B$23&lt;=I$5,'2023-05'!$C$23&gt;=I$5)</xm:f>
            <x14:dxf>
              <fill>
                <patternFill>
                  <bgColor theme="9" tint="0.39994506668294322"/>
                </patternFill>
              </fill>
            </x14:dxf>
          </x14:cfRule>
          <x14:cfRule type="expression" priority="409" id="{F28758DA-25A9-400A-AA7A-4EDB70CA7677}">
            <xm:f>AND('2023-05'!$B$24&lt;=I$5,'2023-05'!$C$24&gt;=I$5)</xm:f>
            <x14:dxf>
              <fill>
                <patternFill>
                  <bgColor theme="4" tint="0.39994506668294322"/>
                </patternFill>
              </fill>
            </x14:dxf>
          </x14:cfRule>
          <x14:cfRule type="expression" priority="410" id="{A64F126C-C8E4-4980-90B1-4C219EEA7F70}">
            <xm:f>AND('2023-05'!$B$25&lt;=I$5,'2023-05'!$C$25&gt;=I$5)</xm:f>
            <x14:dxf>
              <fill>
                <patternFill>
                  <bgColor theme="4" tint="0.39994506668294322"/>
                </patternFill>
              </fill>
            </x14:dxf>
          </x14:cfRule>
          <x14:cfRule type="expression" priority="411" id="{F4902D21-A3BD-4624-AD49-AC88C5861F01}">
            <xm:f>AND('2023-05'!$B$26&lt;=I$5,'2023-05'!$C$26&gt;=I$5)</xm:f>
            <x14:dxf>
              <fill>
                <patternFill>
                  <bgColor theme="4" tint="-0.24994659260841701"/>
                </patternFill>
              </fill>
            </x14:dxf>
          </x14:cfRule>
          <x14:cfRule type="expression" priority="417" id="{0E3C5FB6-0C50-459E-9E92-76BA5972EFDF}">
            <xm:f>AND('2023-05'!$B$32&lt;=I$5,'2023-05'!$C$32&gt;=I$5)</xm:f>
            <x14:dxf>
              <fill>
                <patternFill>
                  <bgColor rgb="FF002060"/>
                </patternFill>
              </fill>
            </x14:dxf>
          </x14:cfRule>
          <x14:cfRule type="expression" priority="416" id="{E49581DF-60F1-48D8-BA60-9172E2801941}">
            <xm:f>AND('2023-05'!$B$31&lt;=I$5,'2023-05'!$C$31&gt;=I$5)</xm:f>
            <x14:dxf>
              <fill>
                <patternFill>
                  <bgColor theme="4" tint="-0.499984740745262"/>
                </patternFill>
              </fill>
            </x14:dxf>
          </x14:cfRule>
          <x14:cfRule type="expression" priority="415" id="{1DCCCF37-31E1-48EF-9553-EA29E5D422F1}">
            <xm:f>AND('2023-05'!$B$30&lt;=I$5,'2023-05'!$C$30&gt;=I$5)</xm:f>
            <x14:dxf>
              <fill>
                <patternFill>
                  <bgColor theme="4" tint="-0.24994659260841701"/>
                </patternFill>
              </fill>
            </x14:dxf>
          </x14:cfRule>
          <x14:cfRule type="expression" priority="412" id="{6CFA2FDD-88FE-4284-A4B1-E2A5D8BB4D77}">
            <xm:f>AND('2023-05'!$B$27&lt;=I$5,'2023-05'!$C$27&gt;=I$5)</xm:f>
            <x14:dxf>
              <fill>
                <patternFill>
                  <bgColor theme="4" tint="-0.24994659260841701"/>
                </patternFill>
              </fill>
            </x14:dxf>
          </x14:cfRule>
          <x14:cfRule type="expression" priority="419" id="{A3452A3C-E296-4D24-B107-C5E92748C1AB}">
            <xm:f>AND('2023-05'!$B$34&lt;=I$5,'2023-05'!$C$34&gt;=I$5)</xm:f>
            <x14:dxf>
              <fill>
                <patternFill>
                  <bgColor rgb="FF7030A0"/>
                </patternFill>
              </fill>
            </x14:dxf>
          </x14:cfRule>
          <x14:cfRule type="expression" priority="418" id="{73AD18DD-075B-48B2-B626-9EA4712708F7}">
            <xm:f>AND('2023-05'!$B$33&lt;=I$5,'2023-05'!$C$33&gt;=I$5)</xm:f>
            <x14:dxf>
              <fill>
                <patternFill>
                  <bgColor rgb="FF7030A0"/>
                </patternFill>
              </fill>
            </x14:dxf>
          </x14:cfRule>
          <x14:cfRule type="expression" priority="407" id="{812CCEBB-779F-4E08-9973-021587BBCDE4}">
            <xm:f>AND('2023-05'!$B$22&lt;=I$5,'2023-05'!$C$22&gt;=I$5)</xm:f>
            <x14:dxf>
              <fill>
                <patternFill>
                  <bgColor theme="4" tint="0.79998168889431442"/>
                </patternFill>
              </fill>
            </x14:dxf>
          </x14:cfRule>
          <xm:sqref>I149:XFD149</xm:sqref>
        </x14:conditionalFormatting>
        <x14:conditionalFormatting xmlns:xm="http://schemas.microsoft.com/office/excel/2006/main">
          <x14:cfRule type="expression" priority="399" id="{FE7E0310-101A-4BBC-A70A-0E01E5B795DF}">
            <xm:f>AND('2023-06'!$E$34&lt;=I$5,'2023-06'!$F$34&gt;=I$5)</xm:f>
            <x14:dxf>
              <fill>
                <patternFill>
                  <bgColor rgb="FF7030A0"/>
                </patternFill>
              </fill>
            </x14:dxf>
          </x14:cfRule>
          <x14:cfRule type="expression" priority="394" id="{A36661B0-351C-4964-BC55-180A5DCAB9AD}">
            <xm:f>AND('2023-06'!$E$29&lt;=I$5,'2023-06'!$F$29&gt;=I$5)</xm:f>
            <x14:dxf>
              <fill>
                <patternFill>
                  <bgColor theme="4" tint="-0.24994659260841701"/>
                </patternFill>
              </fill>
            </x14:dxf>
          </x14:cfRule>
          <x14:cfRule type="expression" priority="398" id="{34B85EF7-870E-44A5-8D73-E6CA40ECCA08}">
            <xm:f>AND('2023-06'!$E$33&lt;=I$5,'2023-06'!$F$33&gt;=I$5)</xm:f>
            <x14:dxf>
              <fill>
                <patternFill>
                  <bgColor rgb="FF7030A0"/>
                </patternFill>
              </fill>
            </x14:dxf>
          </x14:cfRule>
          <x14:cfRule type="expression" priority="397" id="{1071DE09-C4A2-49AE-B1CF-4163CD11076B}">
            <xm:f>AND('2023-06'!$E$32&lt;=I$5,'2023-06'!$F$32&gt;=I$5)</xm:f>
            <x14:dxf>
              <fill>
                <patternFill>
                  <bgColor rgb="FF002060"/>
                </patternFill>
              </fill>
            </x14:dxf>
          </x14:cfRule>
          <x14:cfRule type="expression" priority="396" id="{57A1DEFB-B427-427D-9C67-906ACFCAF58F}">
            <xm:f>AND('2023-06'!$E$31&lt;=I$5,'2023-06'!$F$31&gt;=I$5)</xm:f>
            <x14:dxf>
              <fill>
                <patternFill>
                  <bgColor theme="4" tint="-0.499984740745262"/>
                </patternFill>
              </fill>
            </x14:dxf>
          </x14:cfRule>
          <x14:cfRule type="expression" priority="395" id="{F36F87DB-FBD5-4F15-B795-57D0B857A31C}">
            <xm:f>AND('2023-06'!$E$30&lt;=I$5,'2023-06'!$F$30&gt;=I$5)</xm:f>
            <x14:dxf>
              <fill>
                <patternFill>
                  <bgColor theme="4" tint="-0.24994659260841701"/>
                </patternFill>
              </fill>
            </x14:dxf>
          </x14:cfRule>
          <x14:cfRule type="expression" priority="393" id="{86665CE2-0CD4-4B1C-9497-E42F432D7257}">
            <xm:f>AND('2023-06'!$E$28&lt;=I$5,'2023-06'!$F$28&gt;=I$5)</xm:f>
            <x14:dxf>
              <fill>
                <patternFill>
                  <bgColor theme="4" tint="-0.24994659260841701"/>
                </patternFill>
              </fill>
            </x14:dxf>
          </x14:cfRule>
          <x14:cfRule type="expression" priority="392" id="{AFA4D9A4-9638-4656-8092-0C03B63E09C4}">
            <xm:f>AND('2023-06'!$E$27&lt;=I$5,'2023-06'!$F$27&gt;=I$5)</xm:f>
            <x14:dxf>
              <fill>
                <patternFill>
                  <bgColor theme="4" tint="-0.24994659260841701"/>
                </patternFill>
              </fill>
            </x14:dxf>
          </x14:cfRule>
          <x14:cfRule type="expression" priority="391" id="{5C199C12-54A9-4491-83CB-6A88C5FBB174}">
            <xm:f>AND('2023-06'!$E$26&lt;=I$5,'2023-06'!$F$26&gt;=I$5)</xm:f>
            <x14:dxf>
              <fill>
                <patternFill>
                  <bgColor theme="4" tint="-0.24994659260841701"/>
                </patternFill>
              </fill>
            </x14:dxf>
          </x14:cfRule>
          <x14:cfRule type="expression" priority="390" id="{D76D93BD-6442-4E8E-AE8C-CD32FCDA3B7A}">
            <xm:f>AND('2023-06'!$E$25&lt;=I$5,'2023-06'!$F$25&gt;=I$5)</xm:f>
            <x14:dxf>
              <fill>
                <patternFill>
                  <bgColor theme="4" tint="0.39994506668294322"/>
                </patternFill>
              </fill>
            </x14:dxf>
          </x14:cfRule>
          <x14:cfRule type="expression" priority="389" id="{8760A8C7-743C-4F3E-ADD3-85106F7E337B}">
            <xm:f>AND('2023-06'!$E$24&lt;=I$5,'2023-06'!$F$24&gt;=I$5)</xm:f>
            <x14:dxf>
              <fill>
                <patternFill>
                  <bgColor theme="4" tint="0.39994506668294322"/>
                </patternFill>
              </fill>
            </x14:dxf>
          </x14:cfRule>
          <x14:cfRule type="expression" priority="388" id="{E941D4EB-20F0-4DDD-B8AC-089CAAB3DD1C}">
            <xm:f>AND('2023-06'!$E$23&lt;=I$5,'2023-06'!$F$23&gt;=I$5)</xm:f>
            <x14:dxf>
              <fill>
                <patternFill>
                  <bgColor theme="9" tint="0.39994506668294322"/>
                </patternFill>
              </fill>
            </x14:dxf>
          </x14:cfRule>
          <x14:cfRule type="expression" priority="387" id="{F74E55C5-C9BB-41BC-B15D-A15A8D59A610}">
            <xm:f>AND('2023-06'!$E$22&lt;=I$5,'2023-06'!$F$22&gt;=I$5)</xm:f>
            <x14:dxf>
              <fill>
                <patternFill>
                  <bgColor theme="4" tint="0.79998168889431442"/>
                </patternFill>
              </fill>
            </x14:dxf>
          </x14:cfRule>
          <x14:cfRule type="expression" priority="385" id="{4A22CFC8-812B-4312-9178-90F153F737EA}">
            <xm:f>AND('2023-06'!$E$20&lt;=I$5,'2023-06'!$F$20&gt;=I$5)</xm:f>
            <x14:dxf>
              <fill>
                <patternFill>
                  <bgColor theme="5" tint="0.59996337778862885"/>
                </patternFill>
              </fill>
            </x14:dxf>
          </x14:cfRule>
          <x14:cfRule type="expression" priority="384" id="{B8EADA03-4D68-45E2-9655-32CA9170E101}">
            <xm:f>AND('2023-06'!$E$19&lt;=I$5,'2023-06'!$F$19&gt;I$5)</xm:f>
            <x14:dxf>
              <fill>
                <patternFill>
                  <bgColor theme="5" tint="0.59996337778862885"/>
                </patternFill>
              </fill>
            </x14:dxf>
          </x14:cfRule>
          <x14:cfRule type="expression" priority="386" id="{C9D9AAAA-562A-43B5-9704-498A6EA2FAC9}">
            <xm:f>AND('2023-06'!$E$21&lt;=I$5,'2023-06'!$F$21&gt;=I$5)</xm:f>
            <x14:dxf>
              <fill>
                <patternFill>
                  <bgColor theme="5" tint="-0.24994659260841701"/>
                </patternFill>
              </fill>
            </x14:dxf>
          </x14:cfRule>
          <xm:sqref>I150:XFD150</xm:sqref>
        </x14:conditionalFormatting>
        <x14:conditionalFormatting xmlns:xm="http://schemas.microsoft.com/office/excel/2006/main">
          <x14:cfRule type="expression" priority="369" id="{4F0E8FB6-0EED-440B-ACD9-B25EE9999870}">
            <xm:f>AND('2023-06'!$B$26&lt;=I$5,'2023-06'!$C$26&gt;=I$5)</xm:f>
            <x14:dxf>
              <fill>
                <patternFill>
                  <bgColor theme="4" tint="-0.24994659260841701"/>
                </patternFill>
              </fill>
            </x14:dxf>
          </x14:cfRule>
          <x14:cfRule type="expression" priority="362" id="{F0C78873-8778-4704-8AD6-9C11809A8D48}">
            <xm:f>AND('2023-06'!$B$19&lt;=I$5,'2023-06'!$C$19&gt;I$5)</xm:f>
            <x14:dxf>
              <fill>
                <patternFill>
                  <bgColor theme="5" tint="0.59996337778862885"/>
                </patternFill>
              </fill>
            </x14:dxf>
          </x14:cfRule>
          <x14:cfRule type="expression" priority="363" id="{1481184D-29ED-477D-82E6-8A04CF9DB31E}">
            <xm:f>AND('2023-06'!$B$20&lt;=I$5,'2023-06'!$C$20&gt;=I$5)</xm:f>
            <x14:dxf>
              <fill>
                <patternFill>
                  <bgColor theme="5" tint="0.59996337778862885"/>
                </patternFill>
              </fill>
            </x14:dxf>
          </x14:cfRule>
          <x14:cfRule type="expression" priority="377" id="{FF794962-1287-4E9F-ACDA-C6BF15DB78DE}">
            <xm:f>AND('2023-06'!$B$34&lt;=I$5,'2023-06'!$C$34&gt;=I$5)</xm:f>
            <x14:dxf>
              <fill>
                <patternFill>
                  <bgColor rgb="FF7030A0"/>
                </patternFill>
              </fill>
            </x14:dxf>
          </x14:cfRule>
          <x14:cfRule type="expression" priority="376" id="{1D59D5A8-36DB-413D-97AB-434871009CEA}">
            <xm:f>AND('2023-06'!$B$33&lt;=I$5,'2023-06'!$C$33&gt;=I$5)</xm:f>
            <x14:dxf>
              <fill>
                <patternFill>
                  <bgColor rgb="FF7030A0"/>
                </patternFill>
              </fill>
            </x14:dxf>
          </x14:cfRule>
          <x14:cfRule type="expression" priority="375" id="{491C5FE9-0AC5-4BF2-9BB3-04CB53E31127}">
            <xm:f>AND('2023-06'!$B$32&lt;=I$5,'2023-06'!$C$32&gt;=I$5)</xm:f>
            <x14:dxf>
              <fill>
                <patternFill>
                  <bgColor rgb="FF002060"/>
                </patternFill>
              </fill>
            </x14:dxf>
          </x14:cfRule>
          <x14:cfRule type="expression" priority="374" id="{0CF8106A-EE72-4216-B763-8F77C33BC4ED}">
            <xm:f>AND('2023-06'!$B$31&lt;=I$5,'2023-06'!$C$31&gt;=I$5)</xm:f>
            <x14:dxf>
              <fill>
                <patternFill>
                  <bgColor theme="4" tint="-0.499984740745262"/>
                </patternFill>
              </fill>
            </x14:dxf>
          </x14:cfRule>
          <x14:cfRule type="expression" priority="373" id="{481F76CD-317A-4800-BC12-A220E2BD05F6}">
            <xm:f>AND('2023-06'!$B$30&lt;=I$5,'2023-06'!$C$30&gt;=I$5)</xm:f>
            <x14:dxf>
              <fill>
                <patternFill>
                  <bgColor theme="4" tint="-0.24994659260841701"/>
                </patternFill>
              </fill>
            </x14:dxf>
          </x14:cfRule>
          <x14:cfRule type="expression" priority="372" id="{FA2A93B6-B692-40BD-9366-BA83CB463169}">
            <xm:f>AND('2023-06'!$B$29&lt;=I$5,'2023-06'!$C$29&gt;=I$5)</xm:f>
            <x14:dxf>
              <fill>
                <patternFill>
                  <bgColor theme="4" tint="-0.24994659260841701"/>
                </patternFill>
              </fill>
            </x14:dxf>
          </x14:cfRule>
          <x14:cfRule type="expression" priority="371" id="{16A5E32A-DFE1-4405-9822-6B330F7D8551}">
            <xm:f>AND('2023-06'!$B$28&lt;=I$5,'2023-06'!$C$28&gt;=I$5)</xm:f>
            <x14:dxf>
              <fill>
                <patternFill>
                  <bgColor theme="4" tint="-0.24994659260841701"/>
                </patternFill>
              </fill>
            </x14:dxf>
          </x14:cfRule>
          <x14:cfRule type="expression" priority="370" id="{F6618B51-75D1-451D-A3C0-DB4A0BE58C6B}">
            <xm:f>AND('2023-06'!$B$27&lt;=I$5,'2023-06'!$C$27&gt;=I$5)</xm:f>
            <x14:dxf>
              <fill>
                <patternFill>
                  <bgColor theme="4" tint="-0.24994659260841701"/>
                </patternFill>
              </fill>
            </x14:dxf>
          </x14:cfRule>
          <x14:cfRule type="expression" priority="364" id="{A983D7EC-4490-46CA-9655-5F368816B692}">
            <xm:f>AND('2023-06'!$B$21&lt;=I$5,'2023-06'!$C$21&gt;=I$5)</xm:f>
            <x14:dxf>
              <fill>
                <patternFill>
                  <bgColor theme="5" tint="-0.24994659260841701"/>
                </patternFill>
              </fill>
            </x14:dxf>
          </x14:cfRule>
          <x14:cfRule type="expression" priority="368" id="{36802744-9772-4BEB-AFDB-BF0B46468B7F}">
            <xm:f>AND('2023-06'!$B$25&lt;=I$5,'2023-06'!$C$25&gt;=I$5)</xm:f>
            <x14:dxf>
              <fill>
                <patternFill>
                  <bgColor theme="4" tint="0.39994506668294322"/>
                </patternFill>
              </fill>
            </x14:dxf>
          </x14:cfRule>
          <x14:cfRule type="expression" priority="367" id="{0178A9C7-C5F9-438B-B6E8-D3AFA1D4C54F}">
            <xm:f>AND('2023-06'!$B$24&lt;=I$5,'2023-06'!$C$24&gt;=I$5)</xm:f>
            <x14:dxf>
              <fill>
                <patternFill>
                  <bgColor theme="4" tint="0.39994506668294322"/>
                </patternFill>
              </fill>
            </x14:dxf>
          </x14:cfRule>
          <x14:cfRule type="expression" priority="366" id="{D10B63F4-DB1E-4D82-963A-1D816EB75A74}">
            <xm:f>AND('2023-06'!$B$23&lt;=I$5,'2023-06'!$C$23&gt;=I$5)</xm:f>
            <x14:dxf>
              <fill>
                <patternFill>
                  <bgColor theme="9" tint="0.39994506668294322"/>
                </patternFill>
              </fill>
            </x14:dxf>
          </x14:cfRule>
          <x14:cfRule type="expression" priority="365" id="{FA2BEC38-0311-4887-B57C-4BC5267AE802}">
            <xm:f>AND('2023-06'!$B$22&lt;=I$5,'2023-06'!$C$22&gt;=I$5)</xm:f>
            <x14:dxf>
              <fill>
                <patternFill>
                  <bgColor theme="4" tint="0.79998168889431442"/>
                </patternFill>
              </fill>
            </x14:dxf>
          </x14:cfRule>
          <xm:sqref>I151:XFD151</xm:sqref>
        </x14:conditionalFormatting>
        <x14:conditionalFormatting xmlns:xm="http://schemas.microsoft.com/office/excel/2006/main">
          <x14:cfRule type="expression" priority="343" id="{BDF74D29-7B92-4C68-A76E-110B6B549D4E}">
            <xm:f>AND('2023-07'!$E$20&lt;=I$5,'2023-07'!$F$20&gt;=I$5)</xm:f>
            <x14:dxf>
              <fill>
                <patternFill>
                  <bgColor theme="5" tint="0.59996337778862885"/>
                </patternFill>
              </fill>
            </x14:dxf>
          </x14:cfRule>
          <x14:cfRule type="expression" priority="342" id="{CFFC3753-5EF6-4BA7-A862-2F032D741BFC}">
            <xm:f>AND('2023-07'!$E$19&lt;=I$5,'2023-07'!$F$19&gt;I$5)</xm:f>
            <x14:dxf>
              <fill>
                <patternFill>
                  <bgColor theme="5" tint="0.59996337778862885"/>
                </patternFill>
              </fill>
            </x14:dxf>
          </x14:cfRule>
          <x14:cfRule type="expression" priority="353" id="{3D16A564-1518-4E1E-9E25-798E81A359B1}">
            <xm:f>AND('2023-07'!$E$30&lt;=I$5,'2023-07'!$F$30&gt;=I$5)</xm:f>
            <x14:dxf>
              <fill>
                <patternFill>
                  <bgColor theme="4" tint="-0.24994659260841701"/>
                </patternFill>
              </fill>
            </x14:dxf>
          </x14:cfRule>
          <x14:cfRule type="expression" priority="352" id="{30DCFD5C-ABF0-42DB-BF2C-A112AABC63B2}">
            <xm:f>AND('2023-07'!$E$29&lt;=I$5,'2023-07'!$F$29&gt;=I$5)</xm:f>
            <x14:dxf>
              <fill>
                <patternFill>
                  <bgColor theme="4" tint="-0.24994659260841701"/>
                </patternFill>
              </fill>
            </x14:dxf>
          </x14:cfRule>
          <x14:cfRule type="expression" priority="351" id="{1EBE950E-5029-4A7F-A1E3-E59F3E5E5AA8}">
            <xm:f>AND('2023-07'!$E$28&lt;=I$5,'2023-07'!$F$28&gt;=I$5)</xm:f>
            <x14:dxf>
              <fill>
                <patternFill>
                  <bgColor theme="4" tint="-0.24994659260841701"/>
                </patternFill>
              </fill>
            </x14:dxf>
          </x14:cfRule>
          <x14:cfRule type="expression" priority="349" id="{FBBFB434-3B4B-45F2-B28E-9BA86C2549C5}">
            <xm:f>AND('2023-07'!$E$26&lt;=I$5,'2023-07'!$F$26&gt;=I$5)</xm:f>
            <x14:dxf>
              <fill>
                <patternFill>
                  <bgColor theme="4" tint="-0.24994659260841701"/>
                </patternFill>
              </fill>
            </x14:dxf>
          </x14:cfRule>
          <x14:cfRule type="expression" priority="356" id="{484C7E21-9189-43F4-AA08-5C63D6BE97B6}">
            <xm:f>AND('2023-07'!$E$33&lt;=I$5,'2023-07'!$F$33&gt;=I$5)</xm:f>
            <x14:dxf>
              <fill>
                <patternFill>
                  <bgColor rgb="FF7030A0"/>
                </patternFill>
              </fill>
            </x14:dxf>
          </x14:cfRule>
          <x14:cfRule type="expression" priority="348" id="{DAEC12BF-6571-4DE6-A1E7-75C4F46653DC}">
            <xm:f>AND('2023-07'!$E$25&lt;=I$5,'2023-07'!$F$25&gt;=I$5)</xm:f>
            <x14:dxf>
              <fill>
                <patternFill>
                  <bgColor theme="4" tint="0.39994506668294322"/>
                </patternFill>
              </fill>
            </x14:dxf>
          </x14:cfRule>
          <x14:cfRule type="expression" priority="347" id="{41B4B701-4AF7-4EA1-B689-42A3768DD7DC}">
            <xm:f>AND('2023-07'!$E$24&lt;=I$5,'2023-07'!$F$24&gt;=I$5)</xm:f>
            <x14:dxf>
              <fill>
                <patternFill>
                  <bgColor theme="4" tint="0.39994506668294322"/>
                </patternFill>
              </fill>
            </x14:dxf>
          </x14:cfRule>
          <x14:cfRule type="expression" priority="346" id="{364290F9-97C8-4F5D-8220-8E477F038A5B}">
            <xm:f>AND('2023-07'!$E$23&lt;=I$5,'2023-07'!$F$23&gt;=I$5)</xm:f>
            <x14:dxf>
              <fill>
                <patternFill>
                  <bgColor theme="9" tint="0.39994506668294322"/>
                </patternFill>
              </fill>
            </x14:dxf>
          </x14:cfRule>
          <x14:cfRule type="expression" priority="345" id="{D7B46FF9-ADBE-4536-9406-B8ED16475BBB}">
            <xm:f>AND('2023-07'!$E$22&lt;=I$5,'2023-07'!$F$22&gt;=I$5)</xm:f>
            <x14:dxf>
              <fill>
                <patternFill>
                  <bgColor theme="4" tint="0.79998168889431442"/>
                </patternFill>
              </fill>
            </x14:dxf>
          </x14:cfRule>
          <x14:cfRule type="expression" priority="357" id="{DDBAE4B8-23FD-4068-9202-632564559766}">
            <xm:f>AND('2023-07'!$E$34&lt;=I$5,'2023-07'!$F$34&gt;=I$5)</xm:f>
            <x14:dxf>
              <fill>
                <patternFill>
                  <bgColor rgb="FF7030A0"/>
                </patternFill>
              </fill>
            </x14:dxf>
          </x14:cfRule>
          <x14:cfRule type="expression" priority="344" id="{DFA38BED-0E9A-41DC-BED9-891D437BC3B2}">
            <xm:f>AND('2023-07'!$E$21&lt;=I$5,'2023-07'!$F$21&gt;=I$5)</xm:f>
            <x14:dxf>
              <fill>
                <patternFill>
                  <bgColor theme="5" tint="-0.24994659260841701"/>
                </patternFill>
              </fill>
            </x14:dxf>
          </x14:cfRule>
          <x14:cfRule type="expression" priority="355" id="{4C133098-2FC2-427A-8756-58085993EBA5}">
            <xm:f>AND('2023-07'!$E$32&lt;=I$5,'2023-07'!$F$32&gt;=I$5)</xm:f>
            <x14:dxf>
              <fill>
                <patternFill>
                  <bgColor rgb="FF002060"/>
                </patternFill>
              </fill>
            </x14:dxf>
          </x14:cfRule>
          <x14:cfRule type="expression" priority="354" id="{A3E45D45-E0EF-4582-9E25-0F056B73858D}">
            <xm:f>AND('2023-07'!$E$31&lt;=I$5,'2023-07'!$F$31&gt;=I$5)</xm:f>
            <x14:dxf>
              <fill>
                <patternFill>
                  <bgColor theme="4" tint="-0.499984740745262"/>
                </patternFill>
              </fill>
            </x14:dxf>
          </x14:cfRule>
          <x14:cfRule type="expression" priority="350" id="{EB3E307F-040B-482D-9192-6DF48DC6E045}">
            <xm:f>AND('2023-07'!$E$27&lt;=I$5,'2023-07'!$F$27&gt;=I$5)</xm:f>
            <x14:dxf>
              <fill>
                <patternFill>
                  <bgColor theme="4" tint="-0.24994659260841701"/>
                </patternFill>
              </fill>
            </x14:dxf>
          </x14:cfRule>
          <xm:sqref>I152:XFD152</xm:sqref>
        </x14:conditionalFormatting>
        <x14:conditionalFormatting xmlns:xm="http://schemas.microsoft.com/office/excel/2006/main">
          <x14:cfRule type="expression" priority="334" id="{36A5E288-79FD-4E1F-8F9B-0D3BE7ED9697}">
            <xm:f>AND('2023-07'!$B$33&lt;=I$5,'2023-07'!$C$33&gt;=I$5)</xm:f>
            <x14:dxf>
              <fill>
                <patternFill>
                  <bgColor rgb="FF7030A0"/>
                </patternFill>
              </fill>
            </x14:dxf>
          </x14:cfRule>
          <x14:cfRule type="expression" priority="333" id="{552216FE-EB0B-4866-ADBE-7B005772E8A9}">
            <xm:f>AND('2023-07'!$B$32&lt;=I$5,'2023-07'!$C$32&gt;=I$5)</xm:f>
            <x14:dxf>
              <fill>
                <patternFill>
                  <bgColor rgb="FF002060"/>
                </patternFill>
              </fill>
            </x14:dxf>
          </x14:cfRule>
          <x14:cfRule type="expression" priority="332" id="{3B6C1875-71D6-4495-A686-F61133FADAAE}">
            <xm:f>AND('2023-07'!$B$31&lt;=I$5,'2023-07'!$C$31&gt;=I$5)</xm:f>
            <x14:dxf>
              <fill>
                <patternFill>
                  <bgColor theme="4" tint="-0.499984740745262"/>
                </patternFill>
              </fill>
            </x14:dxf>
          </x14:cfRule>
          <x14:cfRule type="expression" priority="330" id="{16C381D3-9B8C-41CA-A2C7-CEB6C7D3AA89}">
            <xm:f>AND('2023-07'!$B$29&lt;=I$5,'2023-07'!$C$29&gt;=I$5)</xm:f>
            <x14:dxf>
              <fill>
                <patternFill>
                  <bgColor theme="4" tint="-0.24994659260841701"/>
                </patternFill>
              </fill>
            </x14:dxf>
          </x14:cfRule>
          <x14:cfRule type="expression" priority="329" id="{A10E4D80-46C1-4FBA-AC02-1F693509D82B}">
            <xm:f>AND('2023-07'!$B$28&lt;=I$5,'2023-07'!$C$28&gt;=I$5)</xm:f>
            <x14:dxf>
              <fill>
                <patternFill>
                  <bgColor theme="4" tint="-0.24994659260841701"/>
                </patternFill>
              </fill>
            </x14:dxf>
          </x14:cfRule>
          <x14:cfRule type="expression" priority="328" id="{A7483698-D4B3-4413-AAB4-A9217F107A3D}">
            <xm:f>AND('2023-07'!$B$27&lt;=I$5,'2023-07'!$C$27&gt;=I$5)</xm:f>
            <x14:dxf>
              <fill>
                <patternFill>
                  <bgColor theme="4" tint="-0.24994659260841701"/>
                </patternFill>
              </fill>
            </x14:dxf>
          </x14:cfRule>
          <x14:cfRule type="expression" priority="327" id="{4A887FA0-98CC-4613-BA3B-283D04A68289}">
            <xm:f>AND('2023-07'!$B$26&lt;=I$5,'2023-07'!$C$26&gt;=I$5)</xm:f>
            <x14:dxf>
              <fill>
                <patternFill>
                  <bgColor theme="4" tint="-0.24994659260841701"/>
                </patternFill>
              </fill>
            </x14:dxf>
          </x14:cfRule>
          <x14:cfRule type="expression" priority="331" id="{76272742-F4DB-4C86-B2F6-808585B783ED}">
            <xm:f>AND('2023-07'!$B$30&lt;=I$5,'2023-07'!$C$30&gt;=I$5)</xm:f>
            <x14:dxf>
              <fill>
                <patternFill>
                  <bgColor theme="4" tint="-0.24994659260841701"/>
                </patternFill>
              </fill>
            </x14:dxf>
          </x14:cfRule>
          <x14:cfRule type="expression" priority="326" id="{957CED3D-F194-4064-8425-F1A7A15D4105}">
            <xm:f>AND('2023-07'!$B$25&lt;=I$5,'2023-07'!$C$25&gt;=I$5)</xm:f>
            <x14:dxf>
              <fill>
                <patternFill>
                  <bgColor theme="4" tint="0.39994506668294322"/>
                </patternFill>
              </fill>
            </x14:dxf>
          </x14:cfRule>
          <x14:cfRule type="expression" priority="325" id="{218E1BF3-8693-47B4-BB01-F86D2BB13FA0}">
            <xm:f>AND('2023-07'!$B$24&lt;=I$5,'2023-07'!$C$24&gt;=I$5)</xm:f>
            <x14:dxf>
              <fill>
                <patternFill>
                  <bgColor theme="4" tint="0.39994506668294322"/>
                </patternFill>
              </fill>
            </x14:dxf>
          </x14:cfRule>
          <x14:cfRule type="expression" priority="324" id="{A8558622-ACF7-4632-AB42-4AB99B9A7AC2}">
            <xm:f>AND('2023-07'!$B$23&lt;=I$5,'2023-07'!$C$23&gt;=I$5)</xm:f>
            <x14:dxf>
              <fill>
                <patternFill>
                  <bgColor theme="9" tint="0.39994506668294322"/>
                </patternFill>
              </fill>
            </x14:dxf>
          </x14:cfRule>
          <x14:cfRule type="expression" priority="323" id="{FB9F603C-45FB-4595-A72C-AC17FF345077}">
            <xm:f>AND('2023-07'!$B$22&lt;=I$5,'2023-07'!$C$22&gt;=I$5)</xm:f>
            <x14:dxf>
              <fill>
                <patternFill>
                  <bgColor theme="4" tint="0.79998168889431442"/>
                </patternFill>
              </fill>
            </x14:dxf>
          </x14:cfRule>
          <x14:cfRule type="expression" priority="322" id="{CEAB6F7F-48A5-4C94-B4D1-5C24563BBDA6}">
            <xm:f>AND('2023-07'!$B$21&lt;=I$5,'2023-07'!$C$21&gt;=I$5)</xm:f>
            <x14:dxf>
              <fill>
                <patternFill>
                  <bgColor theme="5" tint="-0.24994659260841701"/>
                </patternFill>
              </fill>
            </x14:dxf>
          </x14:cfRule>
          <x14:cfRule type="expression" priority="321" id="{00867897-90EF-463F-A8B1-B79F0C47B89E}">
            <xm:f>AND('2023-07'!$B$20&lt;=I$5,'2023-07'!$C$20&gt;=I$5)</xm:f>
            <x14:dxf>
              <fill>
                <patternFill>
                  <bgColor theme="5" tint="0.59996337778862885"/>
                </patternFill>
              </fill>
            </x14:dxf>
          </x14:cfRule>
          <x14:cfRule type="expression" priority="320" id="{4D7ED4B3-EB05-414E-A9CA-1FC49F54E2B3}">
            <xm:f>AND('2023-07'!$B$19&lt;=I$5,'2023-07'!$C$19&gt;I$5)</xm:f>
            <x14:dxf>
              <fill>
                <patternFill>
                  <bgColor theme="5" tint="0.59996337778862885"/>
                </patternFill>
              </fill>
            </x14:dxf>
          </x14:cfRule>
          <x14:cfRule type="expression" priority="335" id="{4C76B7B9-D364-4ED3-AB23-4B7C3E227B34}">
            <xm:f>AND('2023-07'!$B$34&lt;=I$5,'2023-07'!$C$34&gt;=I$5)</xm:f>
            <x14:dxf>
              <fill>
                <patternFill>
                  <bgColor rgb="FF7030A0"/>
                </patternFill>
              </fill>
            </x14:dxf>
          </x14:cfRule>
          <xm:sqref>I153:XFD153</xm:sqref>
        </x14:conditionalFormatting>
        <x14:conditionalFormatting xmlns:xm="http://schemas.microsoft.com/office/excel/2006/main">
          <x14:cfRule type="expression" priority="314" id="{59BD348B-EA54-4E4D-B390-ACAFCA3D161C}">
            <xm:f>AND('2023-08'!$E$33&lt;=I$5,'2023-08'!$F$33&gt;=I$5)</xm:f>
            <x14:dxf>
              <fill>
                <patternFill>
                  <bgColor rgb="FF7030A0"/>
                </patternFill>
              </fill>
            </x14:dxf>
          </x14:cfRule>
          <x14:cfRule type="expression" priority="313" id="{EABE67EB-5492-4CDA-A7D0-C33A3C9B7F4E}">
            <xm:f>AND('2023-08'!$E$32&lt;=I$5,'2023-08'!$F$32&gt;=I$5)</xm:f>
            <x14:dxf>
              <fill>
                <patternFill>
                  <bgColor rgb="FF002060"/>
                </patternFill>
              </fill>
            </x14:dxf>
          </x14:cfRule>
          <x14:cfRule type="expression" priority="312" id="{08944A65-8199-4978-B18B-A89B2A051677}">
            <xm:f>AND('2023-08'!$E$31&lt;=I$5,'2023-08'!$F$31&gt;=I$5)</xm:f>
            <x14:dxf>
              <fill>
                <patternFill>
                  <bgColor theme="4" tint="-0.499984740745262"/>
                </patternFill>
              </fill>
            </x14:dxf>
          </x14:cfRule>
          <x14:cfRule type="expression" priority="311" id="{DB2C7A53-6909-4025-9F32-FBF5C3524225}">
            <xm:f>AND('2023-08'!$E$30&lt;=I$5,'2023-08'!$F$30&gt;=I$5)</xm:f>
            <x14:dxf>
              <fill>
                <patternFill>
                  <bgColor theme="4" tint="-0.24994659260841701"/>
                </patternFill>
              </fill>
            </x14:dxf>
          </x14:cfRule>
          <x14:cfRule type="expression" priority="310" id="{8E3C2B7B-85B7-4DEE-BF36-D42C092EF9E8}">
            <xm:f>AND('2023-08'!$E$29&lt;=I$5,'2023-08'!$F$29&gt;=I$5)</xm:f>
            <x14:dxf>
              <fill>
                <patternFill>
                  <bgColor theme="4" tint="-0.24994659260841701"/>
                </patternFill>
              </fill>
            </x14:dxf>
          </x14:cfRule>
          <x14:cfRule type="expression" priority="309" id="{90BE7BD9-D72E-4D7F-99D8-2D41FE3B7E2E}">
            <xm:f>AND('2023-08'!$E$28&lt;=I$5,'2023-08'!$F$28&gt;=I$5)</xm:f>
            <x14:dxf>
              <fill>
                <patternFill>
                  <bgColor theme="4" tint="-0.24994659260841701"/>
                </patternFill>
              </fill>
            </x14:dxf>
          </x14:cfRule>
          <x14:cfRule type="expression" priority="308" id="{C7CA2063-334C-4240-A951-6B3343F8FCFB}">
            <xm:f>AND('2023-08'!$E$27&lt;=I$5,'2023-08'!$F$27&gt;=I$5)</xm:f>
            <x14:dxf>
              <fill>
                <patternFill>
                  <bgColor theme="4" tint="-0.24994659260841701"/>
                </patternFill>
              </fill>
            </x14:dxf>
          </x14:cfRule>
          <x14:cfRule type="expression" priority="307" id="{DCE03543-0FA8-48D8-AC97-BB0900370E53}">
            <xm:f>AND('2023-08'!$E$26&lt;=I$5,'2023-08'!$F$26&gt;=I$5)</xm:f>
            <x14:dxf>
              <fill>
                <patternFill>
                  <bgColor theme="4" tint="-0.24994659260841701"/>
                </patternFill>
              </fill>
            </x14:dxf>
          </x14:cfRule>
          <x14:cfRule type="expression" priority="306" id="{D9FDC65C-77DC-4748-B957-D9916A2C5347}">
            <xm:f>AND('2023-08'!$E$25&lt;=I$5,'2023-08'!$F$25&gt;=I$5)</xm:f>
            <x14:dxf>
              <fill>
                <patternFill>
                  <bgColor theme="4" tint="0.39994506668294322"/>
                </patternFill>
              </fill>
            </x14:dxf>
          </x14:cfRule>
          <x14:cfRule type="expression" priority="305" id="{356142AA-D6C6-4AA5-BD0E-2D0074112F94}">
            <xm:f>AND('2023-08'!$E$24&lt;=I$5,'2023-08'!$F$24&gt;=I$5)</xm:f>
            <x14:dxf>
              <fill>
                <patternFill>
                  <bgColor theme="4" tint="0.39994506668294322"/>
                </patternFill>
              </fill>
            </x14:dxf>
          </x14:cfRule>
          <x14:cfRule type="expression" priority="304" id="{FBE12199-1754-4544-A77B-59E6DEF1312C}">
            <xm:f>AND('2023-08'!$E$23&lt;=I$5,'2023-08'!$F$23&gt;=I$5)</xm:f>
            <x14:dxf>
              <fill>
                <patternFill>
                  <bgColor theme="9" tint="0.39994506668294322"/>
                </patternFill>
              </fill>
            </x14:dxf>
          </x14:cfRule>
          <x14:cfRule type="expression" priority="303" id="{C51A9EB0-97CC-47FB-9B49-65F48D25C7F9}">
            <xm:f>AND('2023-08'!$E$22&lt;=I$5,'2023-08'!$F$22&gt;=I$5)</xm:f>
            <x14:dxf>
              <fill>
                <patternFill>
                  <bgColor theme="4" tint="0.79998168889431442"/>
                </patternFill>
              </fill>
            </x14:dxf>
          </x14:cfRule>
          <x14:cfRule type="expression" priority="302" id="{A5031D24-8E7B-42E2-8DFD-0BF5B490BDDE}">
            <xm:f>AND('2023-08'!$E$21&lt;=I$5,'2023-08'!$F$21&gt;=I$5)</xm:f>
            <x14:dxf>
              <fill>
                <patternFill>
                  <bgColor theme="5" tint="-0.24994659260841701"/>
                </patternFill>
              </fill>
            </x14:dxf>
          </x14:cfRule>
          <x14:cfRule type="expression" priority="301" id="{A67AAEB6-0BCA-4060-A378-D9A3E4DB9AB3}">
            <xm:f>AND('2023-08'!$E$20&lt;=I$5,'2023-08'!$F$20&gt;=I$5)</xm:f>
            <x14:dxf>
              <fill>
                <patternFill>
                  <bgColor theme="5" tint="0.59996337778862885"/>
                </patternFill>
              </fill>
            </x14:dxf>
          </x14:cfRule>
          <x14:cfRule type="expression" priority="300" id="{7F1D7E9C-EDF0-4898-BCBD-A65256A9F027}">
            <xm:f>AND('2023-08'!$E$19&lt;=I$5,'2023-08'!$F$19&gt;I$5)</xm:f>
            <x14:dxf>
              <fill>
                <patternFill>
                  <bgColor theme="5" tint="0.59996337778862885"/>
                </patternFill>
              </fill>
            </x14:dxf>
          </x14:cfRule>
          <x14:cfRule type="expression" priority="315" id="{F31016D3-31DD-45BC-BAE8-0DDFD691F284}">
            <xm:f>AND('2023-08'!$E$34&lt;=I$5,'2023-08'!$F$34&gt;=I$5)</xm:f>
            <x14:dxf>
              <fill>
                <patternFill>
                  <bgColor rgb="FF7030A0"/>
                </patternFill>
              </fill>
            </x14:dxf>
          </x14:cfRule>
          <xm:sqref>I154:XFD154</xm:sqref>
        </x14:conditionalFormatting>
        <x14:conditionalFormatting xmlns:xm="http://schemas.microsoft.com/office/excel/2006/main">
          <x14:cfRule type="expression" priority="293" id="{9A406AF2-0E3A-4732-8CCD-5E467484C353}">
            <xm:f>AND('2023-08'!$B$34&lt;=I$5,'2023-08'!$C$34&gt;=I$5)</xm:f>
            <x14:dxf>
              <fill>
                <patternFill>
                  <bgColor rgb="FF7030A0"/>
                </patternFill>
              </fill>
            </x14:dxf>
          </x14:cfRule>
          <x14:cfRule type="expression" priority="292" id="{70F65E4E-EC8C-479A-9B0D-D5777302C2EA}">
            <xm:f>AND('2023-08'!$B$33&lt;=I$5,'2023-08'!$C$33&gt;=I$5)</xm:f>
            <x14:dxf>
              <fill>
                <patternFill>
                  <bgColor rgb="FF7030A0"/>
                </patternFill>
              </fill>
            </x14:dxf>
          </x14:cfRule>
          <x14:cfRule type="expression" priority="291" id="{516AF810-D714-4645-AB7D-7F38DDD15E60}">
            <xm:f>AND('2023-08'!$B$32&lt;=I$5,'2023-08'!$C$32&gt;=I$5)</xm:f>
            <x14:dxf>
              <fill>
                <patternFill>
                  <bgColor rgb="FF002060"/>
                </patternFill>
              </fill>
            </x14:dxf>
          </x14:cfRule>
          <x14:cfRule type="expression" priority="290" id="{D304453A-676B-4911-912B-614AFD1DD769}">
            <xm:f>AND('2023-08'!$B$31&lt;=I$5,'2023-08'!$C$31&gt;=I$5)</xm:f>
            <x14:dxf>
              <fill>
                <patternFill>
                  <bgColor theme="4" tint="-0.499984740745262"/>
                </patternFill>
              </fill>
            </x14:dxf>
          </x14:cfRule>
          <x14:cfRule type="expression" priority="289" id="{4C19CB01-3D54-47E9-8778-5F53DA8A0DCD}">
            <xm:f>AND('2023-08'!$B$30&lt;=I$5,'2023-08'!$C$30&gt;=I$5)</xm:f>
            <x14:dxf>
              <fill>
                <patternFill>
                  <bgColor theme="4" tint="-0.24994659260841701"/>
                </patternFill>
              </fill>
            </x14:dxf>
          </x14:cfRule>
          <x14:cfRule type="expression" priority="288" id="{D633884D-7245-40F8-BE15-4BBF96C15B02}">
            <xm:f>AND('2023-08'!$B$29&lt;=I$5,'2023-08'!$C$29&gt;=I$5)</xm:f>
            <x14:dxf>
              <fill>
                <patternFill>
                  <bgColor theme="4" tint="-0.24994659260841701"/>
                </patternFill>
              </fill>
            </x14:dxf>
          </x14:cfRule>
          <x14:cfRule type="expression" priority="287" id="{0CC58D69-2BDA-4B76-B4C4-B6F2436F8862}">
            <xm:f>AND('2023-08'!$B$28&lt;=I$5,'2023-08'!$C$28&gt;=I$5)</xm:f>
            <x14:dxf>
              <fill>
                <patternFill>
                  <bgColor theme="4" tint="-0.24994659260841701"/>
                </patternFill>
              </fill>
            </x14:dxf>
          </x14:cfRule>
          <x14:cfRule type="expression" priority="286" id="{F12821EB-9957-4414-A60F-65002ABE9304}">
            <xm:f>AND('2023-08'!$B$27&lt;=I$5,'2023-08'!$C$27&gt;=I$5)</xm:f>
            <x14:dxf>
              <fill>
                <patternFill>
                  <bgColor theme="4" tint="-0.24994659260841701"/>
                </patternFill>
              </fill>
            </x14:dxf>
          </x14:cfRule>
          <x14:cfRule type="expression" priority="285" id="{E403659B-2EB7-4827-B7B2-C158D32DB4BE}">
            <xm:f>AND('2023-08'!$B$26&lt;=I$5,'2023-08'!$C$26&gt;=I$5)</xm:f>
            <x14:dxf>
              <fill>
                <patternFill>
                  <bgColor theme="4" tint="-0.24994659260841701"/>
                </patternFill>
              </fill>
            </x14:dxf>
          </x14:cfRule>
          <x14:cfRule type="expression" priority="284" id="{EBA72920-DAD1-4ADB-B7CC-3E8E01534124}">
            <xm:f>AND('2023-08'!$B$25&lt;=I$5,'2023-08'!$C$25&gt;=I$5)</xm:f>
            <x14:dxf>
              <fill>
                <patternFill>
                  <bgColor theme="4" tint="0.39994506668294322"/>
                </patternFill>
              </fill>
            </x14:dxf>
          </x14:cfRule>
          <x14:cfRule type="expression" priority="283" id="{4118A789-7E3D-4B56-AE4B-42A9619CB269}">
            <xm:f>AND('2023-08'!$B$24&lt;=I$5,'2023-08'!$C$24&gt;=I$5)</xm:f>
            <x14:dxf>
              <fill>
                <patternFill>
                  <bgColor theme="4" tint="0.39994506668294322"/>
                </patternFill>
              </fill>
            </x14:dxf>
          </x14:cfRule>
          <x14:cfRule type="expression" priority="282" id="{6B60730B-47F9-4E82-94AB-9A54C79E983F}">
            <xm:f>AND('2023-08'!$B$23&lt;=I$5,'2023-08'!$C$23&gt;=I$5)</xm:f>
            <x14:dxf>
              <fill>
                <patternFill>
                  <bgColor theme="9" tint="0.39994506668294322"/>
                </patternFill>
              </fill>
            </x14:dxf>
          </x14:cfRule>
          <x14:cfRule type="expression" priority="281" id="{BE2083F4-76E7-4E99-9D92-A08708204A8B}">
            <xm:f>AND('2023-08'!$B$22&lt;=I$5,'2023-08'!$C$22&gt;=I$5)</xm:f>
            <x14:dxf>
              <fill>
                <patternFill>
                  <bgColor theme="4" tint="0.79998168889431442"/>
                </patternFill>
              </fill>
            </x14:dxf>
          </x14:cfRule>
          <x14:cfRule type="expression" priority="280" id="{3BE8A7D1-4D32-4DAC-8FFB-A7875D12CDDD}">
            <xm:f>AND('2023-08'!$B$21&lt;=I$5,'2023-08'!$C$21&gt;=I$5)</xm:f>
            <x14:dxf>
              <fill>
                <patternFill>
                  <bgColor theme="5" tint="-0.24994659260841701"/>
                </patternFill>
              </fill>
            </x14:dxf>
          </x14:cfRule>
          <x14:cfRule type="expression" priority="279" id="{D2BF498A-8911-4FBF-8FC2-366ECEC7B269}">
            <xm:f>AND('2023-08'!$B$20&lt;=I$5,'2023-08'!$C$20&gt;=I$5)</xm:f>
            <x14:dxf>
              <fill>
                <patternFill>
                  <bgColor theme="5" tint="0.59996337778862885"/>
                </patternFill>
              </fill>
            </x14:dxf>
          </x14:cfRule>
          <x14:cfRule type="expression" priority="278" id="{451CA727-9F5D-4603-A29E-2437F8BB7A6F}">
            <xm:f>AND('2023-08'!$B$19&lt;=I$5,'2023-08'!$C$19&gt;I$5)</xm:f>
            <x14:dxf>
              <fill>
                <patternFill>
                  <bgColor theme="5" tint="0.59996337778862885"/>
                </patternFill>
              </fill>
            </x14:dxf>
          </x14:cfRule>
          <xm:sqref>I155:XFD155</xm:sqref>
        </x14:conditionalFormatting>
        <x14:conditionalFormatting xmlns:xm="http://schemas.microsoft.com/office/excel/2006/main">
          <x14:cfRule type="expression" priority="68" id="{8111B781-4343-476C-904F-D8B7506760CD}">
            <xm:f>AND('2023-09'!$E$27&lt;=I$5,'2023-09'!$F$27&gt;=I$5)</xm:f>
            <x14:dxf>
              <fill>
                <patternFill>
                  <bgColor theme="4" tint="-0.24994659260841701"/>
                </patternFill>
              </fill>
            </x14:dxf>
          </x14:cfRule>
          <x14:cfRule type="expression" priority="69" id="{919AEDD3-AC41-4AB4-91B3-4B9DD9AF8BCC}">
            <xm:f>AND('2023-09'!$E$28&lt;=I$5,'2023-09'!$F$28&gt;=I$5)</xm:f>
            <x14:dxf>
              <fill>
                <patternFill>
                  <bgColor theme="4" tint="-0.24994659260841701"/>
                </patternFill>
              </fill>
            </x14:dxf>
          </x14:cfRule>
          <x14:cfRule type="expression" priority="70" id="{68A0187B-E156-48AB-BB95-A6FC1736C3D7}">
            <xm:f>AND('2023-09'!$E$29&lt;=I$5,'2023-09'!$F$29&gt;=I$5)</xm:f>
            <x14:dxf>
              <fill>
                <patternFill>
                  <bgColor theme="4" tint="-0.24994659260841701"/>
                </patternFill>
              </fill>
            </x14:dxf>
          </x14:cfRule>
          <x14:cfRule type="expression" priority="71" id="{1D7219D2-1726-4C2D-9C36-CC847BDA874A}">
            <xm:f>AND('2023-09'!$E$30&lt;=I$5,'2023-09'!$F$30&gt;=I$5)</xm:f>
            <x14:dxf>
              <fill>
                <patternFill>
                  <bgColor theme="4" tint="-0.24994659260841701"/>
                </patternFill>
              </fill>
            </x14:dxf>
          </x14:cfRule>
          <x14:cfRule type="expression" priority="67" id="{3015DCCE-7D0B-43FD-8ABF-A745907F2E2F}">
            <xm:f>AND('2023-09'!$E$26&lt;=I$5,'2023-09'!$F$26&gt;=I$5)</xm:f>
            <x14:dxf>
              <fill>
                <patternFill>
                  <bgColor theme="4" tint="-0.24994659260841701"/>
                </patternFill>
              </fill>
            </x14:dxf>
          </x14:cfRule>
          <x14:cfRule type="expression" priority="72" id="{9827E2A0-F108-470B-9F02-18D06E6BFB68}">
            <xm:f>AND('2023-09'!$E$31&lt;=I$5,'2023-09'!$F$31&gt;=I$5)</xm:f>
            <x14:dxf>
              <fill>
                <patternFill>
                  <bgColor theme="4" tint="-0.499984740745262"/>
                </patternFill>
              </fill>
            </x14:dxf>
          </x14:cfRule>
          <x14:cfRule type="expression" priority="74" id="{553B178F-0EA9-44FE-AC54-179478C1D0EF}">
            <xm:f>AND('2023-09'!$E$33&lt;=I$5,'2023-09'!$F$33&gt;=I$5)</xm:f>
            <x14:dxf>
              <fill>
                <patternFill>
                  <bgColor rgb="FF7030A0"/>
                </patternFill>
              </fill>
            </x14:dxf>
          </x14:cfRule>
          <x14:cfRule type="expression" priority="75" id="{F7E6E8F0-53FA-4878-ADB9-26604B56F8ED}">
            <xm:f>AND('2023-09'!$E$34&lt;=I$5,'2023-09'!$F$34&gt;=I$5)</xm:f>
            <x14:dxf>
              <fill>
                <patternFill>
                  <bgColor rgb="FF7030A0"/>
                </patternFill>
              </fill>
            </x14:dxf>
          </x14:cfRule>
          <x14:cfRule type="expression" priority="73" id="{85F7FF91-34B1-4CBD-B192-B284A0FAFBBF}">
            <xm:f>AND('2023-09'!$E$32&lt;=I$5,'2023-09'!$F$32&gt;=I$5)</xm:f>
            <x14:dxf>
              <fill>
                <patternFill>
                  <bgColor rgb="FF002060"/>
                </patternFill>
              </fill>
            </x14:dxf>
          </x14:cfRule>
          <x14:cfRule type="expression" priority="66" id="{071F5078-06A7-48B1-BE7D-E655A34E24AF}">
            <xm:f>AND('2023-09'!$E$25&lt;=I$5,'2023-09'!$F$25&gt;=I$5)</xm:f>
            <x14:dxf>
              <fill>
                <patternFill>
                  <bgColor theme="4" tint="0.39994506668294322"/>
                </patternFill>
              </fill>
            </x14:dxf>
          </x14:cfRule>
          <x14:cfRule type="expression" priority="65" id="{2FB3FCCC-9465-4A5E-8DB5-53AD01329ABC}">
            <xm:f>AND('2023-09'!$E$24&lt;=I$5,'2023-09'!$F$24&gt;=I$5)</xm:f>
            <x14:dxf>
              <fill>
                <patternFill>
                  <bgColor theme="4" tint="0.39994506668294322"/>
                </patternFill>
              </fill>
            </x14:dxf>
          </x14:cfRule>
          <x14:cfRule type="expression" priority="64" id="{2599306A-3C5E-4FC8-9929-D5C3334D99A0}">
            <xm:f>AND('2023-09'!$E$23&lt;=I$5,'2023-09'!$F$23&gt;=I$5)</xm:f>
            <x14:dxf>
              <fill>
                <patternFill>
                  <bgColor theme="9" tint="0.39994506668294322"/>
                </patternFill>
              </fill>
            </x14:dxf>
          </x14:cfRule>
          <x14:cfRule type="expression" priority="63" id="{8C3D8916-36D8-420D-B460-F85615939BA4}">
            <xm:f>AND('2023-09'!$E$22&lt;=I$5,'2023-09'!$F$22&gt;=I$5)</xm:f>
            <x14:dxf>
              <fill>
                <patternFill>
                  <bgColor theme="4" tint="0.79998168889431442"/>
                </patternFill>
              </fill>
            </x14:dxf>
          </x14:cfRule>
          <x14:cfRule type="expression" priority="62" id="{BDBE89D6-D557-4EE7-B99F-8B32FFC64332}">
            <xm:f>AND('2023-09'!$E$21&lt;=I$5,'2023-09'!$F$21&gt;=I$5)</xm:f>
            <x14:dxf>
              <fill>
                <patternFill>
                  <bgColor theme="5" tint="-0.24994659260841701"/>
                </patternFill>
              </fill>
            </x14:dxf>
          </x14:cfRule>
          <x14:cfRule type="expression" priority="61" id="{2AFA63E3-B7A0-49D8-A826-FDE7EB3EC8D0}">
            <xm:f>AND('2023-09'!$E$20&lt;=I$5,'2023-09'!$F$20&gt;=I$5)</xm:f>
            <x14:dxf>
              <fill>
                <patternFill>
                  <bgColor theme="5" tint="0.59996337778862885"/>
                </patternFill>
              </fill>
            </x14:dxf>
          </x14:cfRule>
          <x14:cfRule type="expression" priority="60" id="{6BC8FEAE-0DE1-4CE2-96F6-6CC3DF18F5B2}">
            <xm:f>AND('2023-09'!$E$19&lt;=I$5,'2023-09'!$F$19&gt;I$5)</xm:f>
            <x14:dxf>
              <fill>
                <patternFill>
                  <bgColor theme="5" tint="0.59996337778862885"/>
                </patternFill>
              </fill>
            </x14:dxf>
          </x14:cfRule>
          <xm:sqref>I156:XFD156</xm:sqref>
        </x14:conditionalFormatting>
        <x14:conditionalFormatting xmlns:xm="http://schemas.microsoft.com/office/excel/2006/main">
          <x14:cfRule type="expression" priority="49" id="{A2D62E2E-36C9-4F5F-8846-8FB6EECC4323}">
            <xm:f>AND('2023-09'!$B$24&lt;=I$5,'2023-09'!$C$24&gt;=I$5)</xm:f>
            <x14:dxf>
              <fill>
                <patternFill>
                  <bgColor theme="4" tint="0.39994506668294322"/>
                </patternFill>
              </fill>
            </x14:dxf>
          </x14:cfRule>
          <x14:cfRule type="expression" priority="51" id="{6E06F044-124B-4F54-A096-49608D8F4AC6}">
            <xm:f>AND('2023-09'!$B$26&lt;=I$5,'2023-09'!$C$26&gt;=I$5)</xm:f>
            <x14:dxf>
              <fill>
                <patternFill>
                  <bgColor theme="4" tint="-0.24994659260841701"/>
                </patternFill>
              </fill>
            </x14:dxf>
          </x14:cfRule>
          <x14:cfRule type="expression" priority="50" id="{0B414C0A-69D0-47C6-915A-0499CCA4BF41}">
            <xm:f>AND('2023-09'!$B$25&lt;=I$5,'2023-09'!$C$25&gt;=I$5)</xm:f>
            <x14:dxf>
              <fill>
                <patternFill>
                  <bgColor theme="4" tint="0.39994506668294322"/>
                </patternFill>
              </fill>
            </x14:dxf>
          </x14:cfRule>
          <x14:cfRule type="expression" priority="47" id="{6E1EC266-6DE0-4EE6-B998-C67D50C638C0}">
            <xm:f>AND('2023-09'!$B$22&lt;=I$5,'2023-09'!$C$22&gt;=I$5)</xm:f>
            <x14:dxf>
              <fill>
                <patternFill>
                  <bgColor theme="4" tint="0.79998168889431442"/>
                </patternFill>
              </fill>
            </x14:dxf>
          </x14:cfRule>
          <x14:cfRule type="expression" priority="48" id="{173434FC-24C8-4B8B-8133-B53A1CD57E9F}">
            <xm:f>AND('2023-09'!$B$23&lt;=I$5,'2023-09'!$C$23&gt;=I$5)</xm:f>
            <x14:dxf>
              <fill>
                <patternFill>
                  <bgColor theme="9" tint="0.39994506668294322"/>
                </patternFill>
              </fill>
            </x14:dxf>
          </x14:cfRule>
          <x14:cfRule type="expression" priority="46" id="{F7AF575D-E618-4755-A3BA-2EB2D979137F}">
            <xm:f>AND('2023-09'!$B$21&lt;=I$5,'2023-09'!$C$21&gt;=I$5)</xm:f>
            <x14:dxf>
              <fill>
                <patternFill>
                  <bgColor theme="5" tint="-0.24994659260841701"/>
                </patternFill>
              </fill>
            </x14:dxf>
          </x14:cfRule>
          <x14:cfRule type="expression" priority="45" id="{43E92128-61C8-4439-925E-328653CD684D}">
            <xm:f>AND('2023-09'!$B$20&lt;=I$5,'2023-09'!$C$20&gt;=I$5)</xm:f>
            <x14:dxf>
              <fill>
                <patternFill>
                  <bgColor theme="5" tint="0.59996337778862885"/>
                </patternFill>
              </fill>
            </x14:dxf>
          </x14:cfRule>
          <x14:cfRule type="expression" priority="44" id="{FFB77820-4CB7-4FD4-B54D-C254CE26EDDE}">
            <xm:f>AND('2023-09'!$B$19&lt;=I$5,'2023-09'!$C$19&gt;I$5)</xm:f>
            <x14:dxf>
              <fill>
                <patternFill>
                  <bgColor theme="5" tint="0.59996337778862885"/>
                </patternFill>
              </fill>
            </x14:dxf>
          </x14:cfRule>
          <x14:cfRule type="expression" priority="59" id="{F7EC1F61-A5B3-45A5-820B-86A7DF650D8C}">
            <xm:f>AND('2023-09'!$B$34&lt;=I$5,'2023-09'!$C$34&gt;=I$5)</xm:f>
            <x14:dxf>
              <fill>
                <patternFill>
                  <bgColor rgb="FF7030A0"/>
                </patternFill>
              </fill>
            </x14:dxf>
          </x14:cfRule>
          <x14:cfRule type="expression" priority="58" id="{0E5A9330-E698-4D8F-B567-BC50BD822A9B}">
            <xm:f>AND('2023-09'!$B$33&lt;=I$5,'2023-09'!$C$33&gt;=I$5)</xm:f>
            <x14:dxf>
              <fill>
                <patternFill>
                  <bgColor rgb="FF7030A0"/>
                </patternFill>
              </fill>
            </x14:dxf>
          </x14:cfRule>
          <x14:cfRule type="expression" priority="57" id="{DF061BB9-7018-42F5-B2D5-DFCC54DACCD8}">
            <xm:f>AND('2023-09'!$B$32&lt;=I$5,'2023-09'!$C$32&gt;=I$5)</xm:f>
            <x14:dxf>
              <fill>
                <patternFill>
                  <bgColor rgb="FF002060"/>
                </patternFill>
              </fill>
            </x14:dxf>
          </x14:cfRule>
          <x14:cfRule type="expression" priority="56" id="{53BDC4BE-772D-411C-895A-2D13E1AE3560}">
            <xm:f>AND('2023-09'!$B$31&lt;=I$5,'2023-09'!$C$31&gt;=I$5)</xm:f>
            <x14:dxf>
              <fill>
                <patternFill>
                  <bgColor theme="4" tint="-0.499984740745262"/>
                </patternFill>
              </fill>
            </x14:dxf>
          </x14:cfRule>
          <x14:cfRule type="expression" priority="55" id="{9F7C9883-47D7-42CD-9216-011796C673C8}">
            <xm:f>AND('2023-09'!$B$30&lt;=I$5,'2023-09'!$C$30&gt;=I$5)</xm:f>
            <x14:dxf>
              <fill>
                <patternFill>
                  <bgColor theme="4" tint="-0.24994659260841701"/>
                </patternFill>
              </fill>
            </x14:dxf>
          </x14:cfRule>
          <x14:cfRule type="expression" priority="54" id="{856567F6-6E79-4697-851E-CE7D546C3729}">
            <xm:f>AND('2023-09'!$B$29&lt;=I$5,'2023-09'!$C$29&gt;=I$5)</xm:f>
            <x14:dxf>
              <fill>
                <patternFill>
                  <bgColor theme="4" tint="-0.24994659260841701"/>
                </patternFill>
              </fill>
            </x14:dxf>
          </x14:cfRule>
          <x14:cfRule type="expression" priority="53" id="{8D5A8596-8E8D-4915-821A-93866CC385BF}">
            <xm:f>AND('2023-09'!$B$28&lt;=I$5,'2023-09'!$C$28&gt;=I$5)</xm:f>
            <x14:dxf>
              <fill>
                <patternFill>
                  <bgColor theme="4" tint="-0.24994659260841701"/>
                </patternFill>
              </fill>
            </x14:dxf>
          </x14:cfRule>
          <x14:cfRule type="expression" priority="52" id="{37C2C316-E48E-4566-BD60-E4DBAC31CB26}">
            <xm:f>AND('2023-09'!$B$27&lt;=I$5,'2023-09'!$C$27&gt;=I$5)</xm:f>
            <x14:dxf>
              <fill>
                <patternFill>
                  <bgColor theme="4" tint="-0.24994659260841701"/>
                </patternFill>
              </fill>
            </x14:dxf>
          </x14:cfRule>
          <xm:sqref>I157:XFD157</xm:sqref>
        </x14:conditionalFormatting>
        <x14:conditionalFormatting xmlns:xm="http://schemas.microsoft.com/office/excel/2006/main">
          <x14:cfRule type="expression" priority="105" id="{3AD53B6E-B3FF-4C43-B4EC-AA70301CC6D4}">
            <xm:f>AND('2024-01'!$F$31&lt;=I$5,'2024-01'!$F$31&gt;=I$5)</xm:f>
            <x14:dxf>
              <fill>
                <patternFill>
                  <bgColor theme="4" tint="-0.499984740745262"/>
                </patternFill>
              </fill>
            </x14:dxf>
          </x14:cfRule>
          <x14:cfRule type="expression" priority="106" id="{907FE0D9-1033-4541-BC38-709A1B64A5F2}">
            <xm:f>AND('2024-01'!$F$32&lt;=I$5,'2024-01'!$F$32&gt;=I$5)</xm:f>
            <x14:dxf>
              <fill>
                <patternFill>
                  <bgColor rgb="FF002060"/>
                </patternFill>
              </fill>
            </x14:dxf>
          </x14:cfRule>
          <x14:cfRule type="expression" priority="107" id="{23A63985-D9AE-44D9-8E1B-385F3C914CA0}">
            <xm:f>AND('2024-01'!$F$33&lt;=I$5,'2024-01'!$F$33&gt;=I$5)</xm:f>
            <x14:dxf>
              <fill>
                <patternFill>
                  <bgColor rgb="FF7030A0"/>
                </patternFill>
              </fill>
            </x14:dxf>
          </x14:cfRule>
          <x14:cfRule type="expression" priority="108" id="{7F313BDE-046A-4C33-A07A-36A8EFEBAB60}">
            <xm:f>AND('2024-01'!$F$34&lt;=I$5,'2023-08'!$F$34&gt;=I$5)</xm:f>
            <x14:dxf>
              <fill>
                <patternFill>
                  <bgColor rgb="FF7030A0"/>
                </patternFill>
              </fill>
            </x14:dxf>
          </x14:cfRule>
          <x14:cfRule type="expression" priority="102" id="{5642B3D2-4F5F-4754-8795-21A8434B03B9}">
            <xm:f>AND('2024-01'!$F$28&lt;=I$5,'2024-01'!$F$28&gt;=I$5)</xm:f>
            <x14:dxf>
              <fill>
                <patternFill>
                  <bgColor theme="4" tint="-0.24994659260841701"/>
                </patternFill>
              </fill>
            </x14:dxf>
          </x14:cfRule>
          <x14:cfRule type="expression" priority="101" id="{F094D55D-D4DA-4FD1-AF9F-5A5804296592}">
            <xm:f>AND('2024-01'!$F$27&lt;=I$5,'2024-01'!$F$27&gt;=I$5)</xm:f>
            <x14:dxf>
              <fill>
                <patternFill>
                  <bgColor theme="4" tint="-0.24994659260841701"/>
                </patternFill>
              </fill>
            </x14:dxf>
          </x14:cfRule>
          <x14:cfRule type="expression" priority="100" id="{13EEE51E-B033-4220-9E42-AF4F5A607530}">
            <xm:f>AND('2024-01'!$F$26&lt;=I$5,'2024-01'!$F$26&gt;=I$5)</xm:f>
            <x14:dxf>
              <fill>
                <patternFill>
                  <bgColor theme="4" tint="-0.24994659260841701"/>
                </patternFill>
              </fill>
            </x14:dxf>
          </x14:cfRule>
          <x14:cfRule type="expression" priority="99" id="{640C8D11-5A49-4E9A-8451-3BA0194D8CD2}">
            <xm:f>AND('2024-01'!$F$25&lt;=I$5,'2024-01'!$F$25&gt;=I$5)</xm:f>
            <x14:dxf>
              <fill>
                <patternFill>
                  <bgColor theme="4" tint="0.39994506668294322"/>
                </patternFill>
              </fill>
            </x14:dxf>
          </x14:cfRule>
          <x14:cfRule type="expression" priority="103" id="{3BB89CB0-40C1-4943-8256-9EDBBE60563C}">
            <xm:f>AND('2024-01'!$F$29&lt;=I$5,'2024-01'!$F$29&gt;=I$5)</xm:f>
            <x14:dxf>
              <fill>
                <patternFill>
                  <bgColor theme="4" tint="-0.24994659260841701"/>
                </patternFill>
              </fill>
            </x14:dxf>
          </x14:cfRule>
          <x14:cfRule type="expression" priority="98" id="{B898703E-F12A-4612-A1B5-01DF70AFA5FC}">
            <xm:f>AND('2024-01'!$F$24&lt;=I$5,'2024-01'!$G$24&gt;=I$5)</xm:f>
            <x14:dxf>
              <fill>
                <patternFill>
                  <bgColor theme="4" tint="0.39994506668294322"/>
                </patternFill>
              </fill>
            </x14:dxf>
          </x14:cfRule>
          <x14:cfRule type="expression" priority="97" id="{9168A1A5-C7D8-4F93-A8FD-6045DFF11BD7}">
            <xm:f>AND('2024-01'!$E$23&lt;=I$5,'2024-01'!$F$23&gt;=I$5)</xm:f>
            <x14:dxf>
              <fill>
                <patternFill>
                  <bgColor theme="9" tint="0.39994506668294322"/>
                </patternFill>
              </fill>
            </x14:dxf>
          </x14:cfRule>
          <x14:cfRule type="expression" priority="96" id="{C9F873A6-E490-4913-9CF7-4DBB8C99F36F}">
            <xm:f>AND('2024-01'!$E$22&lt;=I$5,'2024-01'!$F$22&gt;=I$5)</xm:f>
            <x14:dxf>
              <fill>
                <patternFill>
                  <bgColor theme="4" tint="0.79998168889431442"/>
                </patternFill>
              </fill>
            </x14:dxf>
          </x14:cfRule>
          <x14:cfRule type="expression" priority="95" id="{BBF35DB3-04CB-4929-BC8B-4E77430C568A}">
            <xm:f>AND('2024-01'!$E$21&lt;=I$5,'2024-01'!$F$21&gt;=I$5)</xm:f>
            <x14:dxf>
              <fill>
                <patternFill>
                  <bgColor theme="5" tint="-0.24994659260841701"/>
                </patternFill>
              </fill>
            </x14:dxf>
          </x14:cfRule>
          <x14:cfRule type="expression" priority="94" id="{5CC860F3-8D38-4A3A-899D-379176AF56F2}">
            <xm:f>AND('2024-01'!$E$20&lt;=I$5,'2024-01'!$F$20&gt;=I$5)</xm:f>
            <x14:dxf>
              <fill>
                <patternFill>
                  <bgColor theme="5" tint="0.59996337778862885"/>
                </patternFill>
              </fill>
            </x14:dxf>
          </x14:cfRule>
          <x14:cfRule type="expression" priority="104" id="{2E520F03-9813-46B2-9F0B-7E050718F81A}">
            <xm:f>AND('2024-01'!$F$30&lt;=I$5,'2024-01'!$F$30&gt;=I$5)</xm:f>
            <x14:dxf>
              <fill>
                <patternFill>
                  <bgColor theme="4" tint="-0.24994659260841701"/>
                </patternFill>
              </fill>
            </x14:dxf>
          </x14:cfRule>
          <xm:sqref>I158:XFD158</xm:sqref>
        </x14:conditionalFormatting>
        <x14:conditionalFormatting xmlns:xm="http://schemas.microsoft.com/office/excel/2006/main">
          <x14:cfRule type="expression" priority="91" id="{4ECD3210-C73F-48B6-9313-AC1561963E71}">
            <xm:f>AND('2024-02'!$B$33&lt;=I$5,'2024-02'!$C$33&gt;=I$5)</xm:f>
            <x14:dxf>
              <fill>
                <patternFill>
                  <bgColor rgb="FF7030A0"/>
                </patternFill>
              </fill>
            </x14:dxf>
          </x14:cfRule>
          <x14:cfRule type="expression" priority="87" id="{3C2CFCD3-2E80-4510-A4CD-95125E77A845}">
            <xm:f>AND('2024-02'!$B$29&lt;=I$5,'2024-02'!$C$29&gt;=I$5)</xm:f>
            <x14:dxf>
              <fill>
                <patternFill>
                  <bgColor theme="4" tint="-0.24994659260841701"/>
                </patternFill>
              </fill>
            </x14:dxf>
          </x14:cfRule>
          <x14:cfRule type="expression" priority="88" id="{1D773A64-51FB-4FD1-A1CD-BC87EA52F580}">
            <xm:f>AND('2024-02'!$B$30&lt;=I$5,'2024-02'!$C$30&gt;=I$5)</xm:f>
            <x14:dxf>
              <fill>
                <patternFill>
                  <bgColor theme="4" tint="-0.24994659260841701"/>
                </patternFill>
              </fill>
            </x14:dxf>
          </x14:cfRule>
          <x14:cfRule type="expression" priority="89" id="{D227B792-12CB-4725-AE6F-276310C6931E}">
            <xm:f>AND('2024-02'!$B$31&lt;=I$5,'2024-02'!$C$31&gt;=I$5)</xm:f>
            <x14:dxf>
              <fill>
                <patternFill>
                  <bgColor theme="4" tint="-0.499984740745262"/>
                </patternFill>
              </fill>
            </x14:dxf>
          </x14:cfRule>
          <x14:cfRule type="expression" priority="90" id="{874A8612-F7A0-4304-B4EE-42E6C9A9F0CD}">
            <xm:f>AND('2024-02'!$B$32&lt;=I$5,'2024-02'!$C$32&gt;=I$5)</xm:f>
            <x14:dxf>
              <fill>
                <patternFill>
                  <bgColor rgb="FF002060"/>
                </patternFill>
              </fill>
            </x14:dxf>
          </x14:cfRule>
          <x14:cfRule type="expression" priority="92" id="{59BA1F5B-ABB7-4131-A7B1-AED1E0BFA286}">
            <xm:f>AND('2024-02'!$B$34&lt;=I$5,'2024-02'!$C$34&gt;=I$5)</xm:f>
            <x14:dxf>
              <fill>
                <patternFill>
                  <bgColor rgb="FF7030A0"/>
                </patternFill>
              </fill>
            </x14:dxf>
          </x14:cfRule>
          <x14:cfRule type="expression" priority="82" id="{1793B8CB-D810-4193-8371-102304928AB4}">
            <xm:f>AND('2024-02'!$B$24&lt;=I$5,'2024-02'!$C$24&gt;=I$5)</xm:f>
            <x14:dxf>
              <fill>
                <patternFill>
                  <bgColor theme="4" tint="0.39994506668294322"/>
                </patternFill>
              </fill>
            </x14:dxf>
          </x14:cfRule>
          <xm:sqref>I159:XFD159 I161:XFD161 I163:XFD163</xm:sqref>
        </x14:conditionalFormatting>
        <x14:conditionalFormatting xmlns:xm="http://schemas.microsoft.com/office/excel/2006/main">
          <x14:cfRule type="expression" priority="80" id="{1D07207E-44AC-4E79-9A78-7A2A97178B89}">
            <xm:f>AND('2024-02'!$B$22&lt;=I$5,'2024-02'!$C$22&gt;=I$5)</xm:f>
            <x14:dxf>
              <fill>
                <patternFill>
                  <bgColor theme="4" tint="0.79998168889431442"/>
                </patternFill>
              </fill>
            </x14:dxf>
          </x14:cfRule>
          <x14:cfRule type="expression" priority="79" id="{DE9A0AE7-E3F5-4168-AC87-507483899D45}">
            <xm:f>AND('2024-02'!$B$21&lt;=I$5,'2024-02'!$C$21&gt;=I$5)</xm:f>
            <x14:dxf>
              <fill>
                <patternFill>
                  <bgColor theme="5" tint="-0.24994659260841701"/>
                </patternFill>
              </fill>
            </x14:dxf>
          </x14:cfRule>
          <x14:cfRule type="expression" priority="78" id="{C934E1CA-4919-4F87-AAB6-602A21950E0F}">
            <xm:f>AND('2024-02'!$B$20&lt;=I$5,'2024-02'!$C$20&gt;=I$5)</xm:f>
            <x14:dxf>
              <fill>
                <patternFill>
                  <bgColor theme="5" tint="0.59996337778862885"/>
                </patternFill>
              </fill>
            </x14:dxf>
          </x14:cfRule>
          <x14:cfRule type="expression" priority="77" id="{833D0B5E-7E2A-42BE-9095-76CEA587F25C}">
            <xm:f>AND('2024-02'!$B$19&lt;=I$5,'2024-02'!$C$19&gt;I$5)</xm:f>
            <x14:dxf>
              <fill>
                <patternFill>
                  <bgColor theme="5" tint="0.59996337778862885"/>
                </patternFill>
              </fill>
            </x14:dxf>
          </x14:cfRule>
          <x14:cfRule type="expression" priority="84" id="{67CA42B7-CF40-47A7-B7EB-9024EB16CFFF}">
            <xm:f>AND('2024-02'!$B$26&lt;=I$5,'2024-02'!$C$26&gt;=I$5)</xm:f>
            <x14:dxf>
              <fill>
                <patternFill>
                  <bgColor theme="4" tint="-0.24994659260841701"/>
                </patternFill>
              </fill>
            </x14:dxf>
          </x14:cfRule>
          <x14:cfRule type="expression" priority="83" id="{E683C192-0579-4B9E-8C0A-4AE52B8807B3}">
            <xm:f>AND('2024-02'!$B$25&lt;=I$5,'2024-02'!$C$25&gt;=I$5)</xm:f>
            <x14:dxf>
              <fill>
                <patternFill>
                  <bgColor theme="4" tint="0.39994506668294322"/>
                </patternFill>
              </fill>
            </x14:dxf>
          </x14:cfRule>
          <x14:cfRule type="expression" priority="85" id="{8308EC80-963B-4123-8CCE-A50D89C6FF47}">
            <xm:f>AND('2024-02'!$B$27&lt;=I$5,'2024-02'!$C$27&gt;=I$5)</xm:f>
            <x14:dxf>
              <fill>
                <patternFill>
                  <bgColor theme="4" tint="-0.24994659260841701"/>
                </patternFill>
              </fill>
            </x14:dxf>
          </x14:cfRule>
          <x14:cfRule type="expression" priority="86" id="{41D4A2E7-B36F-4001-9352-BCE437F539BB}">
            <xm:f>AND('2024-02'!$B$28&lt;=I$5,'2024-02'!$C$28&gt;=I$5)</xm:f>
            <x14:dxf>
              <fill>
                <patternFill>
                  <bgColor theme="4" tint="-0.24994659260841701"/>
                </patternFill>
              </fill>
            </x14:dxf>
          </x14:cfRule>
          <xm:sqref>I159:XFD159</xm:sqref>
        </x14:conditionalFormatting>
        <x14:conditionalFormatting xmlns:xm="http://schemas.microsoft.com/office/excel/2006/main">
          <x14:cfRule type="expression" priority="36" id="{120400A9-150A-4FF2-A538-73BE911B854A}">
            <xm:f>AND('2024-02'!$F$28&lt;=I$5,'2024-02'!$F$28&gt;=I$5)</xm:f>
            <x14:dxf>
              <fill>
                <patternFill>
                  <bgColor theme="4" tint="-0.24994659260841701"/>
                </patternFill>
              </fill>
            </x14:dxf>
          </x14:cfRule>
          <x14:cfRule type="expression" priority="37" id="{DBC9EF6F-1C28-41B2-8150-5105D2E1A655}">
            <xm:f>AND('2024-02'!$F$29&lt;=I$5,'2024-02'!$F$29&gt;=I$5)</xm:f>
            <x14:dxf>
              <fill>
                <patternFill>
                  <bgColor theme="4" tint="-0.24994659260841701"/>
                </patternFill>
              </fill>
            </x14:dxf>
          </x14:cfRule>
          <x14:cfRule type="expression" priority="38" id="{6BFC2D76-31AC-4B91-A115-85497161CC6C}">
            <xm:f>AND('2024-02'!$F$30&lt;=I$5,'2024-02'!$F$30&gt;=I$5)</xm:f>
            <x14:dxf>
              <fill>
                <patternFill>
                  <bgColor theme="4" tint="-0.24994659260841701"/>
                </patternFill>
              </fill>
            </x14:dxf>
          </x14:cfRule>
          <x14:cfRule type="expression" priority="39" id="{E96C0F66-C14A-4665-9A5A-8706CBDC05EF}">
            <xm:f>AND('2024-02'!$F$31&lt;=I$5,'2024-02'!$F$31&gt;=I$5)</xm:f>
            <x14:dxf>
              <fill>
                <patternFill>
                  <bgColor theme="4" tint="-0.499984740745262"/>
                </patternFill>
              </fill>
            </x14:dxf>
          </x14:cfRule>
          <x14:cfRule type="expression" priority="40" id="{DE929C6E-2FAE-4D1E-9196-072931C1D2F2}">
            <xm:f>AND('2024-02'!$F$32&lt;=I$5,'2024-02'!$F$32&gt;=I$5)</xm:f>
            <x14:dxf>
              <fill>
                <patternFill>
                  <bgColor rgb="FF002060"/>
                </patternFill>
              </fill>
            </x14:dxf>
          </x14:cfRule>
          <x14:cfRule type="expression" priority="41" id="{88E507D9-62DB-492F-BAE0-1EB86909D433}">
            <xm:f>AND('2024-02'!$F$33&lt;=I$5,'2024-02'!$F$33&gt;=I$5)</xm:f>
            <x14:dxf>
              <fill>
                <patternFill>
                  <bgColor rgb="FF7030A0"/>
                </patternFill>
              </fill>
            </x14:dxf>
          </x14:cfRule>
          <x14:cfRule type="expression" priority="42" id="{A8413C1F-079A-4945-AB33-46FCF4F6037B}">
            <xm:f>AND('2024-02'!$E$34&lt;=I$5,'2024-01'!$F$34&gt;=I$5)</xm:f>
            <x14:dxf>
              <fill>
                <patternFill>
                  <bgColor rgb="FF7030A0"/>
                </patternFill>
              </fill>
            </x14:dxf>
          </x14:cfRule>
          <x14:cfRule type="expression" priority="27" id="{7C38A513-8EA3-40C8-89BE-4CC1897FFD3D}">
            <xm:f>AND('2024-01'!$E$19&lt;=I$5,'2024-01'!$F$19&gt;I$5)</xm:f>
            <x14:dxf>
              <fill>
                <patternFill>
                  <bgColor theme="5" tint="0.59996337778862885"/>
                </patternFill>
              </fill>
            </x14:dxf>
          </x14:cfRule>
          <x14:cfRule type="expression" priority="28" id="{3CB77499-ACB9-44EB-A379-DC638A78AF8C}">
            <xm:f>AND('2024-02'!$E$20&lt;=I$5,'2024-02'!$F$20&gt;=I$5)</xm:f>
            <x14:dxf>
              <fill>
                <patternFill>
                  <bgColor theme="5" tint="0.59996337778862885"/>
                </patternFill>
              </fill>
            </x14:dxf>
          </x14:cfRule>
          <x14:cfRule type="expression" priority="29" id="{97204926-707E-4D30-9E1C-A65404447CF1}">
            <xm:f>AND('2024-02'!$E$21&lt;=I$5,'2024-02'!$F$21&gt;=I$5)</xm:f>
            <x14:dxf>
              <fill>
                <patternFill>
                  <bgColor theme="5" tint="-0.24994659260841701"/>
                </patternFill>
              </fill>
            </x14:dxf>
          </x14:cfRule>
          <x14:cfRule type="expression" priority="30" id="{DA3F300D-8FF6-4A68-B072-F0B1E8C0F231}">
            <xm:f>AND('2024-02'!$E$22&lt;=I$5,'2024-02'!$F$22&gt;=I$5)</xm:f>
            <x14:dxf>
              <fill>
                <patternFill>
                  <bgColor theme="4" tint="0.79998168889431442"/>
                </patternFill>
              </fill>
            </x14:dxf>
          </x14:cfRule>
          <x14:cfRule type="expression" priority="31" id="{B25C5E51-7AC1-491F-86D0-D58B9BF71A3F}">
            <xm:f>AND('2024-02'!$E$23&lt;=I$5,'2024-02'!$F$23&gt;=I$5)</xm:f>
            <x14:dxf>
              <fill>
                <patternFill>
                  <bgColor theme="9" tint="0.39994506668294322"/>
                </patternFill>
              </fill>
            </x14:dxf>
          </x14:cfRule>
          <x14:cfRule type="expression" priority="32" id="{E9D1ADE4-D56D-4E18-A48B-E0F36E11A238}">
            <xm:f>AND('2024-02'!$F$24&lt;=I$5,'2024-02'!$G$24&gt;=I$5)</xm:f>
            <x14:dxf>
              <fill>
                <patternFill>
                  <bgColor theme="4" tint="0.39994506668294322"/>
                </patternFill>
              </fill>
            </x14:dxf>
          </x14:cfRule>
          <x14:cfRule type="expression" priority="33" id="{FAF58A42-5C20-4FA4-B8F1-5F1F88C61C0F}">
            <xm:f>AND('2024-02'!$F$25&lt;=I$5,'2024-02'!$F$25&gt;=I$5)</xm:f>
            <x14:dxf>
              <fill>
                <patternFill>
                  <bgColor theme="4" tint="0.39994506668294322"/>
                </patternFill>
              </fill>
            </x14:dxf>
          </x14:cfRule>
          <x14:cfRule type="expression" priority="34" id="{A38884E3-D807-468D-BDB6-DA5729AF81B9}">
            <xm:f>AND('2024-02'!$F$26&lt;=I$5,'2024-02'!$F$26&gt;=I$5)</xm:f>
            <x14:dxf>
              <fill>
                <patternFill>
                  <bgColor theme="4" tint="-0.24994659260841701"/>
                </patternFill>
              </fill>
            </x14:dxf>
          </x14:cfRule>
          <x14:cfRule type="expression" priority="35" id="{2A2F1904-CC63-43E4-BC86-3C5E886B324C}">
            <xm:f>AND('2024-02'!$F$27&lt;=I$5,'2024-02'!$F$27&gt;=I$5)</xm:f>
            <x14:dxf>
              <fill>
                <patternFill>
                  <bgColor theme="4" tint="-0.24994659260841701"/>
                </patternFill>
              </fill>
            </x14:dxf>
          </x14:cfRule>
          <xm:sqref>I160:XFD160</xm:sqref>
        </x14:conditionalFormatting>
        <x14:conditionalFormatting xmlns:xm="http://schemas.microsoft.com/office/excel/2006/main">
          <x14:cfRule type="expression" priority="25" id="{24E70A6A-E7DE-4F22-A1EC-A9167E1B0144}">
            <xm:f>AND('2024-03'!$F$33&lt;=I$5,'2024-03'!$F$33&gt;=I$5)</xm:f>
            <x14:dxf>
              <fill>
                <patternFill>
                  <bgColor rgb="FF7030A0"/>
                </patternFill>
              </fill>
            </x14:dxf>
          </x14:cfRule>
          <x14:cfRule type="expression" priority="26" id="{3AF22258-6090-4BB6-A098-1611907BAC51}">
            <xm:f>AND('2024-03'!$F$34&lt;=I$5,'2024-03'!$F$34&gt;=I$5)</xm:f>
            <x14:dxf>
              <fill>
                <patternFill>
                  <bgColor rgb="FF7030A0"/>
                </patternFill>
              </fill>
            </x14:dxf>
          </x14:cfRule>
          <x14:cfRule type="expression" priority="17" id="{3014B136-A5CD-4817-B479-6C3016DC2203}">
            <xm:f>AND('2024-03'!$F$25&lt;=I$5,'2024-03'!$F$25&gt;=I$5)</xm:f>
            <x14:dxf>
              <fill>
                <patternFill>
                  <bgColor theme="4" tint="0.39994506668294322"/>
                </patternFill>
              </fill>
            </x14:dxf>
          </x14:cfRule>
          <x14:cfRule type="expression" priority="24" id="{8E9EAB7A-651A-43EF-A683-44243A1CBB1C}">
            <xm:f>AND('2024-03'!$F$32&lt;=I$5,'2024-03'!$F$32&gt;=I$5)</xm:f>
            <x14:dxf>
              <fill>
                <patternFill>
                  <bgColor rgb="FF002060"/>
                </patternFill>
              </fill>
            </x14:dxf>
          </x14:cfRule>
          <x14:cfRule type="expression" priority="11" id="{0BA4E48A-66A9-4A95-9810-95FCFB7B5E5E}">
            <xm:f>AND('2024-03'!$E$19&lt;=I$5,'2024-03'!$F$19&gt;I$5)</xm:f>
            <x14:dxf>
              <fill>
                <patternFill>
                  <bgColor theme="5" tint="0.59996337778862885"/>
                </patternFill>
              </fill>
            </x14:dxf>
          </x14:cfRule>
          <x14:cfRule type="expression" priority="23" id="{7D902AFA-195C-4050-B38C-13FE2B53685C}">
            <xm:f>AND('2024-03'!$F$31&lt;=I$5,'2024-03'!$F$31&gt;=I$5)</xm:f>
            <x14:dxf>
              <fill>
                <patternFill>
                  <bgColor theme="4" tint="-0.499984740745262"/>
                </patternFill>
              </fill>
            </x14:dxf>
          </x14:cfRule>
          <x14:cfRule type="expression" priority="22" id="{348599F5-2FC2-4C13-897B-11F778FF7F4E}">
            <xm:f>AND('2024-03'!$F$30&lt;=I$5,'2024-03'!$F$30&gt;=I$5)</xm:f>
            <x14:dxf>
              <fill>
                <patternFill>
                  <bgColor theme="4" tint="-0.24994659260841701"/>
                </patternFill>
              </fill>
            </x14:dxf>
          </x14:cfRule>
          <x14:cfRule type="expression" priority="20" id="{1E8F4C5C-8659-427E-86F7-D0F5976BED45}">
            <xm:f>AND('2024-03'!$F$28&lt;=I$5,'2024-03'!$F$28&gt;=I$5)</xm:f>
            <x14:dxf>
              <fill>
                <patternFill>
                  <bgColor theme="4" tint="-0.24994659260841701"/>
                </patternFill>
              </fill>
            </x14:dxf>
          </x14:cfRule>
          <x14:cfRule type="expression" priority="19" id="{D02AE212-3D81-4AFF-87EF-68571E76E331}">
            <xm:f>AND('2024-03'!$F$27&lt;=I$5,'2024-03'!$F$27&gt;=I$5)</xm:f>
            <x14:dxf>
              <fill>
                <patternFill>
                  <bgColor theme="4" tint="-0.24994659260841701"/>
                </patternFill>
              </fill>
            </x14:dxf>
          </x14:cfRule>
          <x14:cfRule type="expression" priority="18" id="{64EA36D6-6A2D-4F60-853F-D7F47F971C24}">
            <xm:f>AND('2024-03'!$F$26&lt;=I$5,'2024-03'!$F$26&gt;=I$5)</xm:f>
            <x14:dxf>
              <fill>
                <patternFill>
                  <bgColor theme="4" tint="-0.24994659260841701"/>
                </patternFill>
              </fill>
            </x14:dxf>
          </x14:cfRule>
          <x14:cfRule type="expression" priority="16" id="{5D93C716-7611-4DD4-8A29-E2CE66721610}">
            <xm:f>AND('2024-03'!$F$24&lt;=I$5,'2024-03'!$G$24&gt;=I$5)</xm:f>
            <x14:dxf>
              <fill>
                <patternFill>
                  <bgColor theme="4" tint="0.39994506668294322"/>
                </patternFill>
              </fill>
            </x14:dxf>
          </x14:cfRule>
          <x14:cfRule type="expression" priority="15" id="{897C5DC8-E1BB-4DDE-A49B-28B4219997BB}">
            <xm:f>AND('2024-03'!$E$23&lt;=I$5,'2024-03'!$F$23&gt;=I$5)</xm:f>
            <x14:dxf>
              <fill>
                <patternFill>
                  <bgColor theme="9" tint="0.39994506668294322"/>
                </patternFill>
              </fill>
            </x14:dxf>
          </x14:cfRule>
          <x14:cfRule type="expression" priority="14" id="{9FF62637-888A-4D45-BE4E-EA11D628E278}">
            <xm:f>AND('2024-03'!$E$22&lt;=I$5,'2024-03'!$F$22&gt;=I$5)</xm:f>
            <x14:dxf>
              <fill>
                <patternFill>
                  <bgColor theme="4" tint="0.79998168889431442"/>
                </patternFill>
              </fill>
            </x14:dxf>
          </x14:cfRule>
          <x14:cfRule type="expression" priority="13" id="{F8E4456B-891A-4B17-BF2A-4CB2A8771ACE}">
            <xm:f>AND('2024-03'!$E$21&lt;=I$5,'2024-03'!$F$21&gt;=I$5)</xm:f>
            <x14:dxf>
              <fill>
                <patternFill>
                  <bgColor theme="5" tint="-0.24994659260841701"/>
                </patternFill>
              </fill>
            </x14:dxf>
          </x14:cfRule>
          <x14:cfRule type="expression" priority="12" id="{0C1CBE86-89B1-4A74-8AB9-9AF844E2C79A}">
            <xm:f>AND('2024-03'!$E$20&lt;=I$5,'2024-03'!$F$20&gt;=I$5)</xm:f>
            <x14:dxf>
              <fill>
                <patternFill>
                  <bgColor theme="5" tint="0.59996337778862885"/>
                </patternFill>
              </fill>
            </x14:dxf>
          </x14:cfRule>
          <x14:cfRule type="expression" priority="21" id="{01618E4D-E9EF-44F4-BFD9-BBB66852EEBE}">
            <xm:f>AND('2024-03'!$F$29&lt;=I$5,'2024-03'!$F$29&gt;=I$5)</xm:f>
            <x14:dxf>
              <fill>
                <patternFill>
                  <bgColor theme="4" tint="-0.24994659260841701"/>
                </patternFill>
              </fill>
            </x14:dxf>
          </x14:cfRule>
          <xm:sqref>I162:XFD162</xm:sqref>
        </x14:conditionalFormatting>
        <x14:conditionalFormatting xmlns:xm="http://schemas.microsoft.com/office/excel/2006/main">
          <x14:cfRule type="expression" priority="5108" id="{E849E641-F58E-4064-A000-3C64B2A9A682}">
            <xm:f>AND('2016-04'!$D$20&lt;=I$5,'2016-04'!$E$20&gt;=I$5)</xm:f>
            <x14:dxf>
              <fill>
                <patternFill>
                  <bgColor theme="5" tint="0.59996337778862885"/>
                </patternFill>
              </fill>
            </x14:dxf>
          </x14:cfRule>
          <x14:cfRule type="expression" priority="5109" id="{869275B0-B87A-4E38-878C-4397FCA714F8}">
            <xm:f>AND('2016-04'!$D$21&lt;=I$5,'2016-04'!$E$21&gt;=I$5)</xm:f>
            <x14:dxf>
              <fill>
                <patternFill>
                  <bgColor theme="5" tint="-0.24994659260841701"/>
                </patternFill>
              </fill>
            </x14:dxf>
          </x14:cfRule>
          <x14:cfRule type="expression" priority="5110" id="{F4780BF3-9C7C-4A26-AFCC-063515E9A76C}">
            <xm:f>AND('2016-04'!$D$22&lt;=I$5,'2016-04'!$E$22&gt;=I$5)</xm:f>
            <x14:dxf>
              <fill>
                <patternFill>
                  <bgColor theme="4" tint="0.79998168889431442"/>
                </patternFill>
              </fill>
            </x14:dxf>
          </x14:cfRule>
          <x14:cfRule type="expression" priority="5111" id="{1AFD0F0F-9445-4C19-8800-5CCD038C82BA}">
            <xm:f>AND('2016-04'!$D$23&lt;=I$5,'2016-04'!$E$23&gt;=I$5)</xm:f>
            <x14:dxf>
              <fill>
                <patternFill>
                  <bgColor theme="4" tint="0.79998168889431442"/>
                </patternFill>
              </fill>
            </x14:dxf>
          </x14:cfRule>
          <x14:cfRule type="expression" priority="5112" id="{C3F00172-900A-4CD5-AC91-DC368F5C3293}">
            <xm:f>AND('2016-04'!$D$24&lt;=I$5,'2016-04'!$E$24&gt;=I$5)</xm:f>
            <x14:dxf>
              <fill>
                <patternFill>
                  <bgColor theme="4" tint="0.39994506668294322"/>
                </patternFill>
              </fill>
            </x14:dxf>
          </x14:cfRule>
          <x14:cfRule type="expression" priority="5113" id="{FF172053-8E75-4294-B72C-95C82011A6DE}">
            <xm:f>AND('2016-04'!$D$25&lt;=I$5,'2016-04'!$E$25&gt;=I$5)</xm:f>
            <x14:dxf>
              <fill>
                <patternFill>
                  <bgColor theme="4" tint="0.39994506668294322"/>
                </patternFill>
              </fill>
            </x14:dxf>
          </x14:cfRule>
          <x14:cfRule type="expression" priority="5107" id="{AB30D2F9-89FB-4CD9-ADF0-40393A3ABDE5}">
            <xm:f>AND('2016-04'!$D$19&lt;=I$5,'2016-04'!$E$19&gt;I$5)</xm:f>
            <x14:dxf>
              <fill>
                <patternFill>
                  <bgColor theme="5" tint="0.59996337778862885"/>
                </patternFill>
              </fill>
            </x14:dxf>
          </x14:cfRule>
          <x14:cfRule type="expression" priority="5119" id="{BEC96E97-B211-4EF2-98FF-16730080CDAB}">
            <xm:f>AND('2016-04'!$D$31&lt;=I$5,'2016-04'!$E$31&gt;=I$5)</xm:f>
            <x14:dxf>
              <fill>
                <patternFill>
                  <bgColor theme="4" tint="-0.499984740745262"/>
                </patternFill>
              </fill>
            </x14:dxf>
          </x14:cfRule>
          <x14:cfRule type="expression" priority="5122" id="{F32CDB40-CA19-4451-A642-EFE38C47F95C}">
            <xm:f>AND('2016-04'!$D$34&lt;=I$5,'2016-04'!$E$34&gt;=I$5)</xm:f>
            <x14:dxf>
              <fill>
                <patternFill>
                  <bgColor rgb="FF7030A0"/>
                </patternFill>
              </fill>
            </x14:dxf>
          </x14:cfRule>
          <x14:cfRule type="expression" priority="5121" id="{16330A09-C00C-425D-86DF-E74309948D1A}">
            <xm:f>AND('2016-04'!$D$33&lt;=I$5,'2016-04'!$E$33&gt;=I$5)</xm:f>
            <x14:dxf>
              <fill>
                <patternFill>
                  <bgColor rgb="FF7030A0"/>
                </patternFill>
              </fill>
            </x14:dxf>
          </x14:cfRule>
          <x14:cfRule type="expression" priority="5114" id="{B4C15D1C-731F-4A90-BFDA-504E7FF7C2CD}">
            <xm:f>AND('2016-04'!$D$26&lt;=I$5,'2016-04'!$E$26&gt;=I$5)</xm:f>
            <x14:dxf>
              <fill>
                <patternFill>
                  <bgColor theme="4" tint="-0.24994659260841701"/>
                </patternFill>
              </fill>
            </x14:dxf>
          </x14:cfRule>
          <x14:cfRule type="expression" priority="5120" id="{27AB5C7A-A80B-4F51-96F3-7356420391E7}">
            <xm:f>AND('2016-04'!$D$32&lt;=I$5,'2016-04'!$E$32&gt;=I$5)</xm:f>
            <x14:dxf>
              <fill>
                <patternFill>
                  <bgColor rgb="FF002060"/>
                </patternFill>
              </fill>
            </x14:dxf>
          </x14:cfRule>
          <x14:cfRule type="expression" priority="5118" id="{04EFE74B-34D1-4551-81F7-E3CCC17A55A8}">
            <xm:f>AND('2016-04'!$D$30&lt;=I$5,'2016-04'!$E$30&gt;=I$5)</xm:f>
            <x14:dxf>
              <fill>
                <patternFill>
                  <bgColor theme="4" tint="-0.24994659260841701"/>
                </patternFill>
              </fill>
            </x14:dxf>
          </x14:cfRule>
          <x14:cfRule type="expression" priority="5117" id="{3A6DEC05-81D7-4F4D-9031-67D0B6A028AF}">
            <xm:f>AND('2016-04'!$D$29&lt;=I$5,'2016-04'!$E$29&gt;=I$5)</xm:f>
            <x14:dxf>
              <fill>
                <patternFill>
                  <bgColor theme="4" tint="-0.24994659260841701"/>
                </patternFill>
              </fill>
            </x14:dxf>
          </x14:cfRule>
          <x14:cfRule type="expression" priority="5116" id="{071747FB-CA64-40F0-BC87-E87F8BCE9E35}">
            <xm:f>AND('2016-04'!$D$28&lt;=I$5,'2016-04'!$E$28&gt;=I$5)</xm:f>
            <x14:dxf>
              <fill>
                <patternFill>
                  <bgColor theme="4" tint="-0.24994659260841701"/>
                </patternFill>
              </fill>
            </x14:dxf>
          </x14:cfRule>
          <x14:cfRule type="expression" priority="5115" id="{C278BD25-AB9F-4B49-889B-43BD111DF9AB}">
            <xm:f>AND('2016-04'!$D$27&lt;=I$5,'2016-04'!$E$27&gt;=I$5)</xm:f>
            <x14:dxf>
              <fill>
                <patternFill>
                  <bgColor theme="4" tint="-0.24994659260841701"/>
                </patternFill>
              </fill>
            </x14:dxf>
          </x14:cfRule>
          <xm:sqref>BFB58:BRN58</xm:sqref>
        </x14:conditionalFormatting>
        <x14:conditionalFormatting xmlns:xm="http://schemas.microsoft.com/office/excel/2006/main">
          <x14:cfRule type="expression" priority="5136" id="{2A82D507-407E-4FD3-A4BB-AFBCA450A87E}">
            <xm:f>AND('2016-04'!$B$32&lt;=I$5,'2016-04'!$C$32&gt;=I$5)</xm:f>
            <x14:dxf>
              <fill>
                <patternFill>
                  <bgColor rgb="FF002060"/>
                </patternFill>
              </fill>
            </x14:dxf>
          </x14:cfRule>
          <x14:cfRule type="expression" priority="5127" id="{EFFB5116-B706-441C-A083-B147313BCBBB}">
            <xm:f>AND('2016-04'!$B$23&lt;=I$5,'2016-04'!$C$23&gt;=I$5)</xm:f>
            <x14:dxf>
              <fill>
                <patternFill>
                  <bgColor theme="4" tint="0.79998168889431442"/>
                </patternFill>
              </fill>
            </x14:dxf>
          </x14:cfRule>
          <x14:cfRule type="expression" priority="5126" id="{03C46378-0E23-4ACD-A6B0-7B0063F48C0E}">
            <xm:f>AND('2016-04'!$B$22&lt;=I$5,'2016-04'!$C$22&gt;=I$5)</xm:f>
            <x14:dxf>
              <fill>
                <patternFill>
                  <bgColor theme="4" tint="0.79998168889431442"/>
                </patternFill>
              </fill>
            </x14:dxf>
          </x14:cfRule>
          <x14:cfRule type="expression" priority="5125" id="{701EC96E-7FA9-4617-8696-4386385B8B41}">
            <xm:f>AND('2016-04'!$B$21&lt;=I$5,'2016-04'!$C$21&gt;=I$5)</xm:f>
            <x14:dxf>
              <fill>
                <patternFill>
                  <bgColor theme="5" tint="-0.24994659260841701"/>
                </patternFill>
              </fill>
            </x14:dxf>
          </x14:cfRule>
          <x14:cfRule type="expression" priority="5124" id="{2F202491-57DC-4471-A047-737348C93508}">
            <xm:f>AND('2016-04'!$B$20&lt;=I$5,'2016-04'!$C$20&gt;=I$5)</xm:f>
            <x14:dxf>
              <fill>
                <patternFill>
                  <bgColor theme="5" tint="0.59996337778862885"/>
                </patternFill>
              </fill>
            </x14:dxf>
          </x14:cfRule>
          <x14:cfRule type="expression" priority="5123" id="{18051533-BAD3-4AAC-AC57-5CC5601F74AD}">
            <xm:f>AND('2016-04'!$B$19&lt;=I$5,'2016-04'!$C$19&gt;I$5)</xm:f>
            <x14:dxf>
              <fill>
                <patternFill>
                  <bgColor theme="5" tint="0.59996337778862885"/>
                </patternFill>
              </fill>
            </x14:dxf>
          </x14:cfRule>
          <x14:cfRule type="expression" priority="5138" id="{01468AFF-6407-4483-BF71-1C0B79BC6FCE}">
            <xm:f>AND('2016-04'!$B$34&lt;=I$5,'2016-04'!$C$34&gt;=I$5)</xm:f>
            <x14:dxf>
              <fill>
                <patternFill>
                  <bgColor rgb="FF7030A0"/>
                </patternFill>
              </fill>
            </x14:dxf>
          </x14:cfRule>
          <x14:cfRule type="expression" priority="5137" id="{E7ECA132-83AE-439C-8A7C-02677D4F3448}">
            <xm:f>AND('2016-04'!$B$33&lt;=I$5,'2016-04'!$C$33&gt;=I$5)</xm:f>
            <x14:dxf>
              <fill>
                <patternFill>
                  <bgColor rgb="FF7030A0"/>
                </patternFill>
              </fill>
            </x14:dxf>
          </x14:cfRule>
          <x14:cfRule type="expression" priority="5128" id="{6DDF613A-F866-44B4-95B0-9482F2494141}">
            <xm:f>AND('2016-04'!$B$24&lt;=I$5,'2016-04'!$C$24&gt;=I$5)</xm:f>
            <x14:dxf>
              <fill>
                <patternFill>
                  <bgColor theme="4" tint="0.39994506668294322"/>
                </patternFill>
              </fill>
            </x14:dxf>
          </x14:cfRule>
          <x14:cfRule type="expression" priority="5135" id="{A72178E5-5E07-4A73-A612-7945E9ED5A40}">
            <xm:f>AND('2016-04'!$B$31&lt;=I$5,'2016-04'!$C$31&gt;=I$5)</xm:f>
            <x14:dxf>
              <fill>
                <patternFill>
                  <bgColor theme="4" tint="-0.499984740745262"/>
                </patternFill>
              </fill>
            </x14:dxf>
          </x14:cfRule>
          <x14:cfRule type="expression" priority="5134" id="{8B6E5A39-3832-4E51-A4EA-371DEACB0632}">
            <xm:f>AND('2016-04'!$B$30&lt;=I$5,'2016-04'!$C$30&gt;=I$5)</xm:f>
            <x14:dxf>
              <fill>
                <patternFill>
                  <bgColor theme="4" tint="-0.24994659260841701"/>
                </patternFill>
              </fill>
            </x14:dxf>
          </x14:cfRule>
          <x14:cfRule type="expression" priority="5133" id="{CDAEE35E-18ED-4BAC-B0E6-D1DFFD4D5385}">
            <xm:f>AND('2016-04'!$B$29&lt;=I$5,'2016-04'!$C$29&gt;=I$5)</xm:f>
            <x14:dxf>
              <fill>
                <patternFill>
                  <bgColor theme="4" tint="-0.24994659260841701"/>
                </patternFill>
              </fill>
            </x14:dxf>
          </x14:cfRule>
          <x14:cfRule type="expression" priority="5132" id="{210B9514-56AA-4D4F-B00B-B1C0B31168CA}">
            <xm:f>AND('2016-04'!$B$28&lt;=I$5,'2016-04'!$C$28&gt;=I$5)</xm:f>
            <x14:dxf>
              <fill>
                <patternFill>
                  <bgColor theme="4" tint="-0.24994659260841701"/>
                </patternFill>
              </fill>
            </x14:dxf>
          </x14:cfRule>
          <x14:cfRule type="expression" priority="5131" id="{1DA189A8-0721-49D5-BD21-6F275972DD3C}">
            <xm:f>AND('2016-04'!$B$27&lt;=I$5,'2016-04'!$C$27&gt;=I$5)</xm:f>
            <x14:dxf>
              <fill>
                <patternFill>
                  <bgColor theme="4" tint="-0.24994659260841701"/>
                </patternFill>
              </fill>
            </x14:dxf>
          </x14:cfRule>
          <x14:cfRule type="expression" priority="5130" id="{A0DC34BD-6063-4E2C-85E9-7D96CCE1392F}">
            <xm:f>AND('2016-04'!$B$26&lt;=I$5,'2016-04'!$C$26&gt;=I$5)</xm:f>
            <x14:dxf>
              <fill>
                <patternFill>
                  <bgColor theme="4" tint="-0.24994659260841701"/>
                </patternFill>
              </fill>
            </x14:dxf>
          </x14:cfRule>
          <x14:cfRule type="expression" priority="5129" id="{1E77385F-0BC0-4191-9830-43B10FB883B6}">
            <xm:f>AND('2016-04'!$B$25&lt;=I$5,'2016-04'!$C$25&gt;=I$5)</xm:f>
            <x14:dxf>
              <fill>
                <patternFill>
                  <bgColor theme="4" tint="0.39994506668294322"/>
                </patternFill>
              </fill>
            </x14:dxf>
          </x14:cfRule>
          <xm:sqref>BFB59:BRN59</xm:sqref>
        </x14:conditionalFormatting>
        <x14:conditionalFormatting xmlns:xm="http://schemas.microsoft.com/office/excel/2006/main">
          <x14:cfRule type="expression" priority="2162" id="{19B3FBFA-CDC7-4610-9FE3-D6C0952011E7}">
            <xm:f>AND('2016-02d'!$D$35&lt;=CTR$5,'2016-02d'!$E$35&gt;=CTR$5)</xm:f>
            <x14:dxf>
              <fill>
                <patternFill>
                  <bgColor rgb="FF7030A0"/>
                </patternFill>
              </fill>
            </x14:dxf>
          </x14:cfRule>
          <x14:cfRule type="expression" priority="2154" id="{247B6C15-BE64-4ADD-A273-E4B229493969}">
            <xm:f>AND('2016-02d'!$D$27&lt;=CTR$5,'2016-02d'!$E$27&gt;=CTR$5)</xm:f>
            <x14:dxf>
              <fill>
                <patternFill>
                  <bgColor theme="4" tint="-0.24994659260841701"/>
                </patternFill>
              </fill>
            </x14:dxf>
          </x14:cfRule>
          <x14:cfRule type="expression" priority="2153" id="{88B1F201-94CC-4A67-8DEE-01C1E60A98EC}">
            <xm:f>AND('2016-02d'!$D$26&lt;=CTR$5,'2016-02d'!$E$26&gt;=CTR$5)</xm:f>
            <x14:dxf>
              <fill>
                <patternFill>
                  <bgColor theme="4" tint="0.39994506668294322"/>
                </patternFill>
              </fill>
            </x14:dxf>
          </x14:cfRule>
          <x14:cfRule type="expression" priority="2152" id="{9A130305-948A-4599-BC8F-19AE99E83FB6}">
            <xm:f>AND('2016-02d'!$D$25&lt;=CTR$5,'2016-02d'!$E$25&gt;=CTR$5)</xm:f>
            <x14:dxf>
              <fill>
                <patternFill>
                  <bgColor theme="4" tint="0.39994506668294322"/>
                </patternFill>
              </fill>
            </x14:dxf>
          </x14:cfRule>
          <x14:cfRule type="expression" priority="2151" id="{66AB24B5-3F11-4A46-A682-C2F92BC7D602}">
            <xm:f>AND('2016-02d'!$D$24&lt;=CTR$5,'2016-02d'!$E$24&gt;=CTR$5)</xm:f>
            <x14:dxf>
              <fill>
                <patternFill>
                  <bgColor theme="4" tint="0.79998168889431442"/>
                </patternFill>
              </fill>
            </x14:dxf>
          </x14:cfRule>
          <x14:cfRule type="expression" priority="2150" id="{632A616F-A559-459A-8F2B-0D4908EA3B4C}">
            <xm:f>AND('2016-02d'!$D$22&lt;=CTR$5,'2016-02d'!$E$22&gt;=CTR$5)</xm:f>
            <x14:dxf>
              <fill>
                <patternFill>
                  <bgColor theme="4" tint="0.79998168889431442"/>
                </patternFill>
              </fill>
            </x14:dxf>
          </x14:cfRule>
          <x14:cfRule type="expression" priority="2155" id="{1F07F0D9-D375-4BDF-8D78-A2339A9FA495}">
            <xm:f>AND('2016-02d'!$D$28&lt;=CTR$5,'2016-02d'!$E$28&gt;=CTR$5)</xm:f>
            <x14:dxf>
              <fill>
                <patternFill>
                  <bgColor theme="4" tint="-0.24994659260841701"/>
                </patternFill>
              </fill>
            </x14:dxf>
          </x14:cfRule>
          <x14:cfRule type="expression" priority="2161" id="{5AD41210-0077-4167-83CB-6C38E3F3E6E6}">
            <xm:f>AND('2016-02d'!$D$34&lt;=CTR$5,'2016-02d'!$E$34&gt;=CTR$5)</xm:f>
            <x14:dxf>
              <fill>
                <patternFill>
                  <bgColor rgb="FF7030A0"/>
                </patternFill>
              </fill>
            </x14:dxf>
          </x14:cfRule>
          <x14:cfRule type="expression" priority="2148" id="{51F2B582-0473-48BE-B208-AF43D5D2DC67}">
            <xm:f>AND('2016-02d'!$D$20&lt;=CTR$5,'2016-02d'!$E$20&gt;=CTR$5)</xm:f>
            <x14:dxf>
              <fill>
                <patternFill>
                  <bgColor theme="5" tint="0.59996337778862885"/>
                </patternFill>
              </fill>
            </x14:dxf>
          </x14:cfRule>
          <x14:cfRule type="expression" priority="2131" id="{F408FAED-9304-4512-9999-0085B7131D39}">
            <xm:f>AND('2016-02d'!$D$19&lt;=CTR$5,'2016-02d'!$E$19&gt;CTR$5)</xm:f>
            <x14:dxf>
              <fill>
                <patternFill>
                  <bgColor theme="5" tint="0.59996337778862885"/>
                </patternFill>
              </fill>
            </x14:dxf>
          </x14:cfRule>
          <x14:cfRule type="expression" priority="2158" id="{C19FFE9F-01A2-4734-9A53-36DE44E6744A}">
            <xm:f>AND('2016-02d'!$D$31&lt;=CTR$5,'2016-02d'!$E$31&gt;=CTR$5)</xm:f>
            <x14:dxf>
              <fill>
                <patternFill>
                  <bgColor theme="4" tint="-0.24994659260841701"/>
                </patternFill>
              </fill>
            </x14:dxf>
          </x14:cfRule>
          <x14:cfRule type="expression" priority="2159" id="{7949A6C5-CA6D-4C08-BBDB-20C1D99226F6}">
            <xm:f>AND('2016-02d'!$D$32&lt;=CTR$5,'2016-02d'!$E$32&gt;=CTR$5)</xm:f>
            <x14:dxf>
              <fill>
                <patternFill>
                  <bgColor theme="4" tint="-0.499984740745262"/>
                </patternFill>
              </fill>
            </x14:dxf>
          </x14:cfRule>
          <x14:cfRule type="expression" priority="2160" id="{CAF03D8D-9153-46B3-9DEC-65129AB26018}">
            <xm:f>AND('2016-02d'!$D$33&lt;=CTR$5,'2016-02d'!$E$33&gt;=CTR$5)</xm:f>
            <x14:dxf>
              <fill>
                <patternFill>
                  <bgColor rgb="FF002060"/>
                </patternFill>
              </fill>
            </x14:dxf>
          </x14:cfRule>
          <x14:cfRule type="expression" priority="2156" id="{56459E3D-2357-4DEF-8F6C-52DD14FF681D}">
            <xm:f>AND('2016-02d'!$D$29&lt;=CTR$5,'2016-02d'!$E$29&gt;=CTR$5)</xm:f>
            <x14:dxf>
              <fill>
                <patternFill>
                  <bgColor theme="4" tint="-0.24994659260841701"/>
                </patternFill>
              </fill>
            </x14:dxf>
          </x14:cfRule>
          <x14:cfRule type="expression" priority="2157" id="{D080B6B1-20B3-4E22-A6A9-FEDC24423973}">
            <xm:f>AND('2016-02d'!$D$30&lt;=CTR$5,'2016-02d'!$E$30&gt;=CTR$5)</xm:f>
            <x14:dxf>
              <fill>
                <patternFill>
                  <bgColor theme="4" tint="-0.24994659260841701"/>
                </patternFill>
              </fill>
            </x14:dxf>
          </x14:cfRule>
          <x14:cfRule type="expression" priority="2149" id="{90615B64-4326-455D-8835-7212738BDEC6}">
            <xm:f>AND('2016-02d'!$D$21&lt;=CTR$5,'2016-02d'!$E$21&gt;=CTR$5)</xm:f>
            <x14:dxf>
              <fill>
                <patternFill>
                  <bgColor theme="5" tint="-0.24994659260841701"/>
                </patternFill>
              </fill>
            </x14:dxf>
          </x14:cfRule>
          <xm:sqref>CTR48:DHR48</xm:sqref>
        </x14:conditionalFormatting>
        <x14:conditionalFormatting xmlns:xm="http://schemas.microsoft.com/office/excel/2006/main">
          <x14:cfRule type="expression" priority="1657" id="{F36204A4-0BF6-4BEF-A73D-42BC4CF07510}">
            <xm:f>AND('2016-02d'!$B$26&lt;=CTR$5,'2016-02d'!$C$26&gt;=CTR$5)</xm:f>
            <x14:dxf>
              <fill>
                <patternFill>
                  <bgColor theme="4" tint="0.39994506668294322"/>
                </patternFill>
              </fill>
            </x14:dxf>
          </x14:cfRule>
          <x14:cfRule type="expression" priority="1658" id="{24170BE5-7E89-48AD-8EA1-405F54A3EE02}">
            <xm:f>AND('2016-02d'!$B$27&lt;=CTR$5,'2016-02d'!$C$27&gt;=CTR$5)</xm:f>
            <x14:dxf>
              <fill>
                <patternFill>
                  <bgColor theme="4" tint="-0.24994659260841701"/>
                </patternFill>
              </fill>
            </x14:dxf>
          </x14:cfRule>
          <x14:cfRule type="expression" priority="1659" id="{3AC5A5CD-56FD-4B78-AC0E-E45F62037F15}">
            <xm:f>AND('2016-02d'!$B$28&lt;=CTR$5,'2016-02d'!$C$28&gt;=CTR$5)</xm:f>
            <x14:dxf>
              <fill>
                <patternFill>
                  <bgColor theme="4" tint="-0.24994659260841701"/>
                </patternFill>
              </fill>
            </x14:dxf>
          </x14:cfRule>
          <x14:cfRule type="expression" priority="1660" id="{9E02C5E2-89C4-4428-918C-A1A2586079F8}">
            <xm:f>AND('2016-02d'!$B$29&lt;=CTR$5,'2016-02d'!$C$29&gt;=CTR$5)</xm:f>
            <x14:dxf>
              <fill>
                <patternFill>
                  <bgColor theme="4" tint="-0.24994659260841701"/>
                </patternFill>
              </fill>
            </x14:dxf>
          </x14:cfRule>
          <x14:cfRule type="expression" priority="1661" id="{9D98DD35-3789-465A-BB0F-50B6E7886D62}">
            <xm:f>AND('2016-02d'!$B$30&lt;=CTR$5,'2016-02d'!$C$30&gt;=CTR$5)</xm:f>
            <x14:dxf>
              <fill>
                <patternFill>
                  <bgColor theme="4" tint="-0.24994659260841701"/>
                </patternFill>
              </fill>
            </x14:dxf>
          </x14:cfRule>
          <x14:cfRule type="expression" priority="1662" id="{707E49C0-1606-488F-8233-12F7FAFE55FB}">
            <xm:f>AND('2016-02d'!$B$31&lt;=CTR$5,'2016-02d'!$C$31&gt;=CTR$5)</xm:f>
            <x14:dxf>
              <fill>
                <patternFill>
                  <bgColor theme="4" tint="-0.24994659260841701"/>
                </patternFill>
              </fill>
            </x14:dxf>
          </x14:cfRule>
          <x14:cfRule type="expression" priority="1663" id="{E40A3AEE-3615-4F9C-81E2-3F17C091D768}">
            <xm:f>AND('2016-02d'!$B$32&lt;=CTR$5,'2016-02d'!$C$32&gt;=CTR$5)</xm:f>
            <x14:dxf>
              <fill>
                <patternFill>
                  <bgColor theme="4" tint="-0.499984740745262"/>
                </patternFill>
              </fill>
            </x14:dxf>
          </x14:cfRule>
          <x14:cfRule type="expression" priority="1664" id="{877A84F8-BFFD-4C03-B500-AFEF801CC74A}">
            <xm:f>AND('2016-02d'!$B$33&lt;=CTR$5,'2016-02d'!$C$33&gt;=CTR$5)</xm:f>
            <x14:dxf>
              <fill>
                <patternFill>
                  <bgColor rgb="FF002060"/>
                </patternFill>
              </fill>
            </x14:dxf>
          </x14:cfRule>
          <x14:cfRule type="expression" priority="1665" id="{78707F1F-094D-4BE8-BFC0-024E1E98B8BD}">
            <xm:f>AND('2016-02d'!$B$34&lt;=CTR$5,'2016-02d'!$C$34&gt;=CTR$5)</xm:f>
            <x14:dxf>
              <fill>
                <patternFill>
                  <bgColor rgb="FF7030A0"/>
                </patternFill>
              </fill>
            </x14:dxf>
          </x14:cfRule>
          <x14:cfRule type="expression" priority="1666" id="{392C5C5E-4291-49FE-840A-FDD89791B518}">
            <xm:f>AND('2016-02d'!$B$35&lt;=CTR$5,'2016-02d'!$C$35&gt;=CTR$5)</xm:f>
            <x14:dxf>
              <fill>
                <patternFill>
                  <bgColor rgb="FF7030A0"/>
                </patternFill>
              </fill>
            </x14:dxf>
          </x14:cfRule>
          <x14:cfRule type="expression" priority="1653" id="{DB4558DC-C0F2-4550-8F9E-857EA16CB22B}">
            <xm:f>AND('2016-02d'!$B$21&lt;=CTR$5,'2016-02d'!$C$21&gt;=CTR$5)</xm:f>
            <x14:dxf>
              <fill>
                <patternFill>
                  <bgColor theme="5" tint="-0.24994659260841701"/>
                </patternFill>
              </fill>
            </x14:dxf>
          </x14:cfRule>
          <x14:cfRule type="expression" priority="1651" id="{F24D78F0-72FF-446C-A2D0-27B26D671ABA}">
            <xm:f>AND('2016-02d'!$B$19&lt;=CTR$5,'2016-02d'!$C$19&gt;CTR$5)</xm:f>
            <x14:dxf>
              <fill>
                <patternFill>
                  <bgColor theme="5" tint="0.59996337778862885"/>
                </patternFill>
              </fill>
            </x14:dxf>
          </x14:cfRule>
          <x14:cfRule type="expression" priority="1652" id="{48A79C17-5C4B-45D3-A07D-E0E926E8235D}">
            <xm:f>AND('2016-02d'!$B$20&lt;=CTR$5,'2016-02d'!$C$20&gt;=CTR$5)</xm:f>
            <x14:dxf>
              <fill>
                <patternFill>
                  <bgColor theme="5" tint="0.59996337778862885"/>
                </patternFill>
              </fill>
            </x14:dxf>
          </x14:cfRule>
          <x14:cfRule type="expression" priority="1654" id="{4FF4C447-3F76-409B-AD5D-B8F9D54595FE}">
            <xm:f>AND('2016-02d'!$B$22&lt;=CTR$5,'2016-02d'!$C$22&gt;=CTR$5)</xm:f>
            <x14:dxf>
              <fill>
                <patternFill>
                  <bgColor theme="4" tint="0.79998168889431442"/>
                </patternFill>
              </fill>
            </x14:dxf>
          </x14:cfRule>
          <x14:cfRule type="expression" priority="1655" id="{683004E0-0C2F-45F1-B9C8-E3823A4904AA}">
            <xm:f>AND('2016-02d'!$B$24&lt;=CTR$5,'2016-02d'!$C$24&gt;=CTR$5)</xm:f>
            <x14:dxf>
              <fill>
                <patternFill>
                  <bgColor theme="4" tint="0.79998168889431442"/>
                </patternFill>
              </fill>
            </x14:dxf>
          </x14:cfRule>
          <x14:cfRule type="expression" priority="1656" id="{124B720E-12FE-44FC-AF19-C8DF36B7D97A}">
            <xm:f>AND('2016-02d'!$B$25&lt;=CTR$5,'2016-02d'!$C$25&gt;=CTR$5)</xm:f>
            <x14:dxf>
              <fill>
                <patternFill>
                  <bgColor theme="4" tint="0.39994506668294322"/>
                </patternFill>
              </fill>
            </x14:dxf>
          </x14:cfRule>
          <xm:sqref>CTR49:DHR49</xm:sqref>
        </x14:conditionalFormatting>
        <x14:conditionalFormatting xmlns:xm="http://schemas.microsoft.com/office/excel/2006/main">
          <x14:cfRule type="expression" priority="1820" id="{AFE0E043-8169-487B-BF70-21F29AF65197}">
            <xm:f>AND('2017-01b'!$E$30&lt;=CTR$5,'2017-01b'!$F$30&gt;=CTR$5)</xm:f>
            <x14:dxf>
              <fill>
                <patternFill>
                  <bgColor theme="4" tint="-0.24994659260841701"/>
                </patternFill>
              </fill>
            </x14:dxf>
          </x14:cfRule>
          <x14:cfRule type="expression" priority="1816" id="{C9F1A6A8-1ED9-4BDA-959D-5DB0A763B106}">
            <xm:f>AND('2017-01b'!$E$26&lt;=CTR$5,'2017-01b'!$F$26&gt;=CTR$5)</xm:f>
            <x14:dxf>
              <fill>
                <patternFill>
                  <bgColor theme="4" tint="0.39994506668294322"/>
                </patternFill>
              </fill>
            </x14:dxf>
          </x14:cfRule>
          <x14:cfRule type="expression" priority="1815" id="{9D4D1D2C-4792-46DA-A181-0AFFF1966502}">
            <xm:f>AND('2017-01b'!$E$25&lt;=CTR$5,'2017-01b'!$F$25&gt;=CTR$5)</xm:f>
            <x14:dxf>
              <fill>
                <patternFill>
                  <bgColor theme="4" tint="0.39994506668294322"/>
                </patternFill>
              </fill>
            </x14:dxf>
          </x14:cfRule>
          <x14:cfRule type="expression" priority="1814" id="{59255055-78D6-4573-9CC8-D18234646BA5}">
            <xm:f>AND('2017-01b'!$E$24&lt;=CTR$5,'2017-01b'!$F$24&gt;=CTR$5)</xm:f>
            <x14:dxf>
              <fill>
                <patternFill>
                  <bgColor theme="4" tint="0.79998168889431442"/>
                </patternFill>
              </fill>
            </x14:dxf>
          </x14:cfRule>
          <x14:cfRule type="expression" priority="1821" id="{70694AAD-9936-47D0-B08C-AAE46DA6E290}">
            <xm:f>AND('2017-01b'!$E$31&lt;=CTR$5,'2017-01b'!$F$31&gt;=CTR$5)</xm:f>
            <x14:dxf>
              <fill>
                <patternFill>
                  <bgColor theme="4" tint="-0.24994659260841701"/>
                </patternFill>
              </fill>
            </x14:dxf>
          </x14:cfRule>
          <x14:cfRule type="expression" priority="1822" id="{031E6AAE-F6EB-4378-AAD6-959F16B5ADF0}">
            <xm:f>AND('2017-01b'!$E$32&lt;=CTR$5,'2017-01b'!$F$32&gt;=CTR$5)</xm:f>
            <x14:dxf>
              <fill>
                <patternFill>
                  <bgColor theme="4" tint="-0.499984740745262"/>
                </patternFill>
              </fill>
            </x14:dxf>
          </x14:cfRule>
          <x14:cfRule type="expression" priority="1825" id="{BAEF5512-EC47-4F7D-9E1D-D433257D07D4}">
            <xm:f>AND('2017-01b'!$E$35&lt;=CTR$5,'2017-01b'!$F$35&gt;=CTR$5)</xm:f>
            <x14:dxf>
              <fill>
                <patternFill>
                  <bgColor rgb="FF7030A0"/>
                </patternFill>
              </fill>
            </x14:dxf>
          </x14:cfRule>
          <x14:cfRule type="expression" priority="1810" id="{C436CF68-11E1-4E68-A35D-C1B62A76DCBB}">
            <xm:f>AND('2017-01b'!$E$19&lt;=CTR$5,'2017-01b'!$F$19&gt;CTR$5)</xm:f>
            <x14:dxf>
              <fill>
                <patternFill>
                  <bgColor theme="5" tint="0.59996337778862885"/>
                </patternFill>
              </fill>
            </x14:dxf>
          </x14:cfRule>
          <x14:cfRule type="expression" priority="1811" id="{A4D200D5-4573-4A1F-97F7-F19F0A2B314E}">
            <xm:f>AND('2017-01b'!$E$20&lt;=CTR$5,'2017-01b'!$F$20&gt;=CTR$5)</xm:f>
            <x14:dxf>
              <fill>
                <patternFill>
                  <bgColor theme="5" tint="0.59996337778862885"/>
                </patternFill>
              </fill>
            </x14:dxf>
          </x14:cfRule>
          <x14:cfRule type="expression" priority="1813" id="{AF50B057-894D-4F6B-9704-19E0C9A5468E}">
            <xm:f>AND('2017-01b'!$E$22&lt;=CTR$5,'2017-01b'!$F$22&gt;=CTR$5)</xm:f>
            <x14:dxf>
              <fill>
                <patternFill>
                  <bgColor theme="4" tint="0.79998168889431442"/>
                </patternFill>
              </fill>
            </x14:dxf>
          </x14:cfRule>
          <x14:cfRule type="expression" priority="1823" id="{27FF0A44-A005-471E-844A-725151128AAB}">
            <xm:f>AND('2017-01b'!$E$33&lt;=CTR$5,'2017-01b'!$F$33&gt;=CTR$5)</xm:f>
            <x14:dxf>
              <fill>
                <patternFill>
                  <bgColor rgb="FF002060"/>
                </patternFill>
              </fill>
            </x14:dxf>
          </x14:cfRule>
          <x14:cfRule type="expression" priority="1824" id="{95CAA61C-20FE-45F5-9E5C-EBF44524E0FD}">
            <xm:f>AND('2017-01b'!$E$34&lt;=CTR$5,'2017-01b'!$F$34&gt;=CTR$5)</xm:f>
            <x14:dxf>
              <fill>
                <patternFill>
                  <bgColor rgb="FF7030A0"/>
                </patternFill>
              </fill>
            </x14:dxf>
          </x14:cfRule>
          <x14:cfRule type="expression" priority="1819" id="{0774A9EB-485F-48FE-BFCC-BC0FA98035A5}">
            <xm:f>AND('2017-01b'!$E$29&lt;=CTR$5,'2017-01b'!$F$29&gt;=CTR$5)</xm:f>
            <x14:dxf>
              <fill>
                <patternFill>
                  <bgColor theme="4" tint="-0.24994659260841701"/>
                </patternFill>
              </fill>
            </x14:dxf>
          </x14:cfRule>
          <x14:cfRule type="expression" priority="1818" id="{7FF380A0-37FC-441D-9C31-A870A431C7EF}">
            <xm:f>AND('2017-01b'!$E$28&lt;=CTR$5,'2017-01b'!$F$28&gt;=CTR$5)</xm:f>
            <x14:dxf>
              <fill>
                <patternFill>
                  <bgColor theme="4" tint="-0.24994659260841701"/>
                </patternFill>
              </fill>
            </x14:dxf>
          </x14:cfRule>
          <x14:cfRule type="expression" priority="1812" id="{9AB9447A-4E8F-4723-B9B7-E9EA088907D4}">
            <xm:f>AND('2017-01b'!$E$21&lt;=CTR$5,'2017-01b'!$F$21&gt;=CTR$5)</xm:f>
            <x14:dxf>
              <fill>
                <patternFill>
                  <bgColor theme="5" tint="-0.24994659260841701"/>
                </patternFill>
              </fill>
            </x14:dxf>
          </x14:cfRule>
          <x14:cfRule type="expression" priority="1817" id="{E70F6D93-A17D-4629-8592-CA5AC89735F9}">
            <xm:f>AND('2017-01b'!$E$27&lt;=CTR$5,'2017-01b'!$F$27&gt;=CTR$5)</xm:f>
            <x14:dxf>
              <fill>
                <patternFill>
                  <bgColor theme="4" tint="-0.24994659260841701"/>
                </patternFill>
              </fill>
            </x14:dxf>
          </x14:cfRule>
          <xm:sqref>CTR62:DHR62</xm:sqref>
        </x14:conditionalFormatting>
        <x14:conditionalFormatting xmlns:xm="http://schemas.microsoft.com/office/excel/2006/main">
          <x14:cfRule type="expression" priority="1796" id="{911DCD0E-FF79-4E4C-8BB7-5AE14EB8982E}">
            <xm:f>AND('2017-01b'!$B$21&lt;=CTR$5,'2017-01b'!$C$21&gt;=CTR$5)</xm:f>
            <x14:dxf>
              <fill>
                <patternFill>
                  <bgColor theme="5" tint="-0.24994659260841701"/>
                </patternFill>
              </fill>
            </x14:dxf>
          </x14:cfRule>
          <x14:cfRule type="expression" priority="1808" id="{E612934F-DD97-4585-98CC-637F2AF54B73}">
            <xm:f>AND('2017-01b'!$B$34&lt;=CTR$5,'2017-01b'!$C$34&gt;=CTR$5)</xm:f>
            <x14:dxf>
              <fill>
                <patternFill>
                  <bgColor rgb="FF7030A0"/>
                </patternFill>
              </fill>
            </x14:dxf>
          </x14:cfRule>
          <x14:cfRule type="expression" priority="1807" id="{C402BC8F-EF95-4AB7-9E94-E605B038E81F}">
            <xm:f>AND('2017-01b'!$B$33&lt;=CTR$5,'2017-01b'!$C$33&gt;=CTR$5)</xm:f>
            <x14:dxf>
              <fill>
                <patternFill>
                  <bgColor rgb="FF002060"/>
                </patternFill>
              </fill>
            </x14:dxf>
          </x14:cfRule>
          <x14:cfRule type="expression" priority="1806" id="{9A7D33F6-A895-4FBB-8700-87FBBA7CD56B}">
            <xm:f>AND('2017-01b'!$B$32&lt;=CTR$5,'2017-01b'!$C$32&gt;=CTR$5)</xm:f>
            <x14:dxf>
              <fill>
                <patternFill>
                  <bgColor theme="4" tint="-0.499984740745262"/>
                </patternFill>
              </fill>
            </x14:dxf>
          </x14:cfRule>
          <x14:cfRule type="expression" priority="1804" id="{CAE60005-2A8B-4F36-BA62-EE6EC50429EF}">
            <xm:f>AND('2017-01b'!$B$30&lt;=CTR$5,'2017-01b'!$C$30&gt;=CTR$5)</xm:f>
            <x14:dxf>
              <fill>
                <patternFill>
                  <bgColor theme="4" tint="-0.24994659260841701"/>
                </patternFill>
              </fill>
            </x14:dxf>
          </x14:cfRule>
          <x14:cfRule type="expression" priority="1803" id="{1A9BAA3F-0C0B-472C-A317-AFFF78241912}">
            <xm:f>AND('2017-01b'!$B$29&lt;=CTR$5,'2017-01b'!$C$29&gt;=CTR$5)</xm:f>
            <x14:dxf>
              <fill>
                <patternFill>
                  <bgColor theme="4" tint="-0.24994659260841701"/>
                </patternFill>
              </fill>
            </x14:dxf>
          </x14:cfRule>
          <x14:cfRule type="expression" priority="1802" id="{05D86F01-FD85-43FD-8269-7EFB742924F7}">
            <xm:f>AND('2017-01b'!$B$28&lt;=CTR$5,'2017-01b'!$C$28&gt;=CTR$5)</xm:f>
            <x14:dxf>
              <fill>
                <patternFill>
                  <bgColor theme="4" tint="-0.24994659260841701"/>
                </patternFill>
              </fill>
            </x14:dxf>
          </x14:cfRule>
          <x14:cfRule type="expression" priority="1805" id="{976C7F24-A8B9-41CA-9BF5-4938E3650523}">
            <xm:f>AND('2017-01b'!$B$31&lt;=CTR$5,'2017-01b'!$C$31&gt;=CTR$5)</xm:f>
            <x14:dxf>
              <fill>
                <patternFill>
                  <bgColor theme="4" tint="-0.24994659260841701"/>
                </patternFill>
              </fill>
            </x14:dxf>
          </x14:cfRule>
          <x14:cfRule type="expression" priority="1801" id="{875E43C7-2CC8-47EA-9763-F35C312FCF45}">
            <xm:f>AND('2017-01b'!$B$27&lt;=CTR$5,'2017-01b'!$C$27&gt;=CTR$5)</xm:f>
            <x14:dxf>
              <fill>
                <patternFill>
                  <bgColor theme="4" tint="-0.24994659260841701"/>
                </patternFill>
              </fill>
            </x14:dxf>
          </x14:cfRule>
          <x14:cfRule type="expression" priority="1809" id="{8B025B7E-8731-4E14-86E0-CAC9D19C2C37}">
            <xm:f>AND('2017-01b'!$B$35&lt;=CTR$5,'2017-01b'!$C$35&gt;=CTR$5)</xm:f>
            <x14:dxf>
              <fill>
                <patternFill>
                  <bgColor rgb="FF7030A0"/>
                </patternFill>
              </fill>
            </x14:dxf>
          </x14:cfRule>
          <x14:cfRule type="expression" priority="1800" id="{EA436A4E-7DC1-419C-8921-9C849140A0E9}">
            <xm:f>AND('2017-01b'!$B$26&lt;=CTR$5,'2017-01b'!$C$26&gt;=CTR$5)</xm:f>
            <x14:dxf>
              <fill>
                <patternFill>
                  <bgColor theme="4" tint="0.39994506668294322"/>
                </patternFill>
              </fill>
            </x14:dxf>
          </x14:cfRule>
          <x14:cfRule type="expression" priority="1799" id="{4329AC13-6251-48BD-97B6-8D8FCE7DE8B0}">
            <xm:f>AND('2017-01b'!$B$25&lt;=CTR$5,'2017-01b'!$C$25&gt;=CTR$5)</xm:f>
            <x14:dxf>
              <fill>
                <patternFill>
                  <bgColor theme="4" tint="0.39994506668294322"/>
                </patternFill>
              </fill>
            </x14:dxf>
          </x14:cfRule>
          <x14:cfRule type="expression" priority="1798" id="{A7C9D92E-A14E-4DFE-9F96-7BD572367848}">
            <xm:f>AND('2017-01b'!$B$24&lt;=CTR$5,'2017-01b'!$C$24&gt;=CTR$5)</xm:f>
            <x14:dxf>
              <fill>
                <patternFill>
                  <bgColor theme="4" tint="0.79998168889431442"/>
                </patternFill>
              </fill>
            </x14:dxf>
          </x14:cfRule>
          <x14:cfRule type="expression" priority="1797" id="{CD83AA8A-00FA-4E3B-8DDD-50989247D4A9}">
            <xm:f>AND('2017-01b'!$B$22&lt;=CTR$5,'2017-01b'!$C$22&gt;=CTR$5)</xm:f>
            <x14:dxf>
              <fill>
                <patternFill>
                  <bgColor theme="4" tint="0.79998168889431442"/>
                </patternFill>
              </fill>
            </x14:dxf>
          </x14:cfRule>
          <x14:cfRule type="expression" priority="1795" id="{873AB255-63AC-4B49-8344-266AA7CAC772}">
            <xm:f>AND('2017-01b'!$B$20&lt;=CTR$5,'2017-01b'!$C$20&gt;=CTR$5)</xm:f>
            <x14:dxf>
              <fill>
                <patternFill>
                  <bgColor theme="5" tint="0.59996337778862885"/>
                </patternFill>
              </fill>
            </x14:dxf>
          </x14:cfRule>
          <x14:cfRule type="expression" priority="1794" id="{37B6A405-A023-4249-8209-4524A246D959}">
            <xm:f>AND('2017-01b'!$B$19&lt;=CTR$5,'2017-01b'!$C$19&gt;CTR$5)</xm:f>
            <x14:dxf>
              <fill>
                <patternFill>
                  <bgColor theme="5" tint="0.59996337778862885"/>
                </patternFill>
              </fill>
            </x14:dxf>
          </x14:cfRule>
          <xm:sqref>CTR63:DHR63</xm:sqref>
        </x14:conditionalFormatting>
        <x14:conditionalFormatting xmlns:xm="http://schemas.microsoft.com/office/excel/2006/main">
          <x14:cfRule type="expression" priority="1519" id="{477E84E0-5C46-49F9-90C2-8233B8993F20}">
            <xm:f>AND('2018-03b'!$D$34&lt;=CTR$5,'2018-03b'!$E$34&gt;=CTR$5)</xm:f>
            <x14:dxf>
              <fill>
                <patternFill>
                  <bgColor rgb="FF7030A0"/>
                </patternFill>
              </fill>
            </x14:dxf>
          </x14:cfRule>
          <x14:cfRule type="expression" priority="1518" id="{D1AA3A13-A332-4A6E-9F8A-720D342CE9CC}">
            <xm:f>AND('2018-03b'!$D$33&lt;=CTR$5,'2018-03b'!$E$33&gt;=CTR$5)</xm:f>
            <x14:dxf>
              <fill>
                <patternFill>
                  <bgColor rgb="FF7030A0"/>
                </patternFill>
              </fill>
            </x14:dxf>
          </x14:cfRule>
          <x14:cfRule type="expression" priority="1507" id="{2DD250D1-3E51-4266-A662-70E433BF0308}">
            <xm:f>AND('2018-03b'!$D$22&lt;=CTR$5,'2018-03b'!$E$22&gt;=CTR$5)</xm:f>
            <x14:dxf>
              <fill>
                <patternFill>
                  <bgColor theme="4" tint="0.79998168889431442"/>
                </patternFill>
              </fill>
            </x14:dxf>
          </x14:cfRule>
          <x14:cfRule type="expression" priority="1516" id="{7A3574EC-681E-4332-A82E-C7203DF0E1E3}">
            <xm:f>AND('2018-03b'!$D$31&lt;=CTR$5,'2018-03b'!$E$31&gt;=CTR$5)</xm:f>
            <x14:dxf>
              <fill>
                <patternFill>
                  <bgColor theme="4" tint="-0.499984740745262"/>
                </patternFill>
              </fill>
            </x14:dxf>
          </x14:cfRule>
          <x14:cfRule type="expression" priority="1515" id="{62259412-1F4C-4CCF-9EDF-B9CB7BB4BB70}">
            <xm:f>AND('2018-03b'!$D$30&lt;=CTR$5,'2018-03b'!$E$30&gt;=CTR$5)</xm:f>
            <x14:dxf>
              <fill>
                <patternFill>
                  <bgColor theme="4" tint="-0.24994659260841701"/>
                </patternFill>
              </fill>
            </x14:dxf>
          </x14:cfRule>
          <x14:cfRule type="expression" priority="1513" id="{00316F26-93D1-41F9-A6A9-683B5AB7DA32}">
            <xm:f>AND('2018-03b'!$D$28&lt;=CTR$5,'2018-03b'!$E$28&gt;=CTR$5)</xm:f>
            <x14:dxf>
              <fill>
                <patternFill>
                  <bgColor theme="4" tint="-0.24994659260841701"/>
                </patternFill>
              </fill>
            </x14:dxf>
          </x14:cfRule>
          <x14:cfRule type="expression" priority="1514" id="{517D835E-22DD-4816-AFE8-283E63B350FF}">
            <xm:f>AND('2018-03b'!$D$29&lt;=CTR$5,'2018-03b'!$E$29&gt;=CTR$5)</xm:f>
            <x14:dxf>
              <fill>
                <patternFill>
                  <bgColor theme="4" tint="-0.24994659260841701"/>
                </patternFill>
              </fill>
            </x14:dxf>
          </x14:cfRule>
          <x14:cfRule type="expression" priority="1509" id="{934C4302-BE4B-4ACD-B2DE-16ECA358154B}">
            <xm:f>AND('2018-03b'!$D$24&lt;=CTR$5,'2018-03b'!$E$24&gt;=CTR$5)</xm:f>
            <x14:dxf>
              <fill>
                <patternFill>
                  <bgColor theme="4" tint="0.39994506668294322"/>
                </patternFill>
              </fill>
            </x14:dxf>
          </x14:cfRule>
          <x14:cfRule type="expression" priority="1517" id="{3A0BD3D9-BE9F-439D-8D4B-888B28DE0A31}">
            <xm:f>AND('2018-03b'!$D$32&lt;=CTR$5,'2018-03b'!$E$32&gt;=CTR$5)</xm:f>
            <x14:dxf>
              <fill>
                <patternFill>
                  <bgColor rgb="FF002060"/>
                </patternFill>
              </fill>
            </x14:dxf>
          </x14:cfRule>
          <x14:cfRule type="expression" priority="1511" id="{E6C81BCB-3A30-42D8-9E75-EB42BCEA94E8}">
            <xm:f>AND('2018-03b'!$D$26&lt;=CTR$5,'2018-03b'!$E$26&gt;=CTR$5)</xm:f>
            <x14:dxf>
              <fill>
                <patternFill>
                  <bgColor theme="4" tint="-0.24994659260841701"/>
                </patternFill>
              </fill>
            </x14:dxf>
          </x14:cfRule>
          <x14:cfRule type="expression" priority="1510" id="{C7C9183E-C88D-4D2B-B18A-F29B1D43F14C}">
            <xm:f>AND('2018-03b'!$D$25&lt;=CTR$5,'2018-03b'!$E$25&gt;=CTR$5)</xm:f>
            <x14:dxf>
              <fill>
                <patternFill>
                  <bgColor theme="4" tint="0.39994506668294322"/>
                </patternFill>
              </fill>
            </x14:dxf>
          </x14:cfRule>
          <x14:cfRule type="expression" priority="1512" id="{9658C9FB-42C5-4732-9731-7DC6672A2B72}">
            <xm:f>AND('2018-03b'!$D$27&lt;=CTR$5,'2018-03b'!$E$27&gt;=CTR$5)</xm:f>
            <x14:dxf>
              <fill>
                <patternFill>
                  <bgColor theme="4" tint="-0.24994659260841701"/>
                </patternFill>
              </fill>
            </x14:dxf>
          </x14:cfRule>
          <x14:cfRule type="expression" priority="1504" id="{A1E58461-D72F-4FAE-9640-C6250622091A}">
            <xm:f>AND('2018-03b'!$D$19&lt;=CTR$5,'2018-03b'!$E$19&gt;CTR$5)</xm:f>
            <x14:dxf>
              <fill>
                <patternFill>
                  <bgColor theme="5" tint="0.59996337778862885"/>
                </patternFill>
              </fill>
            </x14:dxf>
          </x14:cfRule>
          <x14:cfRule type="expression" priority="1508" id="{79E9A70B-8019-4F16-85E6-842C8D3883E1}">
            <xm:f>AND('2018-03b'!$D$23&lt;=CTR$5,'2018-03b'!$E$23&gt;=CTR$5)</xm:f>
            <x14:dxf>
              <fill>
                <patternFill>
                  <bgColor theme="4" tint="0.79998168889431442"/>
                </patternFill>
              </fill>
            </x14:dxf>
          </x14:cfRule>
          <x14:cfRule type="expression" priority="1505" id="{9A29AC15-DFF2-428D-B54D-881ED8C21B4A}">
            <xm:f>AND('2018-03b'!$D$20&lt;=CTR$5,'2018-03b'!$E$20&gt;=CTR$5)</xm:f>
            <x14:dxf>
              <fill>
                <patternFill>
                  <bgColor theme="5" tint="0.59996337778862885"/>
                </patternFill>
              </fill>
            </x14:dxf>
          </x14:cfRule>
          <x14:cfRule type="expression" priority="1506" id="{0EB364AC-BAFF-4B05-B405-0855C3D98A44}">
            <xm:f>AND('2018-03b'!$D$21&lt;=CTR$5,'2018-03b'!$E$21&gt;=CTR$5)</xm:f>
            <x14:dxf>
              <fill>
                <patternFill>
                  <bgColor theme="5" tint="-0.24994659260841701"/>
                </patternFill>
              </fill>
            </x14:dxf>
          </x14:cfRule>
          <xm:sqref>CTR82:DHR82</xm:sqref>
        </x14:conditionalFormatting>
        <x14:conditionalFormatting xmlns:xm="http://schemas.microsoft.com/office/excel/2006/main">
          <x14:cfRule type="expression" priority="1495" id="{973E8A77-8A48-42AC-8330-11C31B0B5089}">
            <xm:f>AND('2018-03b'!$B$26&lt;=CTR$5,'2018-03b'!$C$26&gt;=CTR$5)</xm:f>
            <x14:dxf>
              <fill>
                <patternFill>
                  <bgColor theme="4" tint="-0.24994659260841701"/>
                </patternFill>
              </fill>
            </x14:dxf>
          </x14:cfRule>
          <x14:cfRule type="expression" priority="1494" id="{1ED806FE-396B-4C23-A310-F4728470DC5A}">
            <xm:f>AND('2018-03b'!$B$25&lt;=CTR$5,'2018-03b'!$C$25&gt;=CTR$5)</xm:f>
            <x14:dxf>
              <fill>
                <patternFill>
                  <bgColor theme="4" tint="0.39994506668294322"/>
                </patternFill>
              </fill>
            </x14:dxf>
          </x14:cfRule>
          <x14:cfRule type="expression" priority="1493" id="{1AC75ACF-50DE-4A96-8FA9-C606B0919A77}">
            <xm:f>AND('2018-03b'!$B$24&lt;=CTR$5,'2018-03b'!$C$24&gt;=CTR$5)</xm:f>
            <x14:dxf>
              <fill>
                <patternFill>
                  <bgColor theme="4" tint="0.39994506668294322"/>
                </patternFill>
              </fill>
            </x14:dxf>
          </x14:cfRule>
          <x14:cfRule type="expression" priority="1492" id="{40399190-4A88-4B8D-B96E-C82430E6F83B}">
            <xm:f>AND('2018-03b'!$B$23&lt;=CTR$5,'2018-03b'!$C$23&gt;=CTR$5)</xm:f>
            <x14:dxf>
              <fill>
                <patternFill>
                  <bgColor theme="4" tint="0.79998168889431442"/>
                </patternFill>
              </fill>
            </x14:dxf>
          </x14:cfRule>
          <x14:cfRule type="expression" priority="1491" id="{7959ADFC-3925-45D9-90BD-7B6BC76E44C2}">
            <xm:f>AND('2018-03b'!$B$22&lt;=CTR$5,'2018-03b'!$C$22&gt;=CTR$5)</xm:f>
            <x14:dxf>
              <fill>
                <patternFill>
                  <bgColor theme="4" tint="0.79998168889431442"/>
                </patternFill>
              </fill>
            </x14:dxf>
          </x14:cfRule>
          <x14:cfRule type="expression" priority="1490" id="{DD8C7A67-9E4A-4221-BFCE-4BB7047C452E}">
            <xm:f>AND('2018-03b'!$B$21&lt;=CTR$5,'2018-03b'!$C$21&gt;=CTR$5)</xm:f>
            <x14:dxf>
              <fill>
                <patternFill>
                  <bgColor theme="5" tint="-0.24994659260841701"/>
                </patternFill>
              </fill>
            </x14:dxf>
          </x14:cfRule>
          <x14:cfRule type="expression" priority="1489" id="{C79D27C1-DFD4-44BB-9180-DD8ACAB4F1FC}">
            <xm:f>AND('2018-03b'!$B$20&lt;=CTR$5,'2018-03b'!$C$20&gt;=CTR$5)</xm:f>
            <x14:dxf>
              <fill>
                <patternFill>
                  <bgColor theme="5" tint="0.59996337778862885"/>
                </patternFill>
              </fill>
            </x14:dxf>
          </x14:cfRule>
          <x14:cfRule type="expression" priority="1497" id="{055326DA-5C98-46AA-BCB2-76948208CF6B}">
            <xm:f>AND('2018-03b'!$B$28&lt;=CTR$5,'2018-03b'!$C$28&gt;=CTR$5)</xm:f>
            <x14:dxf>
              <fill>
                <patternFill>
                  <bgColor theme="4" tint="-0.24994659260841701"/>
                </patternFill>
              </fill>
            </x14:dxf>
          </x14:cfRule>
          <x14:cfRule type="expression" priority="1488" id="{4746A9F1-71CC-4C34-A1CC-C9006A206C4A}">
            <xm:f>AND('2018-03b'!$B$19&lt;=CTR$5,'2018-03b'!$C$19&gt;CTR$5)</xm:f>
            <x14:dxf>
              <fill>
                <patternFill>
                  <bgColor theme="5" tint="0.59996337778862885"/>
                </patternFill>
              </fill>
            </x14:dxf>
          </x14:cfRule>
          <x14:cfRule type="expression" priority="1503" id="{C5F69C3E-2D07-48C8-8772-C8A3B38AF43A}">
            <xm:f>AND('2018-03b'!$B$34&lt;=CTR$5,'2018-03b'!$C$34&gt;=CTR$5)</xm:f>
            <x14:dxf>
              <fill>
                <patternFill>
                  <bgColor rgb="FF7030A0"/>
                </patternFill>
              </fill>
            </x14:dxf>
          </x14:cfRule>
          <x14:cfRule type="expression" priority="1496" id="{931649BE-1ADD-4C9C-87C7-95095FA57963}">
            <xm:f>AND('2018-03b'!$B$27&lt;=CTR$5,'2018-03b'!$C$27&gt;=CTR$5)</xm:f>
            <x14:dxf>
              <fill>
                <patternFill>
                  <bgColor theme="4" tint="-0.24994659260841701"/>
                </patternFill>
              </fill>
            </x14:dxf>
          </x14:cfRule>
          <x14:cfRule type="expression" priority="1498" id="{BAB1355F-DD48-4802-94D2-75A18A5ED7E9}">
            <xm:f>AND('2018-03b'!$B$29&lt;=CTR$5,'2018-03b'!$C$29&gt;=CTR$5)</xm:f>
            <x14:dxf>
              <fill>
                <patternFill>
                  <bgColor theme="4" tint="-0.24994659260841701"/>
                </patternFill>
              </fill>
            </x14:dxf>
          </x14:cfRule>
          <x14:cfRule type="expression" priority="1499" id="{9ABA160F-DE99-44C7-9DF7-FFBC113430AF}">
            <xm:f>AND('2018-03b'!$B$30&lt;=CTR$5,'2018-03b'!$C$30&gt;=CTR$5)</xm:f>
            <x14:dxf>
              <fill>
                <patternFill>
                  <bgColor theme="4" tint="-0.24994659260841701"/>
                </patternFill>
              </fill>
            </x14:dxf>
          </x14:cfRule>
          <x14:cfRule type="expression" priority="1500" id="{8B179C65-3701-4156-A072-686E56F92814}">
            <xm:f>AND('2018-03b'!$B$31&lt;=CTR$5,'2018-03b'!$C$31&gt;=CTR$5)</xm:f>
            <x14:dxf>
              <fill>
                <patternFill>
                  <bgColor theme="4" tint="-0.499984740745262"/>
                </patternFill>
              </fill>
            </x14:dxf>
          </x14:cfRule>
          <x14:cfRule type="expression" priority="1501" id="{FF7450F0-DC0E-408A-B0D5-9F9D0CF7F075}">
            <xm:f>AND('2018-03b'!$B$32&lt;=CTR$5,'2018-03b'!$C$32&gt;=CTR$5)</xm:f>
            <x14:dxf>
              <fill>
                <patternFill>
                  <bgColor rgb="FF002060"/>
                </patternFill>
              </fill>
            </x14:dxf>
          </x14:cfRule>
          <x14:cfRule type="expression" priority="1502" id="{F4D3ABC9-F00E-4567-B0FA-B286B4555357}">
            <xm:f>AND('2018-03b'!$B$33&lt;=CTR$5,'2018-03b'!$C$33&gt;=CTR$5)</xm:f>
            <x14:dxf>
              <fill>
                <patternFill>
                  <bgColor rgb="FF7030A0"/>
                </patternFill>
              </fill>
            </x14:dxf>
          </x14:cfRule>
          <xm:sqref>CTR83:DHR83</xm:sqref>
        </x14:conditionalFormatting>
        <x14:conditionalFormatting xmlns:xm="http://schemas.microsoft.com/office/excel/2006/main">
          <x14:cfRule type="expression" priority="1760" id="{D97ACBCA-A118-427D-8A95-8996326941B5}">
            <xm:f>AND('2019-04'!$E$33&lt;=CTR$5,'2019-04'!$F$33&gt;=CTR$5)</xm:f>
            <x14:dxf>
              <fill>
                <patternFill>
                  <bgColor rgb="FF002060"/>
                </patternFill>
              </fill>
            </x14:dxf>
          </x14:cfRule>
          <x14:cfRule type="expression" priority="1759" id="{0CA70253-0498-4CCA-B402-5425C5CA0DD2}">
            <xm:f>AND('2019-04'!$E$32&lt;=CTR$5,'2019-04'!$F$32&gt;=CTR$5)</xm:f>
            <x14:dxf>
              <fill>
                <patternFill>
                  <bgColor theme="4" tint="-0.499984740745262"/>
                </patternFill>
              </fill>
            </x14:dxf>
          </x14:cfRule>
          <x14:cfRule type="expression" priority="1757" id="{78BD2371-B20A-4062-8C08-86D06B425C69}">
            <xm:f>AND('2019-04'!$E$30&lt;=CTR$5,'2019-04'!$F$30&gt;=CTR$5)</xm:f>
            <x14:dxf>
              <fill>
                <patternFill>
                  <bgColor theme="4" tint="-0.24994659260841701"/>
                </patternFill>
              </fill>
            </x14:dxf>
          </x14:cfRule>
          <x14:cfRule type="expression" priority="1756" id="{0A1FCF2D-4ECC-4DBE-819A-01669B33A04E}">
            <xm:f>AND('2019-04'!$E$29&lt;=CTR$5,'2019-04'!$F$29&gt;=CTR$5)</xm:f>
            <x14:dxf>
              <fill>
                <patternFill>
                  <bgColor theme="4" tint="-0.24994659260841701"/>
                </patternFill>
              </fill>
            </x14:dxf>
          </x14:cfRule>
          <x14:cfRule type="expression" priority="1755" id="{3CF69521-C625-48D9-99DE-19904A8FCF32}">
            <xm:f>AND('2019-04'!$E$28&lt;=CTR$5,'2019-04'!$F$28&gt;=CTR$5)</xm:f>
            <x14:dxf>
              <fill>
                <patternFill>
                  <bgColor theme="4" tint="-0.24994659260841701"/>
                </patternFill>
              </fill>
            </x14:dxf>
          </x14:cfRule>
          <x14:cfRule type="expression" priority="1753" id="{B53A6C10-9FDB-49C3-831A-C0765DAF4778}">
            <xm:f>AND('2019-04'!$E$26&lt;=CTR$5,'2019-04'!$F$26&gt;=CTR$5)</xm:f>
            <x14:dxf>
              <fill>
                <patternFill>
                  <bgColor theme="4" tint="0.39994506668294322"/>
                </patternFill>
              </fill>
            </x14:dxf>
          </x14:cfRule>
          <x14:cfRule type="expression" priority="1752" id="{7BBFEBC8-F90A-44B8-8AB8-893A54E4B0F3}">
            <xm:f>AND('2019-04'!$E$25&lt;=CTR$5,'2019-04'!$F$25&gt;=CTR$5)</xm:f>
            <x14:dxf>
              <fill>
                <patternFill>
                  <bgColor theme="4" tint="0.39994506668294322"/>
                </patternFill>
              </fill>
            </x14:dxf>
          </x14:cfRule>
          <x14:cfRule type="expression" priority="1751" id="{5EE68F2B-1A9F-40F7-9200-9F0C2F8DAD58}">
            <xm:f>AND('2019-04'!$E$24&lt;=CTR$5,'2019-04'!$F$24&gt;=CTR$5)</xm:f>
            <x14:dxf>
              <fill>
                <patternFill>
                  <bgColor theme="4" tint="0.79998168889431442"/>
                </patternFill>
              </fill>
            </x14:dxf>
          </x14:cfRule>
          <x14:cfRule type="expression" priority="1750" id="{5EC46394-9E13-4051-B140-151CDBE1E77A}">
            <xm:f>AND('2019-04'!$E$22&lt;=CTR$5,'2019-04'!$F$22&gt;=CTR$5)</xm:f>
            <x14:dxf>
              <fill>
                <patternFill>
                  <bgColor theme="4" tint="0.79998168889431442"/>
                </patternFill>
              </fill>
            </x14:dxf>
          </x14:cfRule>
          <x14:cfRule type="expression" priority="1749" id="{80773F03-F875-485F-B339-8EF4D3AB72CA}">
            <xm:f>AND('2019-04'!$E$21&lt;=CTR$5,'2019-04'!$F$21&gt;=CTR$5)</xm:f>
            <x14:dxf>
              <fill>
                <patternFill>
                  <bgColor theme="5" tint="-0.24994659260841701"/>
                </patternFill>
              </fill>
            </x14:dxf>
          </x14:cfRule>
          <x14:cfRule type="expression" priority="1748" id="{AFA3C30B-E4F9-49A1-88C8-5F4B31EB10D5}">
            <xm:f>AND('2019-04'!$E$20&lt;=CTR$5,'2019-04'!$F$20&gt;=CTR$5)</xm:f>
            <x14:dxf>
              <fill>
                <patternFill>
                  <bgColor theme="5" tint="0.59996337778862885"/>
                </patternFill>
              </fill>
            </x14:dxf>
          </x14:cfRule>
          <x14:cfRule type="expression" priority="1747" id="{18D73464-92FA-43E0-8EBF-8C0767B12C9E}">
            <xm:f>AND('2019-04'!$E$19&lt;=CTR$5,'2019-04'!$F$19&gt;CTR$5)</xm:f>
            <x14:dxf>
              <fill>
                <patternFill>
                  <bgColor theme="5" tint="0.59996337778862885"/>
                </patternFill>
              </fill>
            </x14:dxf>
          </x14:cfRule>
          <x14:cfRule type="expression" priority="1754" id="{120678CC-44B3-43F3-87E1-4223AA9A73A6}">
            <xm:f>AND('2019-04'!$E$27&lt;=CTR$5,'2019-04'!$F$27&gt;=CTR$5)</xm:f>
            <x14:dxf>
              <fill>
                <patternFill>
                  <bgColor theme="4" tint="-0.24994659260841701"/>
                </patternFill>
              </fill>
            </x14:dxf>
          </x14:cfRule>
          <x14:cfRule type="expression" priority="1758" id="{3EB51C0C-F0B2-4E5A-A826-A20A4DED3296}">
            <xm:f>AND('2019-04'!$E$31&lt;=CTR$5,'2019-04'!$F$31&gt;=CTR$5)</xm:f>
            <x14:dxf>
              <fill>
                <patternFill>
                  <bgColor theme="4" tint="-0.24994659260841701"/>
                </patternFill>
              </fill>
            </x14:dxf>
          </x14:cfRule>
          <x14:cfRule type="expression" priority="1762" id="{9753C2C2-4D0F-4264-AC53-067F94209FFA}">
            <xm:f>AND('2019-04'!$E$35&lt;=CTR$5,'2019-04'!$F$35&gt;=CTR$5)</xm:f>
            <x14:dxf>
              <fill>
                <patternFill>
                  <bgColor rgb="FF7030A0"/>
                </patternFill>
              </fill>
            </x14:dxf>
          </x14:cfRule>
          <x14:cfRule type="expression" priority="1761" id="{CA835B27-6482-48ED-9A32-9B3DDD86314E}">
            <xm:f>AND('2019-04'!$E$34&lt;=CTR$5,'2019-04'!$F$34&gt;=CTR$5)</xm:f>
            <x14:dxf>
              <fill>
                <patternFill>
                  <bgColor rgb="FF7030A0"/>
                </patternFill>
              </fill>
            </x14:dxf>
          </x14:cfRule>
          <xm:sqref>CTR92:DHR92</xm:sqref>
        </x14:conditionalFormatting>
        <x14:conditionalFormatting xmlns:xm="http://schemas.microsoft.com/office/excel/2006/main">
          <x14:cfRule type="expression" priority="1736" id="{040B7737-3EBD-40D4-969B-FB1178BC1C8B}">
            <xm:f>AND('2019-04'!$B$25&lt;=CTR$5,'2019-04'!$C$25&gt;=CTR$5)</xm:f>
            <x14:dxf>
              <fill>
                <patternFill>
                  <bgColor theme="4" tint="0.39994506668294322"/>
                </patternFill>
              </fill>
            </x14:dxf>
          </x14:cfRule>
          <x14:cfRule type="expression" priority="1742" id="{7BAB4F35-57D0-4100-9584-07E22511593A}">
            <xm:f>AND('2019-04'!$B$31&lt;=CTR$5,'2019-04'!$C$31&gt;=CTR$5)</xm:f>
            <x14:dxf>
              <fill>
                <patternFill>
                  <bgColor theme="4" tint="-0.24994659260841701"/>
                </patternFill>
              </fill>
            </x14:dxf>
          </x14:cfRule>
          <x14:cfRule type="expression" priority="1743" id="{C93BD6D9-3CE1-43CB-B3C7-ECF75A2A5528}">
            <xm:f>AND('2019-04'!$B$32&lt;=CTR$5,'2019-04'!$C$32&gt;=CTR$5)</xm:f>
            <x14:dxf>
              <fill>
                <patternFill>
                  <bgColor theme="4" tint="-0.499984740745262"/>
                </patternFill>
              </fill>
            </x14:dxf>
          </x14:cfRule>
          <x14:cfRule type="expression" priority="1733" id="{A3EACBAD-D763-47B2-B533-9448943163E5}">
            <xm:f>AND('2019-04'!$B$21&lt;=CTR$5,'2019-04'!$C$21&gt;=CTR$5)</xm:f>
            <x14:dxf>
              <fill>
                <patternFill>
                  <bgColor theme="5" tint="-0.24994659260841701"/>
                </patternFill>
              </fill>
            </x14:dxf>
          </x14:cfRule>
          <x14:cfRule type="expression" priority="1744" id="{EBAB1F67-7E47-4AF9-BF99-15CE69116258}">
            <xm:f>AND('2019-04'!$B$33&lt;=CTR$5,'2019-04'!$C$33&gt;=CTR$5)</xm:f>
            <x14:dxf>
              <fill>
                <patternFill>
                  <bgColor rgb="FF002060"/>
                </patternFill>
              </fill>
            </x14:dxf>
          </x14:cfRule>
          <x14:cfRule type="expression" priority="1745" id="{7459760E-4221-4375-88C0-0A1A7F0A353E}">
            <xm:f>AND('2019-04'!$B$34&lt;=CTR$5,'2019-04'!$C$34&gt;=CTR$5)</xm:f>
            <x14:dxf>
              <fill>
                <patternFill>
                  <bgColor rgb="FF7030A0"/>
                </patternFill>
              </fill>
            </x14:dxf>
          </x14:cfRule>
          <x14:cfRule type="expression" priority="1739" id="{6630DC41-F1E7-4118-B377-8E929E32FA61}">
            <xm:f>AND('2019-04'!$B$28&lt;=CTR$5,'2019-04'!$C$28&gt;=CTR$5)</xm:f>
            <x14:dxf>
              <fill>
                <patternFill>
                  <bgColor theme="4" tint="-0.24994659260841701"/>
                </patternFill>
              </fill>
            </x14:dxf>
          </x14:cfRule>
          <x14:cfRule type="expression" priority="1735" id="{BE756012-1E05-410B-AAFF-1EE2B0F9A9CF}">
            <xm:f>AND('2019-04'!$B$24&lt;=CTR$5,'2019-04'!$C$24&gt;=CTR$5)</xm:f>
            <x14:dxf>
              <fill>
                <patternFill>
                  <bgColor theme="4" tint="0.79998168889431442"/>
                </patternFill>
              </fill>
            </x14:dxf>
          </x14:cfRule>
          <x14:cfRule type="expression" priority="1734" id="{11FDDA1C-9A4B-4D5F-A9FB-9C3557DAAEDF}">
            <xm:f>AND('2019-04'!$B$22&lt;=CTR$5,'2019-04'!$C$22&gt;=CTR$5)</xm:f>
            <x14:dxf>
              <fill>
                <patternFill>
                  <bgColor theme="4" tint="0.79998168889431442"/>
                </patternFill>
              </fill>
            </x14:dxf>
          </x14:cfRule>
          <x14:cfRule type="expression" priority="1738" id="{1CED24DF-BA27-4723-B813-48DA5F19EFE7}">
            <xm:f>AND('2019-04'!$B$27&lt;=CTR$5,'2019-04'!$C$27&gt;=CTR$5)</xm:f>
            <x14:dxf>
              <fill>
                <patternFill>
                  <bgColor theme="4" tint="-0.24994659260841701"/>
                </patternFill>
              </fill>
            </x14:dxf>
          </x14:cfRule>
          <x14:cfRule type="expression" priority="1732" id="{F4FC45CE-06BD-4C7F-9AB0-93F13FB98AF8}">
            <xm:f>AND('2019-04'!$B$20&lt;=CTR$5,'2019-04'!$C$20&gt;=CTR$5)</xm:f>
            <x14:dxf>
              <fill>
                <patternFill>
                  <bgColor theme="5" tint="0.59996337778862885"/>
                </patternFill>
              </fill>
            </x14:dxf>
          </x14:cfRule>
          <x14:cfRule type="expression" priority="1737" id="{205F2AAE-4585-4420-B9EC-4868A31F9C24}">
            <xm:f>AND('2019-04'!$B$26&lt;=CTR$5,'2019-04'!$C$26&gt;=CTR$5)</xm:f>
            <x14:dxf>
              <fill>
                <patternFill>
                  <bgColor theme="4" tint="0.39994506668294322"/>
                </patternFill>
              </fill>
            </x14:dxf>
          </x14:cfRule>
          <x14:cfRule type="expression" priority="1731" id="{BE74F778-AA07-477C-910C-672F33382E0A}">
            <xm:f>AND('2019-04'!$B$19&lt;=CTR$5,'2019-04'!$C$19&gt;CTR$5)</xm:f>
            <x14:dxf>
              <fill>
                <patternFill>
                  <bgColor theme="5" tint="0.59996337778862885"/>
                </patternFill>
              </fill>
            </x14:dxf>
          </x14:cfRule>
          <x14:cfRule type="expression" priority="1740" id="{28C1A708-7345-4CBE-98B3-36B5CA79FF9B}">
            <xm:f>AND('2019-04'!$B$29&lt;=CTR$5,'2019-04'!$C$29&gt;=CTR$5)</xm:f>
            <x14:dxf>
              <fill>
                <patternFill>
                  <bgColor theme="4" tint="-0.24994659260841701"/>
                </patternFill>
              </fill>
            </x14:dxf>
          </x14:cfRule>
          <x14:cfRule type="expression" priority="1741" id="{C8C844B8-153A-43E4-AB22-867359087474}">
            <xm:f>AND('2019-04'!$B$30&lt;=CTR$5,'2019-04'!$C$30&gt;=CTR$5)</xm:f>
            <x14:dxf>
              <fill>
                <patternFill>
                  <bgColor theme="4" tint="-0.24994659260841701"/>
                </patternFill>
              </fill>
            </x14:dxf>
          </x14:cfRule>
          <x14:cfRule type="expression" priority="1746" id="{09716C8C-2EB0-4625-BDE0-39A64C241D87}">
            <xm:f>AND('2019-04'!$B$35&lt;=CTR$5,'2019-04'!$C$35&gt;=CTR$5)</xm:f>
            <x14:dxf>
              <fill>
                <patternFill>
                  <bgColor rgb="FF7030A0"/>
                </patternFill>
              </fill>
            </x14:dxf>
          </x14:cfRule>
          <xm:sqref>CTR93:DHR93</xm:sqref>
        </x14:conditionalFormatting>
        <x14:conditionalFormatting xmlns:xm="http://schemas.microsoft.com/office/excel/2006/main">
          <x14:cfRule type="expression" priority="1689" id="{A0F607E8-BD50-457F-BD1E-E11B4CBB236E}">
            <xm:f>AND('2019-05'!$D$26&lt;=CTR$5,'2019-05'!$E$26&gt;=CTR$5)</xm:f>
            <x14:dxf>
              <fill>
                <patternFill>
                  <bgColor theme="4" tint="-0.24994659260841701"/>
                </patternFill>
              </fill>
            </x14:dxf>
          </x14:cfRule>
          <x14:cfRule type="expression" priority="1690" id="{EA6982CF-11B9-4BE1-87B8-D33619D10A3A}">
            <xm:f>AND('2019-05'!$D$27&lt;=CTR$5,'2019-05'!$E$27&gt;=CTR$5)</xm:f>
            <x14:dxf>
              <fill>
                <patternFill>
                  <bgColor theme="4" tint="-0.24994659260841701"/>
                </patternFill>
              </fill>
            </x14:dxf>
          </x14:cfRule>
          <x14:cfRule type="expression" priority="1682" id="{8A206B44-AEB1-40A8-B7C2-8BA51BFB58FB}">
            <xm:f>AND('2019-05'!$D$19&lt;=CTR$5,'2019-05'!$E$19&gt;CTR$5)</xm:f>
            <x14:dxf>
              <fill>
                <patternFill>
                  <bgColor theme="5" tint="0.59996337778862885"/>
                </patternFill>
              </fill>
            </x14:dxf>
          </x14:cfRule>
          <x14:cfRule type="expression" priority="1683" id="{5D9A72F6-C51A-4BF2-8751-E8836C87CE77}">
            <xm:f>AND('2019-05'!$D$20&lt;=CTR$5,'2019-05'!$E$20&gt;=CTR$5)</xm:f>
            <x14:dxf>
              <fill>
                <patternFill>
                  <bgColor theme="5" tint="0.59996337778862885"/>
                </patternFill>
              </fill>
            </x14:dxf>
          </x14:cfRule>
          <x14:cfRule type="expression" priority="1684" id="{A2464829-4AA8-4CC4-B5BD-1EB0A339C474}">
            <xm:f>AND('2019-05'!$D$21&lt;=CTR$5,'2019-05'!$E$21&gt;=CTR$5)</xm:f>
            <x14:dxf>
              <fill>
                <patternFill>
                  <bgColor theme="5" tint="-0.24994659260841701"/>
                </patternFill>
              </fill>
            </x14:dxf>
          </x14:cfRule>
          <x14:cfRule type="expression" priority="1685" id="{EA8C12BD-C04A-495A-83B9-CF1617169826}">
            <xm:f>AND('2019-05'!$D$22&lt;=CTR$5,'2019-05'!$E$22&gt;=CTR$5)</xm:f>
            <x14:dxf>
              <fill>
                <patternFill>
                  <bgColor theme="4" tint="0.79998168889431442"/>
                </patternFill>
              </fill>
            </x14:dxf>
          </x14:cfRule>
          <x14:cfRule type="expression" priority="1686" id="{1486F985-5478-4729-83EB-4D68474CC60E}">
            <xm:f>AND('2019-05'!$D$23&lt;=CTR$5,'2019-05'!$E$23&gt;=CTR$5)</xm:f>
            <x14:dxf>
              <fill>
                <patternFill>
                  <bgColor theme="4" tint="0.79998168889431442"/>
                </patternFill>
              </fill>
            </x14:dxf>
          </x14:cfRule>
          <x14:cfRule type="expression" priority="1687" id="{35E2110D-677E-48A6-AA1C-68033AA6338F}">
            <xm:f>AND('2019-05'!$D$24&lt;=CTR$5,'2019-05'!$E$24&gt;=CTR$5)</xm:f>
            <x14:dxf>
              <fill>
                <patternFill>
                  <bgColor theme="4" tint="0.39994506668294322"/>
                </patternFill>
              </fill>
            </x14:dxf>
          </x14:cfRule>
          <x14:cfRule type="expression" priority="1697" id="{FA002742-CFDF-4E51-A880-C1DD90A1EAA7}">
            <xm:f>AND('2019-05'!$D$34&lt;=CTR$5,'2019-05'!$E$34&gt;=CTR$5)</xm:f>
            <x14:dxf>
              <fill>
                <patternFill>
                  <bgColor rgb="FF7030A0"/>
                </patternFill>
              </fill>
            </x14:dxf>
          </x14:cfRule>
          <x14:cfRule type="expression" priority="1696" id="{0D5BFE05-EF13-4F1B-ABA4-1F2D5D515134}">
            <xm:f>AND('2019-05'!$D$33&lt;=CTR$5,'2019-05'!$E$33&gt;=CTR$5)</xm:f>
            <x14:dxf>
              <fill>
                <patternFill>
                  <bgColor rgb="FF7030A0"/>
                </patternFill>
              </fill>
            </x14:dxf>
          </x14:cfRule>
          <x14:cfRule type="expression" priority="1695" id="{2D1ECE63-F530-4BBE-8B0F-5834AEA61723}">
            <xm:f>AND('2019-05'!$D$32&lt;=CTR$5,'2019-05'!$E$32&gt;=CTR$5)</xm:f>
            <x14:dxf>
              <fill>
                <patternFill>
                  <bgColor rgb="FF002060"/>
                </patternFill>
              </fill>
            </x14:dxf>
          </x14:cfRule>
          <x14:cfRule type="expression" priority="1694" id="{C3C946D0-EFF2-4CD9-8B3C-EB7794FC3D3F}">
            <xm:f>AND('2019-05'!$D$31&lt;=CTR$5,'2019-05'!$E$31&gt;=CTR$5)</xm:f>
            <x14:dxf>
              <fill>
                <patternFill>
                  <bgColor theme="4" tint="-0.499984740745262"/>
                </patternFill>
              </fill>
            </x14:dxf>
          </x14:cfRule>
          <x14:cfRule type="expression" priority="1693" id="{C15D6E18-AD1E-41E8-8F57-C313E27A6B1B}">
            <xm:f>AND('2019-05'!$D$30&lt;=CTR$5,'2019-05'!$E$30&gt;=CTR$5)</xm:f>
            <x14:dxf>
              <fill>
                <patternFill>
                  <bgColor theme="4" tint="-0.24994659260841701"/>
                </patternFill>
              </fill>
            </x14:dxf>
          </x14:cfRule>
          <x14:cfRule type="expression" priority="1692" id="{E6F4139A-BB9D-40FD-B799-CE53E96564EA}">
            <xm:f>AND('2019-05'!$D$29&lt;=CTR$5,'2019-05'!$E$29&gt;=CTR$5)</xm:f>
            <x14:dxf>
              <fill>
                <patternFill>
                  <bgColor theme="4" tint="-0.24994659260841701"/>
                </patternFill>
              </fill>
            </x14:dxf>
          </x14:cfRule>
          <x14:cfRule type="expression" priority="1688" id="{FFAFE68C-409D-4D74-96DA-F9AD7ED2F2B8}">
            <xm:f>AND('2019-05'!$D$25&lt;=CTR$5,'2019-05'!$E$25&gt;=CTR$5)</xm:f>
            <x14:dxf>
              <fill>
                <patternFill>
                  <bgColor theme="4" tint="0.39994506668294322"/>
                </patternFill>
              </fill>
            </x14:dxf>
          </x14:cfRule>
          <x14:cfRule type="expression" priority="1691" id="{719A8D67-FC45-4AE1-9503-285DD012D5BA}">
            <xm:f>AND('2019-05'!$D$28&lt;=CTR$5,'2019-05'!$E$28&gt;=CTR$5)</xm:f>
            <x14:dxf>
              <fill>
                <patternFill>
                  <bgColor theme="4" tint="-0.24994659260841701"/>
                </patternFill>
              </fill>
            </x14:dxf>
          </x14:cfRule>
          <xm:sqref>CTR94:DHR94</xm:sqref>
        </x14:conditionalFormatting>
        <x14:conditionalFormatting xmlns:xm="http://schemas.microsoft.com/office/excel/2006/main">
          <x14:cfRule type="expression" priority="1675" id="{66EC1AD2-3B38-4A72-8FF3-CF99DA1724F2}">
            <xm:f>AND('2019-05'!$B$27&lt;=CTR$5,'2019-05'!$C$27&gt;=CTR$5)</xm:f>
            <x14:dxf>
              <fill>
                <patternFill>
                  <bgColor theme="4" tint="-0.24994659260841701"/>
                </patternFill>
              </fill>
            </x14:dxf>
          </x14:cfRule>
          <x14:cfRule type="expression" priority="1681" id="{FD5B4856-0CCC-406C-BEE3-C6F25A6A25FC}">
            <xm:f>AND('2019-05'!$B$33&lt;=CTR$5,'2019-05'!$C$33&gt;=CTR$5)</xm:f>
            <x14:dxf>
              <fill>
                <patternFill>
                  <bgColor rgb="FF7030A0"/>
                </patternFill>
              </fill>
            </x14:dxf>
          </x14:cfRule>
          <x14:cfRule type="expression" priority="1667" id="{61C01242-2939-4AE7-A81E-78AF1A483AFE}">
            <xm:f>AND('2019-05'!$B$19&lt;=CTR$5,'2019-05'!$C$19&gt;CTR$5)</xm:f>
            <x14:dxf>
              <fill>
                <patternFill>
                  <bgColor theme="5" tint="0.59996337778862885"/>
                </patternFill>
              </fill>
            </x14:dxf>
          </x14:cfRule>
          <x14:cfRule type="expression" priority="1668" id="{6E80E18B-3A5C-4623-A367-0D363072F38D}">
            <xm:f>AND('2019-05'!$B$20&lt;=CTR$5,'2019-05'!$C$20&gt;=CTR$5)</xm:f>
            <x14:dxf>
              <fill>
                <patternFill>
                  <bgColor theme="5" tint="0.59996337778862885"/>
                </patternFill>
              </fill>
            </x14:dxf>
          </x14:cfRule>
          <x14:cfRule type="expression" priority="1669" id="{E6D6E6E9-CCA8-4BDB-891F-6D718D330894}">
            <xm:f>AND('2019-05'!$B$21&lt;=CTR$5,'2019-05'!$C$21&gt;=CTR$5)</xm:f>
            <x14:dxf>
              <fill>
                <patternFill>
                  <bgColor theme="5" tint="-0.24994659260841701"/>
                </patternFill>
              </fill>
            </x14:dxf>
          </x14:cfRule>
          <x14:cfRule type="expression" priority="1677" id="{CBDB1D0B-2140-49F5-AAD4-B01F8EFEC6F7}">
            <xm:f>AND('2019-05'!$B$29&lt;=CTR$5,'2019-05'!$C$29&gt;=CTR$5)</xm:f>
            <x14:dxf>
              <fill>
                <patternFill>
                  <bgColor theme="4" tint="-0.24994659260841701"/>
                </patternFill>
              </fill>
            </x14:dxf>
          </x14:cfRule>
          <x14:cfRule type="expression" priority="1670" id="{30B79A56-E757-4375-827F-659BB6ADBFF7}">
            <xm:f>AND('2019-05'!$B$22&lt;=CTR$5,'2019-05'!$C$22&gt;=CTR$5)</xm:f>
            <x14:dxf>
              <fill>
                <patternFill>
                  <bgColor theme="4" tint="0.79998168889431442"/>
                </patternFill>
              </fill>
            </x14:dxf>
          </x14:cfRule>
          <x14:cfRule type="expression" priority="1672" id="{6DEC56EB-64BB-4A2A-B773-B78C2B0CA9FE}">
            <xm:f>AND('2019-05'!$B$24&lt;=CTR$5,'2019-05'!$C$24&gt;=CTR$5)</xm:f>
            <x14:dxf>
              <fill>
                <patternFill>
                  <bgColor theme="4" tint="0.39994506668294322"/>
                </patternFill>
              </fill>
            </x14:dxf>
          </x14:cfRule>
          <x14:cfRule type="expression" priority="1671" id="{9A8C1BFB-7ED3-4C4F-8145-C20F0AD42834}">
            <xm:f>AND('2019-05'!$B$23&lt;=CTR$5,'2019-05'!$C$23&gt;=CTR$5)</xm:f>
            <x14:dxf>
              <fill>
                <patternFill>
                  <bgColor theme="4" tint="0.79998168889431442"/>
                </patternFill>
              </fill>
            </x14:dxf>
          </x14:cfRule>
          <x14:cfRule type="expression" priority="1673" id="{B7005021-238D-490A-B179-ABE9CDE4D1EC}">
            <xm:f>AND('2019-05'!$B$25&lt;=CTR$5,'2019-05'!$C$25&gt;=CTR$5)</xm:f>
            <x14:dxf>
              <fill>
                <patternFill>
                  <bgColor theme="4" tint="0.39994506668294322"/>
                </patternFill>
              </fill>
            </x14:dxf>
          </x14:cfRule>
          <x14:cfRule type="expression" priority="1674" id="{38B41314-0268-4447-9BC2-1F1A9B6A0DF7}">
            <xm:f>AND('2019-05'!$B$26&lt;=CTR$5,'2019-05'!$C$26&gt;=CTR$5)</xm:f>
            <x14:dxf>
              <fill>
                <patternFill>
                  <bgColor theme="4" tint="-0.24994659260841701"/>
                </patternFill>
              </fill>
            </x14:dxf>
          </x14:cfRule>
          <x14:cfRule type="expression" priority="1676" id="{F7CEE3EF-BA74-49D5-B891-FE02CBDCF221}">
            <xm:f>AND('2019-05'!$B$28&lt;=CTR$5,'2019-05'!$C$28&gt;=CTR$5)</xm:f>
            <x14:dxf>
              <fill>
                <patternFill>
                  <bgColor theme="4" tint="-0.24994659260841701"/>
                </patternFill>
              </fill>
            </x14:dxf>
          </x14:cfRule>
          <x14:cfRule type="expression" priority="1680" id="{5CDD4466-D320-4939-A39B-297B0B3552CD}">
            <xm:f>AND('2019-05'!$B$32&lt;=CTR$5,'2019-05'!$C$32&gt;=CTR$5)</xm:f>
            <x14:dxf>
              <fill>
                <patternFill>
                  <bgColor rgb="FF002060"/>
                </patternFill>
              </fill>
            </x14:dxf>
          </x14:cfRule>
          <x14:cfRule type="expression" priority="1679" id="{70F9500B-95B1-433F-B14A-B3A2263BB6F9}">
            <xm:f>AND('2019-05'!$B$31&lt;=CTR$5,'2019-05'!$C$31&gt;=CTR$5)</xm:f>
            <x14:dxf>
              <fill>
                <patternFill>
                  <bgColor theme="4" tint="-0.499984740745262"/>
                </patternFill>
              </fill>
            </x14:dxf>
          </x14:cfRule>
          <x14:cfRule type="expression" priority="1678" id="{9A36EE2E-ED26-499D-A060-E8FB05257499}">
            <xm:f>AND('2019-05'!$B$30&lt;=CTR$5,'2019-05'!$C$30&gt;=CTR$5)</xm:f>
            <x14:dxf>
              <fill>
                <patternFill>
                  <bgColor theme="4" tint="-0.24994659260841701"/>
                </patternFill>
              </fill>
            </x14:dxf>
          </x14:cfRule>
          <x14:cfRule type="expression" priority="1730" id="{92ED038F-55A1-4BEF-B6F8-88A916C7D438}">
            <xm:f>AND('2019-05'!$B$34&lt;=CTR$5,'2019-05'!$C$34&gt;=CTR$5)</xm:f>
            <x14:dxf>
              <fill>
                <patternFill>
                  <bgColor rgb="FF7030A0"/>
                </patternFill>
              </fill>
            </x14:dxf>
          </x14:cfRule>
          <xm:sqref>CTR95:DHR95</xm:sqref>
        </x14:conditionalFormatting>
        <x14:conditionalFormatting xmlns:xm="http://schemas.microsoft.com/office/excel/2006/main">
          <x14:cfRule type="expression" priority="2266" id="{9AC589A1-2BF1-442A-B70E-4E44F920AC1F}">
            <xm:f>AND('2019-06'!$D$27&lt;=CTR$5,'2019-06'!$E$27&gt;=CTR$5)</xm:f>
            <x14:dxf>
              <fill>
                <patternFill>
                  <bgColor theme="4" tint="-0.24994659260841701"/>
                </patternFill>
              </fill>
            </x14:dxf>
          </x14:cfRule>
          <x14:cfRule type="expression" priority="2268" id="{8B41B2B1-0A03-4965-9ED1-71665371E456}">
            <xm:f>AND('2019-06'!$D$29&lt;=CTR$5,'2019-06'!$E$29&gt;=CTR$5)</xm:f>
            <x14:dxf>
              <fill>
                <patternFill>
                  <bgColor theme="4" tint="-0.24994659260841701"/>
                </patternFill>
              </fill>
            </x14:dxf>
          </x14:cfRule>
          <x14:cfRule type="expression" priority="2269" id="{5E748CC9-DA81-486B-ADAE-C08FDB76E0F9}">
            <xm:f>AND('2019-06'!$D$30&lt;=CTR$5,'2019-06'!$E$30&gt;=CTR$5)</xm:f>
            <x14:dxf>
              <fill>
                <patternFill>
                  <bgColor theme="4" tint="-0.24994659260841701"/>
                </patternFill>
              </fill>
            </x14:dxf>
          </x14:cfRule>
          <x14:cfRule type="expression" priority="2270" id="{B289DE39-AA10-4948-9C72-CE530494F778}">
            <xm:f>AND('2019-06'!$D$31&lt;=CTR$5,'2019-06'!$E$31&gt;=CTR$5)</xm:f>
            <x14:dxf>
              <fill>
                <patternFill>
                  <bgColor theme="4" tint="-0.499984740745262"/>
                </patternFill>
              </fill>
            </x14:dxf>
          </x14:cfRule>
          <x14:cfRule type="expression" priority="2271" id="{81C4F668-AC64-4C19-89AD-E6AF2F571CA7}">
            <xm:f>AND('2019-06'!$D$32&lt;=CTR$5,'2019-06'!$E$32&gt;=CTR$5)</xm:f>
            <x14:dxf>
              <fill>
                <patternFill>
                  <bgColor rgb="FF002060"/>
                </patternFill>
              </fill>
            </x14:dxf>
          </x14:cfRule>
          <x14:cfRule type="expression" priority="2272" id="{4CF0DB38-4D35-4D61-9520-B446267CCC2F}">
            <xm:f>AND('2019-06'!$D$33&lt;=CTR$5,'2019-06'!$E$33&gt;=CTR$5)</xm:f>
            <x14:dxf>
              <fill>
                <patternFill>
                  <bgColor rgb="FF7030A0"/>
                </patternFill>
              </fill>
            </x14:dxf>
          </x14:cfRule>
          <x14:cfRule type="expression" priority="2273" id="{59F10B1C-A1AD-4200-A267-5675316B92D0}">
            <xm:f>AND('2019-06'!$D$34&lt;=CTR$5,'2019-06'!$E$34&gt;=CTR$5)</xm:f>
            <x14:dxf>
              <fill>
                <patternFill>
                  <bgColor rgb="FF7030A0"/>
                </patternFill>
              </fill>
            </x14:dxf>
          </x14:cfRule>
          <x14:cfRule type="expression" priority="2267" id="{9430DD9B-CED0-4C9B-A29C-73521288E165}">
            <xm:f>AND('2019-06'!$D$28&lt;=CTR$5,'2019-06'!$E$28&gt;=CTR$5)</xm:f>
            <x14:dxf>
              <fill>
                <patternFill>
                  <bgColor theme="4" tint="-0.24994659260841701"/>
                </patternFill>
              </fill>
            </x14:dxf>
          </x14:cfRule>
          <x14:cfRule type="expression" priority="2262" id="{98916790-1BE1-4BBB-B099-B16AA6B4D8C2}">
            <xm:f>AND('2019-06'!$D$23&lt;=CTR$5,'2019-06'!$E$23&gt;=CTR$5)</xm:f>
            <x14:dxf>
              <fill>
                <patternFill>
                  <bgColor theme="4" tint="0.79998168889431442"/>
                </patternFill>
              </fill>
            </x14:dxf>
          </x14:cfRule>
          <x14:cfRule type="expression" priority="2263" id="{CBBB04F2-367D-407F-BEEC-732811A060E5}">
            <xm:f>AND('2019-06'!$D$24&lt;=CTR$5,'2019-06'!$E$24&gt;=CTR$5)</xm:f>
            <x14:dxf>
              <fill>
                <patternFill>
                  <bgColor theme="4" tint="0.39994506668294322"/>
                </patternFill>
              </fill>
            </x14:dxf>
          </x14:cfRule>
          <x14:cfRule type="expression" priority="2264" id="{0F4A729C-BC79-42D1-9A97-0002138CCC3E}">
            <xm:f>AND('2019-06'!$D$25&lt;=CTR$5,'2019-06'!$E$25&gt;=CTR$5)</xm:f>
            <x14:dxf>
              <fill>
                <patternFill>
                  <bgColor theme="4" tint="0.39994506668294322"/>
                </patternFill>
              </fill>
            </x14:dxf>
          </x14:cfRule>
          <x14:cfRule type="expression" priority="2265" id="{0A27A6BE-6DDD-475C-B077-F8FA5A43456F}">
            <xm:f>AND('2019-06'!$D$26&lt;=CTR$5,'2019-06'!$E$26&gt;=CTR$5)</xm:f>
            <x14:dxf>
              <fill>
                <patternFill>
                  <bgColor theme="4" tint="-0.24994659260841701"/>
                </patternFill>
              </fill>
            </x14:dxf>
          </x14:cfRule>
          <x14:cfRule type="expression" priority="2258" id="{A2CA1CA9-E0C5-4374-99FA-44CC26803CFA}">
            <xm:f>AND('2019-06'!$D$19&lt;=CTR$5,'2019-06'!$E$19&gt;CTR$5)</xm:f>
            <x14:dxf>
              <fill>
                <patternFill>
                  <bgColor theme="5" tint="0.59996337778862885"/>
                </patternFill>
              </fill>
            </x14:dxf>
          </x14:cfRule>
          <x14:cfRule type="expression" priority="2259" id="{6E595259-CF16-4C1D-9698-95314CF24CCC}">
            <xm:f>AND('2019-06'!$D$20&lt;=CTR$5,'2019-06'!$E$20&gt;=CTR$5)</xm:f>
            <x14:dxf>
              <fill>
                <patternFill>
                  <bgColor theme="5" tint="0.59996337778862885"/>
                </patternFill>
              </fill>
            </x14:dxf>
          </x14:cfRule>
          <x14:cfRule type="expression" priority="2260" id="{E3FDF43D-471E-478F-8020-42BE48A6E486}">
            <xm:f>AND('2019-06'!$D$21&lt;=CTR$5,'2019-06'!$E$21&gt;=CTR$5)</xm:f>
            <x14:dxf>
              <fill>
                <patternFill>
                  <bgColor theme="5" tint="-0.24994659260841701"/>
                </patternFill>
              </fill>
            </x14:dxf>
          </x14:cfRule>
          <x14:cfRule type="expression" priority="2261" id="{C5D8A1F6-A3FD-49AA-8CAD-8EDC0C41373B}">
            <xm:f>AND('2019-06'!$D$22&lt;=CTR$5,'2019-06'!$E$22&gt;=CTR$5)</xm:f>
            <x14:dxf>
              <fill>
                <patternFill>
                  <bgColor theme="4" tint="0.79998168889431442"/>
                </patternFill>
              </fill>
            </x14:dxf>
          </x14:cfRule>
          <xm:sqref>CTR96:DHR96</xm:sqref>
        </x14:conditionalFormatting>
        <x14:conditionalFormatting xmlns:xm="http://schemas.microsoft.com/office/excel/2006/main">
          <x14:cfRule type="expression" priority="2281" id="{73091DCD-3149-4CB6-A2B6-07FFE87D7904}">
            <xm:f>AND('2019-06'!$B$26&lt;=CTR$5,'2019-06'!$C$26&gt;=CTR$5)</xm:f>
            <x14:dxf>
              <fill>
                <patternFill>
                  <bgColor theme="4" tint="-0.24994659260841701"/>
                </patternFill>
              </fill>
            </x14:dxf>
          </x14:cfRule>
          <x14:cfRule type="expression" priority="2279" id="{47CAB2D9-73C5-48BD-B586-738648E17C17}">
            <xm:f>AND('2019-06'!#REF!&lt;=CTR$5,'2019-06'!#REF!&gt;=CTR$5)</xm:f>
            <x14:dxf>
              <fill>
                <patternFill>
                  <bgColor theme="4" tint="0.39994506668294322"/>
                </patternFill>
              </fill>
            </x14:dxf>
          </x14:cfRule>
          <x14:cfRule type="expression" priority="2278" id="{E1C33339-FC7B-4A45-B8D4-5DA72244C4D2}">
            <xm:f>AND('2019-06'!$B$23&lt;=CTR$5,'2019-06'!$C$23&gt;=CTR$5)</xm:f>
            <x14:dxf>
              <fill>
                <patternFill>
                  <bgColor theme="4" tint="0.79998168889431442"/>
                </patternFill>
              </fill>
            </x14:dxf>
          </x14:cfRule>
          <x14:cfRule type="expression" priority="2275" id="{709B0051-6F04-4246-A102-F32E57B8CA86}">
            <xm:f>AND('2019-06'!$B$20&lt;=CTR$5,'2019-06'!$C$20&gt;=CTR$5)</xm:f>
            <x14:dxf>
              <fill>
                <patternFill>
                  <bgColor theme="5" tint="0.59996337778862885"/>
                </patternFill>
              </fill>
            </x14:dxf>
          </x14:cfRule>
          <x14:cfRule type="expression" priority="2277" id="{59333479-64A2-42F8-A9E7-2D32037D722F}">
            <xm:f>AND('2019-06'!$B$22&lt;=CTR$5,'2019-06'!$C$22&gt;=CTR$5)</xm:f>
            <x14:dxf>
              <fill>
                <patternFill>
                  <bgColor theme="4" tint="0.79998168889431442"/>
                </patternFill>
              </fill>
            </x14:dxf>
          </x14:cfRule>
          <x14:cfRule type="expression" priority="2276" id="{C845163D-7311-4350-A9BE-4D2AECE9EB0D}">
            <xm:f>AND('2019-06'!$B$21&lt;=CTR$5,'2019-06'!$C$21&gt;=CTR$5)</xm:f>
            <x14:dxf>
              <fill>
                <patternFill>
                  <bgColor theme="5" tint="-0.24994659260841701"/>
                </patternFill>
              </fill>
            </x14:dxf>
          </x14:cfRule>
          <x14:cfRule type="expression" priority="2288" id="{C5AEAE5E-3EE6-4045-B8D6-0D35BCB68BF0}">
            <xm:f>AND('2019-06'!$B$33&lt;=CTR$5,'2019-06'!$C$33&gt;=CTR$5)</xm:f>
            <x14:dxf>
              <fill>
                <patternFill>
                  <bgColor rgb="FF7030A0"/>
                </patternFill>
              </fill>
            </x14:dxf>
          </x14:cfRule>
          <x14:cfRule type="expression" priority="2289" id="{36E1263C-0DF8-447C-AF08-DE626B5A32D9}">
            <xm:f>AND('2019-06'!$B$34&lt;=CTR$5,'2019-06'!$C$34&gt;=CTR$5)</xm:f>
            <x14:dxf>
              <fill>
                <patternFill>
                  <bgColor rgb="FF7030A0"/>
                </patternFill>
              </fill>
            </x14:dxf>
          </x14:cfRule>
          <x14:cfRule type="expression" priority="2274" id="{7616DCCB-50A4-4096-9415-04AFAE694204}">
            <xm:f>AND('2019-06'!$B$19&lt;=CTR$5,'2019-06'!$C$19&gt;CTR$5)</xm:f>
            <x14:dxf>
              <fill>
                <patternFill>
                  <bgColor theme="5" tint="0.59996337778862885"/>
                </patternFill>
              </fill>
            </x14:dxf>
          </x14:cfRule>
          <x14:cfRule type="expression" priority="2282" id="{7CA10F98-0FB5-478A-8C05-2ABFC302271D}">
            <xm:f>AND('2019-06'!$B$27&lt;=CTR$5,'2019-06'!$C$27&gt;=CTR$5)</xm:f>
            <x14:dxf>
              <fill>
                <patternFill>
                  <bgColor theme="4" tint="-0.24994659260841701"/>
                </patternFill>
              </fill>
            </x14:dxf>
          </x14:cfRule>
          <x14:cfRule type="expression" priority="2286" id="{02C3AAEF-25A6-4288-9E6E-20B633F0C41E}">
            <xm:f>AND('2019-06'!$B$31&lt;=CTR$5,'2019-06'!$C$31&gt;=CTR$5)</xm:f>
            <x14:dxf>
              <fill>
                <patternFill>
                  <bgColor theme="4" tint="-0.499984740745262"/>
                </patternFill>
              </fill>
            </x14:dxf>
          </x14:cfRule>
          <x14:cfRule type="expression" priority="2287" id="{4844D026-42A8-4762-BC79-B63E531AF809}">
            <xm:f>AND('2019-06'!$B$32&lt;=CTR$5,'2019-06'!$C$32&gt;=CTR$5)</xm:f>
            <x14:dxf>
              <fill>
                <patternFill>
                  <bgColor rgb="FF002060"/>
                </patternFill>
              </fill>
            </x14:dxf>
          </x14:cfRule>
          <x14:cfRule type="expression" priority="2285" id="{D585B2BD-B60E-4D50-A56C-7959AF352D53}">
            <xm:f>AND('2019-06'!$B$30&lt;=CTR$5,'2019-06'!$C$30&gt;=CTR$5)</xm:f>
            <x14:dxf>
              <fill>
                <patternFill>
                  <bgColor theme="4" tint="-0.24994659260841701"/>
                </patternFill>
              </fill>
            </x14:dxf>
          </x14:cfRule>
          <x14:cfRule type="expression" priority="2284" id="{09EE215C-6892-4C9F-A900-97A9B2F8079F}">
            <xm:f>AND('2019-06'!$B$29&lt;=CTR$5,'2019-06'!$C$29&gt;=CTR$5)</xm:f>
            <x14:dxf>
              <fill>
                <patternFill>
                  <bgColor theme="4" tint="-0.24994659260841701"/>
                </patternFill>
              </fill>
            </x14:dxf>
          </x14:cfRule>
          <x14:cfRule type="expression" priority="2283" id="{1F7FB289-421B-43E7-81D5-09F31639D42B}">
            <xm:f>AND('2019-06'!$B$28&lt;=CTR$5,'2019-06'!$C$28&gt;=CTR$5)</xm:f>
            <x14:dxf>
              <fill>
                <patternFill>
                  <bgColor theme="4" tint="-0.24994659260841701"/>
                </patternFill>
              </fill>
            </x14:dxf>
          </x14:cfRule>
          <xm:sqref>CTR97:DHR97</xm:sqref>
        </x14:conditionalFormatting>
        <x14:conditionalFormatting xmlns:xm="http://schemas.microsoft.com/office/excel/2006/main">
          <x14:cfRule type="expression" priority="1726" id="{0DA1A050-554E-483B-A20A-B240AC3F8FB0}">
            <xm:f>AND('2020-01'!$D$31&lt;=CTR$5,'2020-01'!$E$31&gt;=CTR$5)</xm:f>
            <x14:dxf>
              <fill>
                <patternFill>
                  <bgColor theme="4" tint="-0.499984740745262"/>
                </patternFill>
              </fill>
            </x14:dxf>
          </x14:cfRule>
          <x14:cfRule type="expression" priority="1725" id="{2ABDD7E9-2F85-4CA4-87A9-E1714FD2C38B}">
            <xm:f>AND('2020-01'!$D$30&lt;=CTR$5,'2020-01'!$E$30&gt;=CTR$5)</xm:f>
            <x14:dxf>
              <fill>
                <patternFill>
                  <bgColor theme="4" tint="-0.24994659260841701"/>
                </patternFill>
              </fill>
            </x14:dxf>
          </x14:cfRule>
          <x14:cfRule type="expression" priority="1723" id="{46EF3FC2-705D-4C7A-BC9D-0954D5E38581}">
            <xm:f>AND('2020-01'!$D$28&lt;=CTR$5,'2020-01'!$E$28&gt;=CTR$5)</xm:f>
            <x14:dxf>
              <fill>
                <patternFill>
                  <bgColor theme="4" tint="-0.24994659260841701"/>
                </patternFill>
              </fill>
            </x14:dxf>
          </x14:cfRule>
          <x14:cfRule type="expression" priority="1721" id="{C21B45D0-CF2E-480B-BD1F-C7C5FAAD6DE6}">
            <xm:f>AND('2020-01'!$D$26&lt;=CTR$5,'2020-01'!$E$26&gt;=CTR$5)</xm:f>
            <x14:dxf>
              <fill>
                <patternFill>
                  <bgColor theme="4" tint="-0.24994659260841701"/>
                </patternFill>
              </fill>
            </x14:dxf>
          </x14:cfRule>
          <x14:cfRule type="expression" priority="1720" id="{A10E4567-EEEC-4087-9C6D-7D59D5DF3189}">
            <xm:f>AND('2020-01'!$D$25&lt;=CTR$5,'2020-01'!$E$25&gt;=CTR$5)</xm:f>
            <x14:dxf>
              <fill>
                <patternFill>
                  <bgColor theme="4" tint="0.39994506668294322"/>
                </patternFill>
              </fill>
            </x14:dxf>
          </x14:cfRule>
          <x14:cfRule type="expression" priority="1719" id="{49A6F106-D13A-4DE2-896D-3D6DBD262272}">
            <xm:f>AND('2020-01'!$D$24&lt;=CTR$5,'2020-01'!$E$24&gt;=CTR$5)</xm:f>
            <x14:dxf>
              <fill>
                <patternFill>
                  <bgColor theme="4" tint="0.39994506668294322"/>
                </patternFill>
              </fill>
            </x14:dxf>
          </x14:cfRule>
          <x14:cfRule type="expression" priority="1718" id="{742C1B81-59A1-4F30-93DF-576520570C6F}">
            <xm:f>AND('2020-01'!$D$23&lt;=CTR$5,'2020-01'!$E$23&gt;=CTR$5)</xm:f>
            <x14:dxf>
              <fill>
                <patternFill>
                  <bgColor theme="4" tint="0.79998168889431442"/>
                </patternFill>
              </fill>
            </x14:dxf>
          </x14:cfRule>
          <x14:cfRule type="expression" priority="1722" id="{C0B6BFC4-1DE6-4FF1-A648-38175758BEF8}">
            <xm:f>AND('2020-01'!$D$27&lt;=CTR$5,'2020-01'!$E$27&gt;=CTR$5)</xm:f>
            <x14:dxf>
              <fill>
                <patternFill>
                  <bgColor theme="4" tint="-0.24994659260841701"/>
                </patternFill>
              </fill>
            </x14:dxf>
          </x14:cfRule>
          <x14:cfRule type="expression" priority="1717" id="{15FBD244-322B-4131-954A-4CCEE39A755F}">
            <xm:f>AND('2020-01'!$D$22&lt;=CTR$5,'2020-01'!$E$22&gt;=CTR$5)</xm:f>
            <x14:dxf>
              <fill>
                <patternFill>
                  <bgColor theme="4" tint="0.79998168889431442"/>
                </patternFill>
              </fill>
            </x14:dxf>
          </x14:cfRule>
          <x14:cfRule type="expression" priority="1716" id="{D51531C8-1EA3-4204-AED7-C3E0F115AFB1}">
            <xm:f>AND('2020-01'!$D$21&lt;=CTR$5,'2020-01'!$E$21&gt;=CTR$5)</xm:f>
            <x14:dxf>
              <fill>
                <patternFill>
                  <bgColor theme="5" tint="-0.24994659260841701"/>
                </patternFill>
              </fill>
            </x14:dxf>
          </x14:cfRule>
          <x14:cfRule type="expression" priority="1724" id="{51F0039F-A67C-4B64-9C02-96A144EA7545}">
            <xm:f>AND('2020-01'!$D$29&lt;=CTR$5,'2020-01'!$E$29&gt;=CTR$5)</xm:f>
            <x14:dxf>
              <fill>
                <patternFill>
                  <bgColor theme="4" tint="-0.24994659260841701"/>
                </patternFill>
              </fill>
            </x14:dxf>
          </x14:cfRule>
          <x14:cfRule type="expression" priority="1714" id="{FC2D9791-F29C-434E-8A0D-16BC1BBFF9D5}">
            <xm:f>AND('2020-01'!$D$19&lt;=CTR$5,'2020-01'!$E$19&gt;CTR$5)</xm:f>
            <x14:dxf>
              <fill>
                <patternFill>
                  <bgColor theme="5" tint="0.59996337778862885"/>
                </patternFill>
              </fill>
            </x14:dxf>
          </x14:cfRule>
          <x14:cfRule type="expression" priority="1729" id="{7CBA40FF-F38E-449E-86D6-1DC1AD2D55A2}">
            <xm:f>AND('2020-01'!$D$34&lt;=CTR$5,'2020-01'!$E$34&gt;=CTR$5)</xm:f>
            <x14:dxf>
              <fill>
                <patternFill>
                  <bgColor rgb="FF7030A0"/>
                </patternFill>
              </fill>
            </x14:dxf>
          </x14:cfRule>
          <x14:cfRule type="expression" priority="1728" id="{AF435696-4F43-426A-8C41-E9C4BC2E1686}">
            <xm:f>AND('2020-01'!$D$33&lt;=CTR$5,'2020-01'!$E$33&gt;=CTR$5)</xm:f>
            <x14:dxf>
              <fill>
                <patternFill>
                  <bgColor rgb="FF7030A0"/>
                </patternFill>
              </fill>
            </x14:dxf>
          </x14:cfRule>
          <x14:cfRule type="expression" priority="1715" id="{9A5C6799-A70F-400A-BF46-04DE5131EDF8}">
            <xm:f>AND('2020-01'!$D$20&lt;=CTR$5,'2020-01'!$E$20&gt;=CTR$5)</xm:f>
            <x14:dxf>
              <fill>
                <patternFill>
                  <bgColor theme="5" tint="0.59996337778862885"/>
                </patternFill>
              </fill>
            </x14:dxf>
          </x14:cfRule>
          <x14:cfRule type="expression" priority="1727" id="{4F5249A1-6EA1-4E8C-B92C-BF158D3CB19B}">
            <xm:f>AND('2020-01'!$D$32&lt;=CTR$5,'2020-01'!$E$32&gt;=CTR$5)</xm:f>
            <x14:dxf>
              <fill>
                <patternFill>
                  <bgColor rgb="FF002060"/>
                </patternFill>
              </fill>
            </x14:dxf>
          </x14:cfRule>
          <xm:sqref>CTR98:DHR98</xm:sqref>
        </x14:conditionalFormatting>
        <x14:conditionalFormatting xmlns:xm="http://schemas.microsoft.com/office/excel/2006/main">
          <x14:cfRule type="expression" priority="1708" id="{D29A0FF6-E76C-409F-8C23-3F4C478EC76C}">
            <xm:f>AND('2020-01'!$B$29&lt;=CTR$5,'2020-01'!$C$29&gt;=CTR$5)</xm:f>
            <x14:dxf>
              <fill>
                <patternFill>
                  <bgColor theme="4" tint="-0.24994659260841701"/>
                </patternFill>
              </fill>
            </x14:dxf>
          </x14:cfRule>
          <x14:cfRule type="expression" priority="1707" id="{A7983E83-7479-41EB-8761-E87032AC963C}">
            <xm:f>AND('2020-01'!$B$28&lt;=CTR$5,'2020-01'!$C$28&gt;=CTR$5)</xm:f>
            <x14:dxf>
              <fill>
                <patternFill>
                  <bgColor theme="4" tint="-0.24994659260841701"/>
                </patternFill>
              </fill>
            </x14:dxf>
          </x14:cfRule>
          <x14:cfRule type="expression" priority="1706" id="{11DC0F16-96D4-46B3-A150-3FC62212E5B0}">
            <xm:f>AND('2020-01'!$B$27&lt;=CTR$5,'2020-01'!$C$27&gt;=CTR$5)</xm:f>
            <x14:dxf>
              <fill>
                <patternFill>
                  <bgColor theme="4" tint="-0.24994659260841701"/>
                </patternFill>
              </fill>
            </x14:dxf>
          </x14:cfRule>
          <x14:cfRule type="expression" priority="1705" id="{4D56F9C8-ED58-4C9D-9A72-024F8E437F9C}">
            <xm:f>AND('2020-01'!$B$26&lt;=CTR$5,'2020-01'!$C$26&gt;=CTR$5)</xm:f>
            <x14:dxf>
              <fill>
                <patternFill>
                  <bgColor theme="4" tint="-0.24994659260841701"/>
                </patternFill>
              </fill>
            </x14:dxf>
          </x14:cfRule>
          <x14:cfRule type="expression" priority="1704" id="{EBFA4AF7-1990-45DB-944B-D986343BF7C6}">
            <xm:f>AND('2020-01'!$B$25&lt;=CTR$5,'2020-01'!$C$25&gt;=CTR$5)</xm:f>
            <x14:dxf>
              <fill>
                <patternFill>
                  <bgColor theme="4" tint="0.39994506668294322"/>
                </patternFill>
              </fill>
            </x14:dxf>
          </x14:cfRule>
          <x14:cfRule type="expression" priority="1703" id="{B551A7DE-4958-4BF6-ADF1-7FA9CD5CED1E}">
            <xm:f>AND('2020-01'!$B$24&lt;=CTR$5,'2020-01'!$C$24&gt;=CTR$5)</xm:f>
            <x14:dxf>
              <fill>
                <patternFill>
                  <bgColor theme="4" tint="0.39994506668294322"/>
                </patternFill>
              </fill>
            </x14:dxf>
          </x14:cfRule>
          <x14:cfRule type="expression" priority="1702" id="{2129B479-739F-431B-AD51-4B34F907AF8E}">
            <xm:f>AND('2020-01'!$B$23&lt;=CTR$5,'2020-01'!$C$23&gt;=CTR$5)</xm:f>
            <x14:dxf>
              <fill>
                <patternFill>
                  <bgColor theme="4" tint="0.79998168889431442"/>
                </patternFill>
              </fill>
            </x14:dxf>
          </x14:cfRule>
          <x14:cfRule type="expression" priority="1701" id="{4D99A23C-B042-42EB-A96F-F0C500224C7A}">
            <xm:f>AND('2020-01'!$B$22&lt;=CTR$5,'2020-01'!$C$22&gt;=CTR$5)</xm:f>
            <x14:dxf>
              <fill>
                <patternFill>
                  <bgColor theme="4" tint="0.79998168889431442"/>
                </patternFill>
              </fill>
            </x14:dxf>
          </x14:cfRule>
          <x14:cfRule type="expression" priority="1699" id="{1649C9FB-7FA7-4E54-8D85-178C4B3B16F5}">
            <xm:f>AND('2020-01'!$B$20&lt;=CTR$5,'2020-01'!$C$20&gt;=CTR$5)</xm:f>
            <x14:dxf>
              <fill>
                <patternFill>
                  <bgColor theme="5" tint="0.59996337778862885"/>
                </patternFill>
              </fill>
            </x14:dxf>
          </x14:cfRule>
          <x14:cfRule type="expression" priority="1698" id="{02E6420D-8321-47F9-A099-8FD5FB0EB5FC}">
            <xm:f>AND('2020-01'!$B$19&lt;=CTR$5,'2020-01'!$C$19&gt;CTR$5)</xm:f>
            <x14:dxf>
              <fill>
                <patternFill>
                  <bgColor theme="5" tint="0.59996337778862885"/>
                </patternFill>
              </fill>
            </x14:dxf>
          </x14:cfRule>
          <x14:cfRule type="expression" priority="1713" id="{39B4E754-C7FA-4940-9570-6A32CFAF8798}">
            <xm:f>AND('2020-01'!$B$34&lt;=CTR$5,'2020-01'!$C$34&gt;=CTR$5)</xm:f>
            <x14:dxf>
              <fill>
                <patternFill>
                  <bgColor rgb="FF7030A0"/>
                </patternFill>
              </fill>
            </x14:dxf>
          </x14:cfRule>
          <x14:cfRule type="expression" priority="1712" id="{0C55C068-5B3A-4459-881B-31349ED0E6D0}">
            <xm:f>AND('2020-01'!$B$33&lt;=CTR$5,'2020-01'!$C$33&gt;=CTR$5)</xm:f>
            <x14:dxf>
              <fill>
                <patternFill>
                  <bgColor rgb="FF7030A0"/>
                </patternFill>
              </fill>
            </x14:dxf>
          </x14:cfRule>
          <x14:cfRule type="expression" priority="1711" id="{A1FC720B-ACB9-47BB-B45F-90AE857F1CF2}">
            <xm:f>AND('2020-01'!$B$32&lt;=CTR$5,'2020-01'!$C$32&gt;=CTR$5)</xm:f>
            <x14:dxf>
              <fill>
                <patternFill>
                  <bgColor rgb="FF002060"/>
                </patternFill>
              </fill>
            </x14:dxf>
          </x14:cfRule>
          <x14:cfRule type="expression" priority="1710" id="{1EB8E18A-854C-4A33-8CB7-A193C6C37DE2}">
            <xm:f>AND('2020-01'!$B$31&lt;=CTR$5,'2020-01'!$C$31&gt;=CTR$5)</xm:f>
            <x14:dxf>
              <fill>
                <patternFill>
                  <bgColor theme="4" tint="-0.499984740745262"/>
                </patternFill>
              </fill>
            </x14:dxf>
          </x14:cfRule>
          <x14:cfRule type="expression" priority="1709" id="{C2A2C0A2-C4DE-43C4-8CFA-ACC9365DDFC7}">
            <xm:f>AND('2020-01'!$B$30&lt;=CTR$5,'2020-01'!$C$30&gt;=CTR$5)</xm:f>
            <x14:dxf>
              <fill>
                <patternFill>
                  <bgColor theme="4" tint="-0.24994659260841701"/>
                </patternFill>
              </fill>
            </x14:dxf>
          </x14:cfRule>
          <x14:cfRule type="expression" priority="1700" id="{7F3958D9-70DC-48EE-A69F-F25E171D6804}">
            <xm:f>AND('2020-01'!$B$21&lt;=CTR$5,'2020-01'!$C$21&gt;=CTR$5)</xm:f>
            <x14:dxf>
              <fill>
                <patternFill>
                  <bgColor theme="5" tint="-0.24994659260841701"/>
                </patternFill>
              </fill>
            </x14:dxf>
          </x14:cfRule>
          <xm:sqref>CTR99:DHR99</xm:sqref>
        </x14:conditionalFormatting>
        <x14:conditionalFormatting xmlns:xm="http://schemas.microsoft.com/office/excel/2006/main">
          <x14:cfRule type="expression" priority="1303" id="{2CE66EC1-3851-462A-AC61-B5B5B23D7B90}">
            <xm:f>AND('2021-05'!$B$34&lt;=CTR$5,'2021-05'!$C$34&gt;=CTR$5)</xm:f>
            <x14:dxf>
              <fill>
                <patternFill>
                  <bgColor rgb="FF7030A0"/>
                </patternFill>
              </fill>
            </x14:dxf>
          </x14:cfRule>
          <xm:sqref>CTR121:DHR121</xm:sqref>
        </x14:conditionalFormatting>
      </x14:conditionalFormatting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9">
    <tabColor rgb="FFFF0000"/>
  </sheetPr>
  <dimension ref="A1:M41"/>
  <sheetViews>
    <sheetView workbookViewId="0">
      <selection activeCell="B4" sqref="B4:G4"/>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09" t="s">
        <v>350</v>
      </c>
      <c r="C1" s="610"/>
      <c r="D1" s="610"/>
      <c r="E1" s="610"/>
      <c r="F1" s="610"/>
      <c r="G1" s="610"/>
      <c r="H1" s="49" t="s">
        <v>178</v>
      </c>
    </row>
    <row r="2" spans="1:13" s="7" customFormat="1" ht="15" customHeight="1" x14ac:dyDescent="0.45">
      <c r="A2" s="3" t="s">
        <v>204</v>
      </c>
      <c r="B2" s="640" t="s">
        <v>351</v>
      </c>
      <c r="C2" s="640"/>
      <c r="D2" s="640"/>
      <c r="E2" s="640"/>
      <c r="F2" s="640"/>
      <c r="G2" s="640"/>
      <c r="H2" s="6"/>
    </row>
    <row r="3" spans="1:13" s="7" customFormat="1" ht="15" customHeight="1" x14ac:dyDescent="0.45">
      <c r="A3" s="3" t="str">
        <f>'Template Old'!A3</f>
        <v>Status</v>
      </c>
      <c r="B3" s="612" t="s">
        <v>237</v>
      </c>
      <c r="C3" s="612"/>
      <c r="D3" s="612"/>
      <c r="E3" s="612"/>
      <c r="F3" s="612"/>
      <c r="G3" s="612"/>
      <c r="H3" s="6"/>
    </row>
    <row r="4" spans="1:13" s="7" customFormat="1" ht="18" customHeight="1" x14ac:dyDescent="0.45">
      <c r="A4" s="3" t="str">
        <f>'Template Old'!A4</f>
        <v>Comments</v>
      </c>
      <c r="B4" s="600" t="s">
        <v>352</v>
      </c>
      <c r="C4" s="600"/>
      <c r="D4" s="600"/>
      <c r="E4" s="600"/>
      <c r="F4" s="600"/>
      <c r="G4" s="600"/>
      <c r="H4" s="6"/>
    </row>
    <row r="5" spans="1:13" x14ac:dyDescent="0.35">
      <c r="A5" s="3" t="str">
        <f>'Template Old'!A5</f>
        <v>Deliverable</v>
      </c>
      <c r="B5" s="632"/>
      <c r="C5" s="632"/>
      <c r="D5" s="632"/>
      <c r="E5" s="632"/>
      <c r="F5" s="632"/>
      <c r="G5" s="632"/>
      <c r="H5" s="323"/>
    </row>
    <row r="6" spans="1:13" x14ac:dyDescent="0.35">
      <c r="A6" s="3" t="str">
        <f>'Template Old'!A6</f>
        <v>Deadline</v>
      </c>
      <c r="B6" s="639"/>
      <c r="C6" s="639"/>
      <c r="D6" s="639"/>
      <c r="E6" s="639"/>
      <c r="F6" s="639"/>
      <c r="G6" s="639"/>
      <c r="H6" s="323"/>
    </row>
    <row r="7" spans="1:13" ht="63" customHeight="1" x14ac:dyDescent="0.35">
      <c r="A7" s="3" t="str">
        <f>'Template Old'!A7</f>
        <v>Priority in RSDP, click to see applicable Footnote</v>
      </c>
      <c r="B7" s="3"/>
      <c r="C7" s="3"/>
      <c r="D7" s="3" t="str">
        <f>'Template Old'!D7</f>
        <v>Priority (1-Low, 2-Med, 3-High )</v>
      </c>
      <c r="E7" s="3">
        <v>1</v>
      </c>
      <c r="F7" s="3" t="str">
        <f>'Template Old'!F7</f>
        <v>Project has been Re-Baselined? (0-No, 1-Yes)</v>
      </c>
      <c r="G7" s="3">
        <v>0</v>
      </c>
      <c r="H7" s="323"/>
    </row>
    <row r="8" spans="1:13" x14ac:dyDescent="0.35">
      <c r="A8" s="3" t="str">
        <f>'Template Old'!A8</f>
        <v>P81 Req (2013)</v>
      </c>
      <c r="B8" s="639"/>
      <c r="C8" s="639"/>
      <c r="D8" s="639"/>
      <c r="E8" s="639"/>
      <c r="F8" s="639"/>
      <c r="G8" s="639"/>
      <c r="H8" s="323"/>
    </row>
    <row r="9" spans="1:13" x14ac:dyDescent="0.35">
      <c r="A9" s="3" t="str">
        <f>'Template Old'!A9</f>
        <v>Number of Directives</v>
      </c>
      <c r="B9" s="259">
        <v>0</v>
      </c>
      <c r="C9" s="639"/>
      <c r="D9" s="639"/>
      <c r="E9" s="639"/>
      <c r="F9" s="639"/>
      <c r="G9" s="639"/>
      <c r="H9" s="323"/>
    </row>
    <row r="10" spans="1:13" x14ac:dyDescent="0.35">
      <c r="A10" s="3" t="str">
        <f>'Template Old'!A10</f>
        <v>No. of Guidances (see Note 2)</v>
      </c>
      <c r="B10" s="259">
        <v>0</v>
      </c>
      <c r="C10" s="639"/>
      <c r="D10" s="639"/>
      <c r="E10" s="639"/>
      <c r="F10" s="639"/>
      <c r="G10" s="639"/>
      <c r="H10" s="323"/>
    </row>
    <row r="11" spans="1:13" ht="29" x14ac:dyDescent="0.35">
      <c r="A11" s="3" t="str">
        <f>'Template Old'!A11</f>
        <v>Directionally consistent with IERP findings (See Note 5)</v>
      </c>
      <c r="B11" s="632"/>
      <c r="C11" s="632"/>
      <c r="D11" s="632"/>
      <c r="E11" s="632"/>
      <c r="F11" s="632"/>
      <c r="G11" s="632"/>
      <c r="H11" s="321"/>
      <c r="K11" s="1"/>
      <c r="L11" s="1"/>
      <c r="M11" s="1"/>
    </row>
    <row r="12" spans="1:13" ht="14.9" customHeight="1" x14ac:dyDescent="0.35">
      <c r="A12" s="3" t="str">
        <f>'Template Old'!A12</f>
        <v>Developer</v>
      </c>
      <c r="B12" s="632"/>
      <c r="C12" s="632"/>
      <c r="D12" s="632"/>
      <c r="E12" s="632"/>
      <c r="F12" s="632"/>
      <c r="G12" s="632"/>
      <c r="H12" s="321"/>
    </row>
    <row r="13" spans="1:13" x14ac:dyDescent="0.35">
      <c r="A13" s="3" t="str">
        <f>'Template Old'!A13</f>
        <v>PMOS Liaison</v>
      </c>
      <c r="B13" s="632"/>
      <c r="C13" s="632"/>
      <c r="D13" s="632"/>
      <c r="E13" s="632"/>
      <c r="F13" s="632"/>
      <c r="G13" s="632"/>
      <c r="H13" s="321"/>
    </row>
    <row r="14" spans="1:13" ht="29.15" customHeight="1" x14ac:dyDescent="0.35">
      <c r="A14" s="3" t="str">
        <f>'Template Old'!A14</f>
        <v>Affected Standards</v>
      </c>
      <c r="B14" s="259">
        <v>2</v>
      </c>
      <c r="C14" s="632" t="s">
        <v>353</v>
      </c>
      <c r="D14" s="632"/>
      <c r="E14" s="632"/>
      <c r="F14" s="632"/>
      <c r="G14" s="632"/>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39994</v>
      </c>
      <c r="C22" s="74">
        <v>40025</v>
      </c>
      <c r="D22" s="75"/>
      <c r="E22" s="74"/>
      <c r="F22" s="42">
        <f t="shared" si="0"/>
        <v>-39994</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40501</v>
      </c>
      <c r="C31" s="75">
        <v>40515</v>
      </c>
      <c r="D31" s="75"/>
      <c r="E31" s="74"/>
      <c r="F31" s="42">
        <f t="shared" si="0"/>
        <v>-40501</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3" t="s">
        <v>227</v>
      </c>
      <c r="B38" s="24">
        <v>43525</v>
      </c>
      <c r="C38" s="635" t="s">
        <v>208</v>
      </c>
      <c r="D38" s="635"/>
      <c r="E38" s="635"/>
      <c r="F38" s="635"/>
      <c r="G38" s="635"/>
      <c r="H38" s="636"/>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975" priority="2">
      <formula>AND($B19&lt;=NOW(),$C19&gt;=NOW())</formula>
    </cfRule>
  </conditionalFormatting>
  <conditionalFormatting sqref="D19:D34">
    <cfRule type="expression" dxfId="974" priority="1">
      <formula>AND($D19&lt;=NOW(),$E19&gt;=NOW())</formula>
    </cfRule>
  </conditionalFormatting>
  <conditionalFormatting sqref="F19:F34">
    <cfRule type="cellIs" dxfId="973" priority="3" operator="lessThan">
      <formula>-90</formula>
    </cfRule>
    <cfRule type="cellIs" dxfId="972" priority="4" operator="lessThan">
      <formula>-45</formula>
    </cfRule>
    <cfRule type="cellIs" dxfId="971" priority="5" operator="greaterThan">
      <formula>-45</formula>
    </cfRule>
  </conditionalFormatting>
  <hyperlinks>
    <hyperlink ref="H1" location="Home!A1" display="Return to Home" xr:uid="{00000000-0004-0000-2800-000000000000}"/>
    <hyperlink ref="B2:G2" r:id="rId1" display="Interpretation of PRC-004-1 and PRC-005-1 for Y-W Electric and Tri-State" xr:uid="{00000000-0004-0000-28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DB573F16-515B-449C-B414-6697FB4C8BF1}">
            <xm:f>IF($B$20=Home!$I$5,$A$24,)</xm:f>
            <x14:dxf/>
          </x14:cfRule>
          <xm:sqref>I10:ABK10</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0">
    <tabColor rgb="FFFF0000"/>
  </sheetPr>
  <dimension ref="A1:M41"/>
  <sheetViews>
    <sheetView workbookViewId="0">
      <selection activeCell="B5" sqref="B5:G5"/>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09" t="s">
        <v>354</v>
      </c>
      <c r="C1" s="610"/>
      <c r="D1" s="610"/>
      <c r="E1" s="610"/>
      <c r="F1" s="610"/>
      <c r="G1" s="610"/>
      <c r="H1" s="49" t="s">
        <v>178</v>
      </c>
    </row>
    <row r="2" spans="1:13" s="7" customFormat="1" ht="15" customHeight="1" x14ac:dyDescent="0.45">
      <c r="A2" s="3" t="s">
        <v>204</v>
      </c>
      <c r="B2" s="640" t="s">
        <v>355</v>
      </c>
      <c r="C2" s="640"/>
      <c r="D2" s="640"/>
      <c r="E2" s="640"/>
      <c r="F2" s="640"/>
      <c r="G2" s="640"/>
      <c r="H2" s="6"/>
    </row>
    <row r="3" spans="1:13" s="7" customFormat="1" ht="15" customHeight="1" x14ac:dyDescent="0.45">
      <c r="A3" s="3" t="str">
        <f>'Template Old'!A3</f>
        <v>Status</v>
      </c>
      <c r="B3" s="612" t="s">
        <v>237</v>
      </c>
      <c r="C3" s="612"/>
      <c r="D3" s="612"/>
      <c r="E3" s="612"/>
      <c r="F3" s="612"/>
      <c r="G3" s="612"/>
      <c r="H3" s="6"/>
    </row>
    <row r="4" spans="1:13" s="7" customFormat="1" ht="18" customHeight="1" x14ac:dyDescent="0.45">
      <c r="A4" s="3" t="str">
        <f>'Template Old'!A4</f>
        <v>Comments</v>
      </c>
      <c r="B4" s="600" t="s">
        <v>356</v>
      </c>
      <c r="C4" s="600"/>
      <c r="D4" s="600"/>
      <c r="E4" s="600"/>
      <c r="F4" s="600"/>
      <c r="G4" s="600"/>
      <c r="H4" s="6"/>
    </row>
    <row r="5" spans="1:13" x14ac:dyDescent="0.35">
      <c r="A5" s="3" t="str">
        <f>'Template Old'!A5</f>
        <v>Deliverable</v>
      </c>
      <c r="B5" s="632"/>
      <c r="C5" s="632"/>
      <c r="D5" s="632"/>
      <c r="E5" s="632"/>
      <c r="F5" s="632"/>
      <c r="G5" s="632"/>
      <c r="H5" s="323"/>
    </row>
    <row r="6" spans="1:13" x14ac:dyDescent="0.35">
      <c r="A6" s="3" t="str">
        <f>'Template Old'!A6</f>
        <v>Deadline</v>
      </c>
      <c r="B6" s="639"/>
      <c r="C6" s="639"/>
      <c r="D6" s="639"/>
      <c r="E6" s="639"/>
      <c r="F6" s="639"/>
      <c r="G6" s="639"/>
      <c r="H6" s="323"/>
    </row>
    <row r="7" spans="1:13" ht="63" customHeight="1" x14ac:dyDescent="0.3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35">
      <c r="A8" s="3" t="str">
        <f>'Template Old'!A8</f>
        <v>P81 Req (2013)</v>
      </c>
      <c r="B8" s="639"/>
      <c r="C8" s="639"/>
      <c r="D8" s="639"/>
      <c r="E8" s="639"/>
      <c r="F8" s="639"/>
      <c r="G8" s="639"/>
      <c r="H8" s="323"/>
    </row>
    <row r="9" spans="1:13" x14ac:dyDescent="0.35">
      <c r="A9" s="3" t="str">
        <f>'Template Old'!A9</f>
        <v>Number of Directives</v>
      </c>
      <c r="B9" s="259"/>
      <c r="C9" s="639"/>
      <c r="D9" s="639"/>
      <c r="E9" s="639"/>
      <c r="F9" s="639"/>
      <c r="G9" s="639"/>
      <c r="H9" s="323"/>
    </row>
    <row r="10" spans="1:13" x14ac:dyDescent="0.35">
      <c r="A10" s="3" t="str">
        <f>'Template Old'!A10</f>
        <v>No. of Guidances (see Note 2)</v>
      </c>
      <c r="B10" s="259"/>
      <c r="C10" s="639"/>
      <c r="D10" s="639"/>
      <c r="E10" s="639"/>
      <c r="F10" s="639"/>
      <c r="G10" s="639"/>
      <c r="H10" s="323"/>
    </row>
    <row r="11" spans="1:13" ht="29" x14ac:dyDescent="0.35">
      <c r="A11" s="3" t="str">
        <f>'Template Old'!A11</f>
        <v>Directionally consistent with IERP findings (See Note 5)</v>
      </c>
      <c r="B11" s="632"/>
      <c r="C11" s="632"/>
      <c r="D11" s="632"/>
      <c r="E11" s="632"/>
      <c r="F11" s="632"/>
      <c r="G11" s="632"/>
      <c r="H11" s="321"/>
      <c r="K11" s="1"/>
      <c r="L11" s="1"/>
      <c r="M11" s="1"/>
    </row>
    <row r="12" spans="1:13" ht="14.9" customHeight="1" x14ac:dyDescent="0.35">
      <c r="A12" s="3" t="str">
        <f>'Template Old'!A12</f>
        <v>Developer</v>
      </c>
      <c r="B12" s="632"/>
      <c r="C12" s="632"/>
      <c r="D12" s="632"/>
      <c r="E12" s="632"/>
      <c r="F12" s="632"/>
      <c r="G12" s="632"/>
      <c r="H12" s="321"/>
    </row>
    <row r="13" spans="1:13" x14ac:dyDescent="0.35">
      <c r="A13" s="3" t="str">
        <f>'Template Old'!A13</f>
        <v>PMOS Liaison</v>
      </c>
      <c r="B13" s="632"/>
      <c r="C13" s="632"/>
      <c r="D13" s="632"/>
      <c r="E13" s="632"/>
      <c r="F13" s="632"/>
      <c r="G13" s="632"/>
      <c r="H13" s="321"/>
    </row>
    <row r="14" spans="1:13" ht="29.15" customHeight="1" x14ac:dyDescent="0.35">
      <c r="A14" s="3" t="str">
        <f>'Template Old'!A14</f>
        <v>Affected Standards</v>
      </c>
      <c r="B14" s="259">
        <v>1</v>
      </c>
      <c r="C14" s="632" t="s">
        <v>357</v>
      </c>
      <c r="D14" s="632"/>
      <c r="E14" s="632"/>
      <c r="F14" s="632"/>
      <c r="G14" s="632"/>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40099</v>
      </c>
      <c r="C22" s="74">
        <v>40129</v>
      </c>
      <c r="D22" s="75"/>
      <c r="E22" s="74"/>
      <c r="F22" s="42">
        <f t="shared" si="0"/>
        <v>-40099</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40150</v>
      </c>
      <c r="C31" s="75">
        <v>40161</v>
      </c>
      <c r="D31" s="75"/>
      <c r="E31" s="74"/>
      <c r="F31" s="42">
        <f t="shared" si="0"/>
        <v>-40150</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3" t="s">
        <v>227</v>
      </c>
      <c r="B38" s="24">
        <v>43525</v>
      </c>
      <c r="C38" s="635" t="s">
        <v>208</v>
      </c>
      <c r="D38" s="635"/>
      <c r="E38" s="635"/>
      <c r="F38" s="635"/>
      <c r="G38" s="635"/>
      <c r="H38" s="636"/>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970" priority="2">
      <formula>AND($B19&lt;=NOW(),$C19&gt;=NOW())</formula>
    </cfRule>
  </conditionalFormatting>
  <conditionalFormatting sqref="D19:D34">
    <cfRule type="expression" dxfId="969" priority="1">
      <formula>AND($D19&lt;=NOW(),$E19&gt;=NOW())</formula>
    </cfRule>
  </conditionalFormatting>
  <conditionalFormatting sqref="F19:F34">
    <cfRule type="cellIs" dxfId="968" priority="3" operator="lessThan">
      <formula>-90</formula>
    </cfRule>
    <cfRule type="cellIs" dxfId="967" priority="4" operator="lessThan">
      <formula>-45</formula>
    </cfRule>
    <cfRule type="cellIs" dxfId="966" priority="5" operator="greaterThan">
      <formula>-45</formula>
    </cfRule>
  </conditionalFormatting>
  <hyperlinks>
    <hyperlink ref="H1" location="Home!A1" display="Return to Home" xr:uid="{00000000-0004-0000-2900-000000000000}"/>
    <hyperlink ref="B2:G2" r:id="rId1" display="Cyber Security Ninety-Day Response" xr:uid="{00000000-0004-0000-29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7B782793-74C4-4933-BE68-6879EEC6B7A2}">
            <xm:f>IF($B$20=Home!$I$5,$A$24,)</xm:f>
            <x14:dxf/>
          </x14:cfRule>
          <xm:sqref>I10:ABK10</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1">
    <tabColor rgb="FFFF0000"/>
  </sheetPr>
  <dimension ref="A1:M41"/>
  <sheetViews>
    <sheetView workbookViewId="0">
      <selection activeCell="B11" sqref="B11:G11"/>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09" t="s">
        <v>358</v>
      </c>
      <c r="C1" s="610"/>
      <c r="D1" s="610"/>
      <c r="E1" s="610"/>
      <c r="F1" s="610"/>
      <c r="G1" s="610"/>
      <c r="H1" s="49" t="s">
        <v>178</v>
      </c>
    </row>
    <row r="2" spans="1:13" s="7" customFormat="1" ht="15" customHeight="1" x14ac:dyDescent="0.45">
      <c r="A2" s="3" t="s">
        <v>204</v>
      </c>
      <c r="B2" s="640" t="s">
        <v>359</v>
      </c>
      <c r="C2" s="640"/>
      <c r="D2" s="640"/>
      <c r="E2" s="640"/>
      <c r="F2" s="640"/>
      <c r="G2" s="640"/>
      <c r="H2" s="6"/>
    </row>
    <row r="3" spans="1:13" s="7" customFormat="1" ht="15" customHeight="1" x14ac:dyDescent="0.45">
      <c r="A3" s="3" t="str">
        <f>'Template Old'!A3</f>
        <v>Status</v>
      </c>
      <c r="B3" s="612" t="s">
        <v>249</v>
      </c>
      <c r="C3" s="612"/>
      <c r="D3" s="612"/>
      <c r="E3" s="612"/>
      <c r="F3" s="612"/>
      <c r="G3" s="612"/>
      <c r="H3" s="6"/>
    </row>
    <row r="4" spans="1:13" s="7" customFormat="1" ht="18" customHeight="1" x14ac:dyDescent="0.45">
      <c r="A4" s="3" t="str">
        <f>'Template Old'!A4</f>
        <v>Comments</v>
      </c>
      <c r="B4" s="600" t="s">
        <v>208</v>
      </c>
      <c r="C4" s="600"/>
      <c r="D4" s="600"/>
      <c r="E4" s="600"/>
      <c r="F4" s="600"/>
      <c r="G4" s="600"/>
      <c r="H4" s="6"/>
    </row>
    <row r="5" spans="1:13" x14ac:dyDescent="0.35">
      <c r="A5" s="3" t="str">
        <f>'Template Old'!A5</f>
        <v>Deliverable</v>
      </c>
      <c r="B5" s="632"/>
      <c r="C5" s="632"/>
      <c r="D5" s="632"/>
      <c r="E5" s="632"/>
      <c r="F5" s="632"/>
      <c r="G5" s="632"/>
      <c r="H5" s="323"/>
    </row>
    <row r="6" spans="1:13" x14ac:dyDescent="0.35">
      <c r="A6" s="3" t="str">
        <f>'Template Old'!A6</f>
        <v>Deadline</v>
      </c>
      <c r="B6" s="639"/>
      <c r="C6" s="639"/>
      <c r="D6" s="639"/>
      <c r="E6" s="639"/>
      <c r="F6" s="639"/>
      <c r="G6" s="639"/>
      <c r="H6" s="323"/>
    </row>
    <row r="7" spans="1:13" ht="63" customHeight="1" x14ac:dyDescent="0.35">
      <c r="A7" s="3" t="str">
        <f>'Template Old'!A7</f>
        <v>Priority in RSDP, click to see applicable Footnote</v>
      </c>
      <c r="B7" s="3"/>
      <c r="C7" s="3"/>
      <c r="D7" s="3" t="str">
        <f>'Template Old'!D7</f>
        <v>Priority (1-Low, 2-Med, 3-High )</v>
      </c>
      <c r="E7" s="3">
        <v>0</v>
      </c>
      <c r="F7" s="3" t="str">
        <f>'Template Old'!F7</f>
        <v>Project has been Re-Baselined? (0-No, 1-Yes)</v>
      </c>
      <c r="G7" s="3">
        <v>0</v>
      </c>
      <c r="H7" s="323"/>
    </row>
    <row r="8" spans="1:13" x14ac:dyDescent="0.35">
      <c r="A8" s="3" t="str">
        <f>'Template Old'!A8</f>
        <v>P81 Req (2013)</v>
      </c>
      <c r="B8" s="639"/>
      <c r="C8" s="639"/>
      <c r="D8" s="639"/>
      <c r="E8" s="639"/>
      <c r="F8" s="639"/>
      <c r="G8" s="639"/>
      <c r="H8" s="323"/>
    </row>
    <row r="9" spans="1:13" x14ac:dyDescent="0.35">
      <c r="A9" s="3" t="str">
        <f>'Template Old'!A9</f>
        <v>Number of Directives</v>
      </c>
      <c r="B9" s="259">
        <v>4</v>
      </c>
      <c r="C9" s="639"/>
      <c r="D9" s="639"/>
      <c r="E9" s="639"/>
      <c r="F9" s="639"/>
      <c r="G9" s="639"/>
      <c r="H9" s="323"/>
    </row>
    <row r="10" spans="1:13" x14ac:dyDescent="0.35">
      <c r="A10" s="3" t="str">
        <f>'Template Old'!A10</f>
        <v>No. of Guidances (see Note 2)</v>
      </c>
      <c r="B10" s="259">
        <v>3</v>
      </c>
      <c r="C10" s="639"/>
      <c r="D10" s="639"/>
      <c r="E10" s="639"/>
      <c r="F10" s="639"/>
      <c r="G10" s="639"/>
      <c r="H10" s="323"/>
    </row>
    <row r="11" spans="1:13" ht="29" x14ac:dyDescent="0.35">
      <c r="A11" s="3" t="str">
        <f>'Template Old'!A11</f>
        <v>Directionally consistent with IERP findings (See Note 5)</v>
      </c>
      <c r="B11" s="632"/>
      <c r="C11" s="632"/>
      <c r="D11" s="632"/>
      <c r="E11" s="632"/>
      <c r="F11" s="632"/>
      <c r="G11" s="632"/>
      <c r="H11" s="321"/>
      <c r="K11" s="1"/>
      <c r="L11" s="1"/>
      <c r="M11" s="1"/>
    </row>
    <row r="12" spans="1:13" ht="14.9" customHeight="1" x14ac:dyDescent="0.35">
      <c r="A12" s="3" t="str">
        <f>'Template Old'!A12</f>
        <v>Developer</v>
      </c>
      <c r="B12" s="632"/>
      <c r="C12" s="632"/>
      <c r="D12" s="632"/>
      <c r="E12" s="632"/>
      <c r="F12" s="632"/>
      <c r="G12" s="632"/>
      <c r="H12" s="321"/>
    </row>
    <row r="13" spans="1:13" x14ac:dyDescent="0.35">
      <c r="A13" s="3" t="str">
        <f>'Template Old'!A13</f>
        <v>PMOS Liaison</v>
      </c>
      <c r="B13" s="632"/>
      <c r="C13" s="632"/>
      <c r="D13" s="632"/>
      <c r="E13" s="632"/>
      <c r="F13" s="632"/>
      <c r="G13" s="632"/>
      <c r="H13" s="321"/>
    </row>
    <row r="14" spans="1:13" ht="29.15" customHeight="1" x14ac:dyDescent="0.35">
      <c r="A14" s="3" t="str">
        <f>'Template Old'!A14</f>
        <v>Affected Standards</v>
      </c>
      <c r="B14" s="259">
        <v>1</v>
      </c>
      <c r="C14" s="632" t="s">
        <v>360</v>
      </c>
      <c r="D14" s="632"/>
      <c r="E14" s="632"/>
      <c r="F14" s="632"/>
      <c r="G14" s="632"/>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41474</v>
      </c>
      <c r="C22" s="74">
        <v>41520</v>
      </c>
      <c r="D22" s="75"/>
      <c r="E22" s="74"/>
      <c r="F22" s="42">
        <f t="shared" si="0"/>
        <v>-41474</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41666</v>
      </c>
      <c r="C31" s="75">
        <v>41675</v>
      </c>
      <c r="D31" s="75"/>
      <c r="E31" s="74"/>
      <c r="F31" s="42">
        <f t="shared" si="0"/>
        <v>-41666</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3" t="s">
        <v>227</v>
      </c>
      <c r="B38" s="24">
        <v>43525</v>
      </c>
      <c r="C38" s="635" t="s">
        <v>208</v>
      </c>
      <c r="D38" s="635"/>
      <c r="E38" s="635"/>
      <c r="F38" s="635"/>
      <c r="G38" s="635"/>
      <c r="H38" s="636"/>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965" priority="2">
      <formula>AND($B19&lt;=NOW(),$C19&gt;=NOW())</formula>
    </cfRule>
  </conditionalFormatting>
  <conditionalFormatting sqref="D19:D34">
    <cfRule type="expression" dxfId="964" priority="1">
      <formula>AND($D19&lt;=NOW(),$E19&gt;=NOW())</formula>
    </cfRule>
  </conditionalFormatting>
  <conditionalFormatting sqref="F19:F34">
    <cfRule type="cellIs" dxfId="963" priority="3" operator="lessThan">
      <formula>-90</formula>
    </cfRule>
    <cfRule type="cellIs" dxfId="962" priority="4" operator="lessThan">
      <formula>-45</formula>
    </cfRule>
    <cfRule type="cellIs" dxfId="961" priority="5" operator="greaterThan">
      <formula>-45</formula>
    </cfRule>
  </conditionalFormatting>
  <hyperlinks>
    <hyperlink ref="H1" location="Home!A1" display="Return to Home" xr:uid="{00000000-0004-0000-2A00-000000000000}"/>
    <hyperlink ref="B2:G2" r:id="rId1" display="Training" xr:uid="{00000000-0004-0000-2A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5A16B867-B4C9-4907-BDFD-D5C11ECE2A6A}">
            <xm:f>IF($B$20=Home!$I$5,$A$24,)</xm:f>
            <x14:dxf/>
          </x14:cfRule>
          <xm:sqref>I10:ABK10</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2">
    <tabColor rgb="FFFF0000"/>
  </sheetPr>
  <dimension ref="A1:M41"/>
  <sheetViews>
    <sheetView workbookViewId="0">
      <selection activeCell="B15" sqref="B15"/>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09" t="s">
        <v>361</v>
      </c>
      <c r="C1" s="610"/>
      <c r="D1" s="610"/>
      <c r="E1" s="610"/>
      <c r="F1" s="610"/>
      <c r="G1" s="610"/>
      <c r="H1" s="49" t="s">
        <v>178</v>
      </c>
    </row>
    <row r="2" spans="1:13" s="7" customFormat="1" ht="15" customHeight="1" x14ac:dyDescent="0.45">
      <c r="A2" s="3" t="s">
        <v>204</v>
      </c>
      <c r="B2" s="640" t="s">
        <v>362</v>
      </c>
      <c r="C2" s="640"/>
      <c r="D2" s="640"/>
      <c r="E2" s="640"/>
      <c r="F2" s="640"/>
      <c r="G2" s="640"/>
      <c r="H2" s="6"/>
    </row>
    <row r="3" spans="1:13" s="7" customFormat="1" ht="15" customHeight="1" x14ac:dyDescent="0.45">
      <c r="A3" s="3" t="str">
        <f>'Template Old'!A3</f>
        <v>Status</v>
      </c>
      <c r="B3" s="612" t="s">
        <v>249</v>
      </c>
      <c r="C3" s="612"/>
      <c r="D3" s="612"/>
      <c r="E3" s="612"/>
      <c r="F3" s="612"/>
      <c r="G3" s="612"/>
      <c r="H3" s="6"/>
    </row>
    <row r="4" spans="1:13" s="7" customFormat="1" ht="18" customHeight="1" x14ac:dyDescent="0.45">
      <c r="A4" s="3" t="str">
        <f>'Template Old'!A4</f>
        <v>Comments</v>
      </c>
      <c r="B4" s="600" t="s">
        <v>208</v>
      </c>
      <c r="C4" s="600"/>
      <c r="D4" s="600"/>
      <c r="E4" s="600"/>
      <c r="F4" s="600"/>
      <c r="G4" s="600"/>
      <c r="H4" s="6"/>
    </row>
    <row r="5" spans="1:13" x14ac:dyDescent="0.35">
      <c r="A5" s="3" t="str">
        <f>'Template Old'!A5</f>
        <v>Deliverable</v>
      </c>
      <c r="B5" s="632"/>
      <c r="C5" s="632"/>
      <c r="D5" s="632"/>
      <c r="E5" s="632"/>
      <c r="F5" s="632"/>
      <c r="G5" s="632"/>
      <c r="H5" s="323"/>
    </row>
    <row r="6" spans="1:13" x14ac:dyDescent="0.35">
      <c r="A6" s="3" t="str">
        <f>'Template Old'!A6</f>
        <v>Deadline</v>
      </c>
      <c r="B6" s="639"/>
      <c r="C6" s="639"/>
      <c r="D6" s="639"/>
      <c r="E6" s="639"/>
      <c r="F6" s="639"/>
      <c r="G6" s="639"/>
      <c r="H6" s="323"/>
    </row>
    <row r="7" spans="1:13" ht="63" customHeight="1" x14ac:dyDescent="0.35">
      <c r="A7" s="3" t="str">
        <f>'Template Old'!A7</f>
        <v>Priority in RSDP, click to see applicable Footnote</v>
      </c>
      <c r="B7" s="3"/>
      <c r="C7" s="3"/>
      <c r="D7" s="3" t="str">
        <f>'Template Old'!D7</f>
        <v>Priority (1-Low, 2-Med, 3-High )</v>
      </c>
      <c r="E7" s="3">
        <v>1</v>
      </c>
      <c r="F7" s="3" t="str">
        <f>'Template Old'!F7</f>
        <v>Project has been Re-Baselined? (0-No, 1-Yes)</v>
      </c>
      <c r="G7" s="3">
        <v>0</v>
      </c>
      <c r="H7" s="323"/>
    </row>
    <row r="8" spans="1:13" x14ac:dyDescent="0.35">
      <c r="A8" s="3" t="str">
        <f>'Template Old'!A8</f>
        <v>P81 Req (2013)</v>
      </c>
      <c r="B8" s="639"/>
      <c r="C8" s="639"/>
      <c r="D8" s="639"/>
      <c r="E8" s="639"/>
      <c r="F8" s="639"/>
      <c r="G8" s="639"/>
      <c r="H8" s="323"/>
    </row>
    <row r="9" spans="1:13" x14ac:dyDescent="0.35">
      <c r="A9" s="3" t="str">
        <f>'Template Old'!A9</f>
        <v>Number of Directives</v>
      </c>
      <c r="B9" s="259">
        <v>1</v>
      </c>
      <c r="C9" s="639"/>
      <c r="D9" s="639"/>
      <c r="E9" s="639"/>
      <c r="F9" s="639"/>
      <c r="G9" s="639"/>
      <c r="H9" s="323"/>
    </row>
    <row r="10" spans="1:13" x14ac:dyDescent="0.35">
      <c r="A10" s="3" t="str">
        <f>'Template Old'!A10</f>
        <v>No. of Guidances (see Note 2)</v>
      </c>
      <c r="B10" s="259">
        <v>1</v>
      </c>
      <c r="C10" s="639"/>
      <c r="D10" s="639"/>
      <c r="E10" s="639"/>
      <c r="F10" s="639"/>
      <c r="G10" s="639"/>
      <c r="H10" s="323"/>
    </row>
    <row r="11" spans="1:13" ht="29" x14ac:dyDescent="0.35">
      <c r="A11" s="3" t="str">
        <f>'Template Old'!A11</f>
        <v>Directionally consistent with IERP findings (See Note 5)</v>
      </c>
      <c r="B11" s="632"/>
      <c r="C11" s="632"/>
      <c r="D11" s="632"/>
      <c r="E11" s="632"/>
      <c r="F11" s="632"/>
      <c r="G11" s="632"/>
      <c r="H11" s="321"/>
      <c r="K11" s="1"/>
      <c r="L11" s="1"/>
      <c r="M11" s="1"/>
    </row>
    <row r="12" spans="1:13" ht="14.9" customHeight="1" x14ac:dyDescent="0.35">
      <c r="A12" s="3" t="str">
        <f>'Template Old'!A12</f>
        <v>Developer</v>
      </c>
      <c r="B12" s="632"/>
      <c r="C12" s="632"/>
      <c r="D12" s="632"/>
      <c r="E12" s="632"/>
      <c r="F12" s="632"/>
      <c r="G12" s="632"/>
      <c r="H12" s="321"/>
    </row>
    <row r="13" spans="1:13" x14ac:dyDescent="0.35">
      <c r="A13" s="3" t="str">
        <f>'Template Old'!A13</f>
        <v>PMOS Liaison</v>
      </c>
      <c r="B13" s="632"/>
      <c r="C13" s="632"/>
      <c r="D13" s="632"/>
      <c r="E13" s="632"/>
      <c r="F13" s="632"/>
      <c r="G13" s="632"/>
      <c r="H13" s="321"/>
    </row>
    <row r="14" spans="1:13" ht="29.15" customHeight="1" x14ac:dyDescent="0.35">
      <c r="A14" s="3" t="str">
        <f>'Template Old'!A14</f>
        <v>Affected Standards</v>
      </c>
      <c r="B14" s="259">
        <v>2</v>
      </c>
      <c r="C14" s="632" t="s">
        <v>363</v>
      </c>
      <c r="D14" s="632"/>
      <c r="E14" s="632"/>
      <c r="F14" s="632"/>
      <c r="G14" s="632"/>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41487</v>
      </c>
      <c r="C22" s="74">
        <v>41533</v>
      </c>
      <c r="D22" s="75"/>
      <c r="E22" s="74"/>
      <c r="F22" s="42">
        <f t="shared" si="0"/>
        <v>-41487</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41802</v>
      </c>
      <c r="C31" s="75">
        <v>41813</v>
      </c>
      <c r="D31" s="75"/>
      <c r="E31" s="74"/>
      <c r="F31" s="42">
        <f t="shared" si="0"/>
        <v>-41802</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3" t="s">
        <v>227</v>
      </c>
      <c r="B38" s="24">
        <v>43525</v>
      </c>
      <c r="C38" s="635" t="s">
        <v>208</v>
      </c>
      <c r="D38" s="635"/>
      <c r="E38" s="635"/>
      <c r="F38" s="635"/>
      <c r="G38" s="635"/>
      <c r="H38" s="636"/>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960" priority="2">
      <formula>AND($B19&lt;=NOW(),$C19&gt;=NOW())</formula>
    </cfRule>
  </conditionalFormatting>
  <conditionalFormatting sqref="D19:D34">
    <cfRule type="expression" dxfId="959" priority="1">
      <formula>AND($D19&lt;=NOW(),$E19&gt;=NOW())</formula>
    </cfRule>
  </conditionalFormatting>
  <conditionalFormatting sqref="F19:F34">
    <cfRule type="cellIs" dxfId="958" priority="3" operator="lessThan">
      <formula>-90</formula>
    </cfRule>
    <cfRule type="cellIs" dxfId="957" priority="4" operator="lessThan">
      <formula>-45</formula>
    </cfRule>
    <cfRule type="cellIs" dxfId="956" priority="5" operator="greaterThan">
      <formula>-45</formula>
    </cfRule>
  </conditionalFormatting>
  <hyperlinks>
    <hyperlink ref="H1" location="Home!A1" display="Return to Home" xr:uid="{00000000-0004-0000-2B00-000000000000}"/>
    <hyperlink ref="B2:G2" r:id="rId1" display="Connecting New Facilities to the Grid" xr:uid="{00000000-0004-0000-2B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85CF2A0D-7149-49B6-8064-C37C74A68ACC}">
            <xm:f>IF($B$20=Home!$I$5,$A$24,)</xm:f>
            <x14:dxf/>
          </x14:cfRule>
          <xm:sqref>I10:ABK10</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3">
    <tabColor rgb="FFFF0000"/>
  </sheetPr>
  <dimension ref="A1:M41"/>
  <sheetViews>
    <sheetView workbookViewId="0">
      <pane ySplit="1" topLeftCell="A2" activePane="bottomLeft" state="frozen"/>
      <selection pane="bottomLeft" activeCell="A2" sqref="A2:XFD2"/>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09" t="s">
        <v>364</v>
      </c>
      <c r="C1" s="610"/>
      <c r="D1" s="610"/>
      <c r="E1" s="610"/>
      <c r="F1" s="610"/>
      <c r="G1" s="610"/>
      <c r="H1" s="49" t="s">
        <v>178</v>
      </c>
    </row>
    <row r="2" spans="1:13" s="7" customFormat="1" ht="15" customHeight="1" x14ac:dyDescent="0.45">
      <c r="A2" s="3" t="s">
        <v>204</v>
      </c>
      <c r="B2" s="640" t="s">
        <v>365</v>
      </c>
      <c r="C2" s="640"/>
      <c r="D2" s="640"/>
      <c r="E2" s="640"/>
      <c r="F2" s="640"/>
      <c r="G2" s="640"/>
      <c r="H2" s="6"/>
    </row>
    <row r="3" spans="1:13" s="7" customFormat="1" ht="15" customHeight="1" x14ac:dyDescent="0.45">
      <c r="A3" s="3" t="str">
        <f>'Template Old'!A3</f>
        <v>Status</v>
      </c>
      <c r="B3" s="612" t="s">
        <v>249</v>
      </c>
      <c r="C3" s="612"/>
      <c r="D3" s="612"/>
      <c r="E3" s="612"/>
      <c r="F3" s="612"/>
      <c r="G3" s="612"/>
      <c r="H3" s="6"/>
    </row>
    <row r="4" spans="1:13" s="7" customFormat="1" ht="18" customHeight="1" x14ac:dyDescent="0.45">
      <c r="A4" s="3" t="str">
        <f>'Template Old'!A4</f>
        <v>Comments</v>
      </c>
      <c r="B4" s="600" t="s">
        <v>208</v>
      </c>
      <c r="C4" s="600"/>
      <c r="D4" s="600"/>
      <c r="E4" s="600"/>
      <c r="F4" s="600"/>
      <c r="G4" s="600"/>
      <c r="H4" s="6"/>
    </row>
    <row r="5" spans="1:13" x14ac:dyDescent="0.35">
      <c r="A5" s="3" t="str">
        <f>'Template Old'!A5</f>
        <v>Deliverable</v>
      </c>
      <c r="B5" s="632"/>
      <c r="C5" s="632"/>
      <c r="D5" s="632"/>
      <c r="E5" s="632"/>
      <c r="F5" s="632"/>
      <c r="G5" s="632"/>
      <c r="H5" s="323"/>
    </row>
    <row r="6" spans="1:13" x14ac:dyDescent="0.35">
      <c r="A6" s="3" t="str">
        <f>'Template Old'!A6</f>
        <v>Deadline</v>
      </c>
      <c r="B6" s="639"/>
      <c r="C6" s="639"/>
      <c r="D6" s="639"/>
      <c r="E6" s="639"/>
      <c r="F6" s="639"/>
      <c r="G6" s="639"/>
      <c r="H6" s="323"/>
    </row>
    <row r="7" spans="1:13" ht="63" customHeight="1" x14ac:dyDescent="0.35">
      <c r="A7" s="3" t="str">
        <f>'Template Old'!A7</f>
        <v>Priority in RSDP, click to see applicable Footnote</v>
      </c>
      <c r="B7" s="3"/>
      <c r="C7" s="3"/>
      <c r="D7" s="3" t="str">
        <f>'Template Old'!D7</f>
        <v>Priority (1-Low, 2-Med, 3-High )</v>
      </c>
      <c r="E7" s="3">
        <v>0</v>
      </c>
      <c r="F7" s="3" t="str">
        <f>'Template Old'!F7</f>
        <v>Project has been Re-Baselined? (0-No, 1-Yes)</v>
      </c>
      <c r="G7" s="3">
        <v>0</v>
      </c>
      <c r="H7" s="323"/>
    </row>
    <row r="8" spans="1:13" x14ac:dyDescent="0.35">
      <c r="A8" s="3" t="str">
        <f>'Template Old'!A8</f>
        <v>P81 Req (2013)</v>
      </c>
      <c r="B8" s="639"/>
      <c r="C8" s="639"/>
      <c r="D8" s="639"/>
      <c r="E8" s="639"/>
      <c r="F8" s="639"/>
      <c r="G8" s="639"/>
      <c r="H8" s="323"/>
    </row>
    <row r="9" spans="1:13" x14ac:dyDescent="0.35">
      <c r="A9" s="3" t="str">
        <f>'Template Old'!A9</f>
        <v>Number of Directives</v>
      </c>
      <c r="B9" s="259">
        <v>17</v>
      </c>
      <c r="C9" s="639"/>
      <c r="D9" s="639"/>
      <c r="E9" s="639"/>
      <c r="F9" s="639"/>
      <c r="G9" s="639"/>
      <c r="H9" s="323"/>
    </row>
    <row r="10" spans="1:13" x14ac:dyDescent="0.35">
      <c r="A10" s="3" t="str">
        <f>'Template Old'!A10</f>
        <v>No. of Guidances (see Note 2)</v>
      </c>
      <c r="B10" s="259">
        <v>2</v>
      </c>
      <c r="C10" s="639"/>
      <c r="D10" s="639"/>
      <c r="E10" s="639"/>
      <c r="F10" s="639"/>
      <c r="G10" s="639"/>
      <c r="H10" s="323"/>
    </row>
    <row r="11" spans="1:13" ht="29" x14ac:dyDescent="0.35">
      <c r="A11" s="3" t="str">
        <f>'Template Old'!A11</f>
        <v>Directionally consistent with IERP findings (See Note 5)</v>
      </c>
      <c r="B11" s="632"/>
      <c r="C11" s="632"/>
      <c r="D11" s="632"/>
      <c r="E11" s="632"/>
      <c r="F11" s="632"/>
      <c r="G11" s="632"/>
      <c r="H11" s="321"/>
      <c r="K11" s="1"/>
      <c r="L11" s="1"/>
      <c r="M11" s="1"/>
    </row>
    <row r="12" spans="1:13" ht="14.9" customHeight="1" x14ac:dyDescent="0.35">
      <c r="A12" s="3" t="str">
        <f>'Template Old'!A12</f>
        <v>Developer</v>
      </c>
      <c r="B12" s="632"/>
      <c r="C12" s="632"/>
      <c r="D12" s="632"/>
      <c r="E12" s="632"/>
      <c r="F12" s="632"/>
      <c r="G12" s="632"/>
      <c r="H12" s="321"/>
    </row>
    <row r="13" spans="1:13" x14ac:dyDescent="0.35">
      <c r="A13" s="3" t="str">
        <f>'Template Old'!A13</f>
        <v>PMOS Liaison</v>
      </c>
      <c r="B13" s="632"/>
      <c r="C13" s="632"/>
      <c r="D13" s="632"/>
      <c r="E13" s="632"/>
      <c r="F13" s="632"/>
      <c r="G13" s="632"/>
      <c r="H13" s="321"/>
    </row>
    <row r="14" spans="1:13" ht="29.15" customHeight="1" x14ac:dyDescent="0.35">
      <c r="A14" s="3" t="str">
        <f>'Template Old'!A14</f>
        <v>Affected Standards</v>
      </c>
      <c r="B14" s="259">
        <v>2</v>
      </c>
      <c r="C14" s="632" t="s">
        <v>366</v>
      </c>
      <c r="D14" s="632"/>
      <c r="E14" s="632"/>
      <c r="F14" s="632"/>
      <c r="G14" s="632"/>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41526</v>
      </c>
      <c r="C22" s="74">
        <f>+B22+30</f>
        <v>41556</v>
      </c>
      <c r="D22" s="75"/>
      <c r="E22" s="74"/>
      <c r="F22" s="42">
        <f t="shared" si="0"/>
        <v>-41526</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41666</v>
      </c>
      <c r="C31" s="75">
        <v>41675</v>
      </c>
      <c r="D31" s="75"/>
      <c r="E31" s="74"/>
      <c r="F31" s="42">
        <f t="shared" si="0"/>
        <v>-41666</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3" t="s">
        <v>227</v>
      </c>
      <c r="B38" s="24">
        <v>43525</v>
      </c>
      <c r="C38" s="635" t="s">
        <v>208</v>
      </c>
      <c r="D38" s="635"/>
      <c r="E38" s="635"/>
      <c r="F38" s="635"/>
      <c r="G38" s="635"/>
      <c r="H38" s="636"/>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955" priority="2">
      <formula>AND($B19&lt;=NOW(),$C19&gt;=NOW())</formula>
    </cfRule>
  </conditionalFormatting>
  <conditionalFormatting sqref="D19:D34">
    <cfRule type="expression" dxfId="954" priority="1">
      <formula>AND($D19&lt;=NOW(),$E19&gt;=NOW())</formula>
    </cfRule>
  </conditionalFormatting>
  <conditionalFormatting sqref="F19:F34">
    <cfRule type="cellIs" dxfId="953" priority="3" operator="lessThan">
      <formula>-90</formula>
    </cfRule>
    <cfRule type="cellIs" dxfId="952" priority="4" operator="lessThan">
      <formula>-45</formula>
    </cfRule>
    <cfRule type="cellIs" dxfId="951" priority="5" operator="greaterThan">
      <formula>-45</formula>
    </cfRule>
  </conditionalFormatting>
  <hyperlinks>
    <hyperlink ref="H1" location="Home!A1" display="Return to Home" xr:uid="{00000000-0004-0000-2C00-000000000000}"/>
    <hyperlink ref="B2:G2" r:id="rId1" display="Modeling Data (MOD B)" xr:uid="{00000000-0004-0000-2C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28650266-E464-40D7-9C1D-F1EEDCFBF83A}">
            <xm:f>IF($B$20=Home!$I$5,$A$24,)</xm:f>
            <x14:dxf/>
          </x14:cfRule>
          <xm:sqref>I10:ABK10</xm:sqref>
        </x14:conditionalFormatting>
      </x14:conditionalFormatting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4">
    <tabColor rgb="FFFF0000"/>
  </sheetPr>
  <dimension ref="A1:M41"/>
  <sheetViews>
    <sheetView workbookViewId="0">
      <pane ySplit="1" topLeftCell="A2" activePane="bottomLeft" state="frozen"/>
      <selection pane="bottomLeft" activeCell="O19" sqref="O19"/>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09" t="s">
        <v>367</v>
      </c>
      <c r="C1" s="610"/>
      <c r="D1" s="610"/>
      <c r="E1" s="610"/>
      <c r="F1" s="610"/>
      <c r="G1" s="610"/>
      <c r="H1" s="49" t="s">
        <v>178</v>
      </c>
    </row>
    <row r="2" spans="1:13" s="7" customFormat="1" ht="15" customHeight="1" x14ac:dyDescent="0.45">
      <c r="A2" s="3" t="s">
        <v>204</v>
      </c>
      <c r="B2" s="640" t="s">
        <v>368</v>
      </c>
      <c r="C2" s="640"/>
      <c r="D2" s="640"/>
      <c r="E2" s="640"/>
      <c r="F2" s="640"/>
      <c r="G2" s="640"/>
      <c r="H2" s="6"/>
    </row>
    <row r="3" spans="1:13" s="7" customFormat="1" ht="15" customHeight="1" x14ac:dyDescent="0.45">
      <c r="A3" s="3" t="str">
        <f>'Template Old'!A3</f>
        <v>Status</v>
      </c>
      <c r="B3" s="612" t="s">
        <v>249</v>
      </c>
      <c r="C3" s="612"/>
      <c r="D3" s="612"/>
      <c r="E3" s="612"/>
      <c r="F3" s="612"/>
      <c r="G3" s="612"/>
      <c r="H3" s="6"/>
    </row>
    <row r="4" spans="1:13" s="7" customFormat="1" ht="18" customHeight="1" x14ac:dyDescent="0.45">
      <c r="A4" s="3" t="str">
        <f>'Template Old'!A4</f>
        <v>Comments</v>
      </c>
      <c r="B4" s="600" t="s">
        <v>208</v>
      </c>
      <c r="C4" s="600"/>
      <c r="D4" s="600"/>
      <c r="E4" s="600"/>
      <c r="F4" s="600"/>
      <c r="G4" s="600"/>
      <c r="H4" s="6"/>
    </row>
    <row r="5" spans="1:13" x14ac:dyDescent="0.35">
      <c r="A5" s="3" t="str">
        <f>'Template Old'!A5</f>
        <v>Deliverable</v>
      </c>
      <c r="B5" s="632"/>
      <c r="C5" s="632"/>
      <c r="D5" s="632"/>
      <c r="E5" s="632"/>
      <c r="F5" s="632"/>
      <c r="G5" s="632"/>
      <c r="H5" s="323"/>
    </row>
    <row r="6" spans="1:13" x14ac:dyDescent="0.35">
      <c r="A6" s="3" t="str">
        <f>'Template Old'!A6</f>
        <v>Deadline</v>
      </c>
      <c r="B6" s="639"/>
      <c r="C6" s="639"/>
      <c r="D6" s="639"/>
      <c r="E6" s="639"/>
      <c r="F6" s="639"/>
      <c r="G6" s="639"/>
      <c r="H6" s="323"/>
    </row>
    <row r="7" spans="1:13" ht="63" customHeight="1" x14ac:dyDescent="0.35">
      <c r="A7" s="3" t="str">
        <f>'Template Old'!A7</f>
        <v>Priority in RSDP, click to see applicable Footnote</v>
      </c>
      <c r="B7" s="3"/>
      <c r="C7" s="3"/>
      <c r="D7" s="3" t="str">
        <f>'Template Old'!D7</f>
        <v>Priority (1-Low, 2-Med, 3-High )</v>
      </c>
      <c r="E7" s="3">
        <v>0</v>
      </c>
      <c r="F7" s="3" t="str">
        <f>'Template Old'!F7</f>
        <v>Project has been Re-Baselined? (0-No, 1-Yes)</v>
      </c>
      <c r="G7" s="3">
        <v>0</v>
      </c>
      <c r="H7" s="323"/>
    </row>
    <row r="8" spans="1:13" x14ac:dyDescent="0.35">
      <c r="A8" s="3" t="str">
        <f>'Template Old'!A8</f>
        <v>P81 Req (2013)</v>
      </c>
      <c r="B8" s="639"/>
      <c r="C8" s="639"/>
      <c r="D8" s="639"/>
      <c r="E8" s="639"/>
      <c r="F8" s="639"/>
      <c r="G8" s="639"/>
      <c r="H8" s="323"/>
    </row>
    <row r="9" spans="1:13" x14ac:dyDescent="0.35">
      <c r="A9" s="3" t="str">
        <f>'Template Old'!A9</f>
        <v>Number of Directives</v>
      </c>
      <c r="B9" s="259">
        <v>10</v>
      </c>
      <c r="C9" s="639"/>
      <c r="D9" s="639"/>
      <c r="E9" s="639"/>
      <c r="F9" s="639"/>
      <c r="G9" s="639"/>
      <c r="H9" s="323"/>
    </row>
    <row r="10" spans="1:13" x14ac:dyDescent="0.35">
      <c r="A10" s="3" t="str">
        <f>'Template Old'!A10</f>
        <v>No. of Guidances (see Note 2)</v>
      </c>
      <c r="B10" s="259">
        <v>4</v>
      </c>
      <c r="C10" s="639"/>
      <c r="D10" s="639"/>
      <c r="E10" s="639"/>
      <c r="F10" s="639"/>
      <c r="G10" s="639"/>
      <c r="H10" s="323"/>
    </row>
    <row r="11" spans="1:13" ht="29" x14ac:dyDescent="0.35">
      <c r="A11" s="3" t="str">
        <f>'Template Old'!A11</f>
        <v>Directionally consistent with IERP findings (See Note 5)</v>
      </c>
      <c r="B11" s="632"/>
      <c r="C11" s="632"/>
      <c r="D11" s="632"/>
      <c r="E11" s="632"/>
      <c r="F11" s="632"/>
      <c r="G11" s="632"/>
      <c r="H11" s="321"/>
      <c r="K11" s="1"/>
      <c r="L11" s="1"/>
      <c r="M11" s="1"/>
    </row>
    <row r="12" spans="1:13" ht="14.9" customHeight="1" x14ac:dyDescent="0.35">
      <c r="A12" s="3" t="str">
        <f>'Template Old'!A12</f>
        <v>Developer</v>
      </c>
      <c r="B12" s="632"/>
      <c r="C12" s="632"/>
      <c r="D12" s="632"/>
      <c r="E12" s="632"/>
      <c r="F12" s="632"/>
      <c r="G12" s="632"/>
      <c r="H12" s="321"/>
    </row>
    <row r="13" spans="1:13" x14ac:dyDescent="0.35">
      <c r="A13" s="3" t="str">
        <f>'Template Old'!A13</f>
        <v>PMOS Liaison</v>
      </c>
      <c r="B13" s="632"/>
      <c r="C13" s="632"/>
      <c r="D13" s="632"/>
      <c r="E13" s="632"/>
      <c r="F13" s="632"/>
      <c r="G13" s="632"/>
      <c r="H13" s="321"/>
    </row>
    <row r="14" spans="1:13" ht="29.15" customHeight="1" x14ac:dyDescent="0.35">
      <c r="A14" s="3" t="str">
        <f>'Template Old'!A14</f>
        <v>Affected Standards</v>
      </c>
      <c r="B14" s="259">
        <v>1</v>
      </c>
      <c r="C14" s="632" t="s">
        <v>369</v>
      </c>
      <c r="D14" s="632"/>
      <c r="E14" s="632"/>
      <c r="F14" s="632"/>
      <c r="G14" s="632"/>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41477</v>
      </c>
      <c r="C22" s="74">
        <v>41521</v>
      </c>
      <c r="D22" s="75"/>
      <c r="E22" s="74"/>
      <c r="F22" s="42">
        <f t="shared" si="0"/>
        <v>-41477</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41754</v>
      </c>
      <c r="C31" s="75">
        <v>41764</v>
      </c>
      <c r="D31" s="75"/>
      <c r="E31" s="74"/>
      <c r="F31" s="42">
        <f t="shared" si="0"/>
        <v>-41754</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3" t="s">
        <v>227</v>
      </c>
      <c r="B38" s="24">
        <v>43525</v>
      </c>
      <c r="C38" s="635" t="s">
        <v>208</v>
      </c>
      <c r="D38" s="635"/>
      <c r="E38" s="635"/>
      <c r="F38" s="635"/>
      <c r="G38" s="635"/>
      <c r="H38" s="636"/>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950" priority="2">
      <formula>AND($B19&lt;=NOW(),$C19&gt;=NOW())</formula>
    </cfRule>
  </conditionalFormatting>
  <conditionalFormatting sqref="D19:D34">
    <cfRule type="expression" dxfId="949" priority="1">
      <formula>AND($D19&lt;=NOW(),$E19&gt;=NOW())</formula>
    </cfRule>
  </conditionalFormatting>
  <conditionalFormatting sqref="F19:F34">
    <cfRule type="cellIs" dxfId="948" priority="3" operator="lessThan">
      <formula>-90</formula>
    </cfRule>
    <cfRule type="cellIs" dxfId="947" priority="4" operator="lessThan">
      <formula>-45</formula>
    </cfRule>
    <cfRule type="cellIs" dxfId="946" priority="5" operator="greaterThan">
      <formula>-45</formula>
    </cfRule>
  </conditionalFormatting>
  <hyperlinks>
    <hyperlink ref="H1" location="Home!A1" display="Return to Home" xr:uid="{00000000-0004-0000-2D00-000000000000}"/>
    <hyperlink ref="B2:G2" r:id="rId1" display="Demand Data (MOD C)" xr:uid="{00000000-0004-0000-2D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4F651C20-E4BD-4CA6-8C62-D157E8777F4D}">
            <xm:f>IF($B$20=Home!$I$5,$A$24,)</xm:f>
            <x14:dxf/>
          </x14:cfRule>
          <xm:sqref>I10:ABK10</xm:sqref>
        </x14:conditionalFormatting>
      </x14:conditionalFormatting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5">
    <tabColor rgb="FFFF0000"/>
  </sheetPr>
  <dimension ref="A1:M41"/>
  <sheetViews>
    <sheetView workbookViewId="0">
      <pane ySplit="1" topLeftCell="A2" activePane="bottomLeft" state="frozen"/>
      <selection pane="bottomLeft" activeCell="B1" sqref="B1:G1"/>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09" t="s">
        <v>370</v>
      </c>
      <c r="C1" s="610"/>
      <c r="D1" s="610"/>
      <c r="E1" s="610"/>
      <c r="F1" s="610"/>
      <c r="G1" s="610"/>
      <c r="H1" s="49" t="s">
        <v>178</v>
      </c>
    </row>
    <row r="2" spans="1:13" s="7" customFormat="1" ht="15" customHeight="1" x14ac:dyDescent="0.45">
      <c r="A2" s="3" t="s">
        <v>204</v>
      </c>
      <c r="B2" s="640" t="s">
        <v>371</v>
      </c>
      <c r="C2" s="640"/>
      <c r="D2" s="640"/>
      <c r="E2" s="640"/>
      <c r="F2" s="640"/>
      <c r="G2" s="640"/>
      <c r="H2" s="6"/>
    </row>
    <row r="3" spans="1:13" s="7" customFormat="1" ht="15" customHeight="1" x14ac:dyDescent="0.45">
      <c r="A3" s="3" t="str">
        <f>'Template Old'!A3</f>
        <v>Status</v>
      </c>
      <c r="B3" s="612" t="s">
        <v>249</v>
      </c>
      <c r="C3" s="612"/>
      <c r="D3" s="612"/>
      <c r="E3" s="612"/>
      <c r="F3" s="612"/>
      <c r="G3" s="612"/>
      <c r="H3" s="6"/>
    </row>
    <row r="4" spans="1:13" s="7" customFormat="1" ht="35.75" customHeight="1" x14ac:dyDescent="0.45">
      <c r="A4" s="3" t="str">
        <f>'Template Old'!A4</f>
        <v>Comments</v>
      </c>
      <c r="B4" s="600" t="s">
        <v>306</v>
      </c>
      <c r="C4" s="600"/>
      <c r="D4" s="600"/>
      <c r="E4" s="600"/>
      <c r="F4" s="600"/>
      <c r="G4" s="600"/>
      <c r="H4" s="6"/>
    </row>
    <row r="5" spans="1:13" x14ac:dyDescent="0.35">
      <c r="A5" s="3" t="str">
        <f>'Template Old'!A5</f>
        <v>Deliverable</v>
      </c>
      <c r="B5" s="632"/>
      <c r="C5" s="632"/>
      <c r="D5" s="632"/>
      <c r="E5" s="632"/>
      <c r="F5" s="632"/>
      <c r="G5" s="632"/>
      <c r="H5" s="323"/>
    </row>
    <row r="6" spans="1:13" x14ac:dyDescent="0.35">
      <c r="A6" s="3" t="str">
        <f>'Template Old'!A6</f>
        <v>Deadline</v>
      </c>
      <c r="B6" s="639"/>
      <c r="C6" s="639"/>
      <c r="D6" s="639"/>
      <c r="E6" s="639"/>
      <c r="F6" s="639"/>
      <c r="G6" s="639"/>
      <c r="H6" s="323"/>
    </row>
    <row r="7" spans="1:13" ht="63" customHeight="1" x14ac:dyDescent="0.35">
      <c r="A7" s="3" t="str">
        <f>'Template Old'!A7</f>
        <v>Priority in RSDP, click to see applicable Footnote</v>
      </c>
      <c r="B7" s="3"/>
      <c r="C7" s="3"/>
      <c r="D7" s="3" t="str">
        <f>'Template Old'!D7</f>
        <v>Priority (1-Low, 2-Med, 3-High )</v>
      </c>
      <c r="E7" s="3">
        <v>0</v>
      </c>
      <c r="F7" s="3" t="str">
        <f>'Template Old'!F7</f>
        <v>Project has been Re-Baselined? (0-No, 1-Yes)</v>
      </c>
      <c r="G7" s="3">
        <v>0</v>
      </c>
      <c r="H7" s="323"/>
    </row>
    <row r="8" spans="1:13" x14ac:dyDescent="0.35">
      <c r="A8" s="3" t="str">
        <f>'Template Old'!A8</f>
        <v>P81 Req (2013)</v>
      </c>
      <c r="B8" s="639"/>
      <c r="C8" s="639"/>
      <c r="D8" s="639"/>
      <c r="E8" s="639"/>
      <c r="F8" s="639"/>
      <c r="G8" s="639"/>
      <c r="H8" s="323"/>
    </row>
    <row r="9" spans="1:13" x14ac:dyDescent="0.35">
      <c r="A9" s="3" t="str">
        <f>'Template Old'!A9</f>
        <v>Number of Directives</v>
      </c>
      <c r="B9" s="259">
        <v>1</v>
      </c>
      <c r="C9" s="631" t="s">
        <v>372</v>
      </c>
      <c r="D9" s="631"/>
      <c r="E9" s="631"/>
      <c r="F9" s="631"/>
      <c r="G9" s="631"/>
      <c r="H9" s="323"/>
    </row>
    <row r="10" spans="1:13" x14ac:dyDescent="0.35">
      <c r="A10" s="3" t="str">
        <f>'Template Old'!A10</f>
        <v>No. of Guidances (see Note 2)</v>
      </c>
      <c r="B10" s="259">
        <v>1</v>
      </c>
      <c r="C10" s="631" t="s">
        <v>372</v>
      </c>
      <c r="D10" s="631"/>
      <c r="E10" s="631"/>
      <c r="F10" s="631"/>
      <c r="G10" s="631"/>
      <c r="H10" s="323"/>
    </row>
    <row r="11" spans="1:13" ht="29" x14ac:dyDescent="0.35">
      <c r="A11" s="3" t="str">
        <f>'Template Old'!A11</f>
        <v>Directionally consistent with IERP findings (See Note 5)</v>
      </c>
      <c r="B11" s="632"/>
      <c r="C11" s="632"/>
      <c r="D11" s="632"/>
      <c r="E11" s="632"/>
      <c r="F11" s="632"/>
      <c r="G11" s="632"/>
      <c r="H11" s="321"/>
      <c r="K11" s="1"/>
      <c r="L11" s="1"/>
      <c r="M11" s="1"/>
    </row>
    <row r="12" spans="1:13" ht="14.9" customHeight="1" x14ac:dyDescent="0.35">
      <c r="A12" s="3" t="str">
        <f>'Template Old'!A12</f>
        <v>Developer</v>
      </c>
      <c r="B12" s="632"/>
      <c r="C12" s="632"/>
      <c r="D12" s="632"/>
      <c r="E12" s="632"/>
      <c r="F12" s="632"/>
      <c r="G12" s="632"/>
      <c r="H12" s="321"/>
    </row>
    <row r="13" spans="1:13" x14ac:dyDescent="0.35">
      <c r="A13" s="3" t="str">
        <f>'Template Old'!A13</f>
        <v>PMOS Liaison</v>
      </c>
      <c r="B13" s="632"/>
      <c r="C13" s="632"/>
      <c r="D13" s="632"/>
      <c r="E13" s="632"/>
      <c r="F13" s="632"/>
      <c r="G13" s="632"/>
      <c r="H13" s="321"/>
    </row>
    <row r="14" spans="1:13" ht="29.15" customHeight="1" x14ac:dyDescent="0.35">
      <c r="A14" s="3" t="str">
        <f>'Template Old'!A14</f>
        <v>Affected Standards</v>
      </c>
      <c r="B14" s="259">
        <v>1</v>
      </c>
      <c r="C14" s="632" t="s">
        <v>369</v>
      </c>
      <c r="D14" s="632"/>
      <c r="E14" s="632"/>
      <c r="F14" s="632"/>
      <c r="G14" s="632"/>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42110</v>
      </c>
      <c r="C22" s="74">
        <v>42143</v>
      </c>
      <c r="D22" s="75"/>
      <c r="E22" s="74"/>
      <c r="F22" s="42">
        <f t="shared" si="0"/>
        <v>-42110</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42283</v>
      </c>
      <c r="C31" s="75">
        <v>42292</v>
      </c>
      <c r="D31" s="75"/>
      <c r="E31" s="74">
        <v>42200</v>
      </c>
      <c r="F31" s="42">
        <f t="shared" si="0"/>
        <v>-42283</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3" t="s">
        <v>227</v>
      </c>
      <c r="B38" s="24">
        <v>43525</v>
      </c>
      <c r="C38" s="635" t="s">
        <v>208</v>
      </c>
      <c r="D38" s="635"/>
      <c r="E38" s="635"/>
      <c r="F38" s="635"/>
      <c r="G38" s="635"/>
      <c r="H38" s="636"/>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945" priority="2">
      <formula>AND($B19&lt;=NOW(),$C19&gt;=NOW())</formula>
    </cfRule>
  </conditionalFormatting>
  <conditionalFormatting sqref="D19:D34">
    <cfRule type="expression" dxfId="944" priority="1">
      <formula>AND($D19&lt;=NOW(),$E19&gt;=NOW())</formula>
    </cfRule>
  </conditionalFormatting>
  <conditionalFormatting sqref="F19:F34">
    <cfRule type="cellIs" dxfId="943" priority="3" operator="lessThan">
      <formula>-90</formula>
    </cfRule>
    <cfRule type="cellIs" dxfId="942" priority="4" operator="lessThan">
      <formula>-45</formula>
    </cfRule>
    <cfRule type="cellIs" dxfId="941" priority="5" operator="greaterThan">
      <formula>-45</formula>
    </cfRule>
  </conditionalFormatting>
  <hyperlinks>
    <hyperlink ref="H1" location="Home!A1" display="Return to Home" xr:uid="{00000000-0004-0000-2E00-000000000000}"/>
    <hyperlink ref="B2:G2" r:id="rId1" display="MOD-031 FERC Order No. 804 Directives" xr:uid="{00000000-0004-0000-2E00-000001000000}"/>
    <hyperlink ref="C9:G9" r:id="rId2" display="Order No. 804" xr:uid="{00000000-0004-0000-2E00-000002000000}"/>
    <hyperlink ref="C10:G10" r:id="rId3" display="Order No. 804" xr:uid="{00000000-0004-0000-2E00-000003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21A49F27-63C0-4E0C-AED6-161D366B96B4}">
            <xm:f>IF($B$20=Home!$I$5,$A$24,)</xm:f>
            <x14:dxf/>
          </x14:cfRule>
          <xm:sqref>I10:ABK10</xm:sqref>
        </x14:conditionalFormatting>
      </x14:conditionalFormatting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6">
    <tabColor rgb="FFFF0000"/>
  </sheetPr>
  <dimension ref="A1:M41"/>
  <sheetViews>
    <sheetView workbookViewId="0">
      <pane ySplit="1" topLeftCell="A2" activePane="bottomLeft" state="frozen"/>
      <selection pane="bottomLeft" activeCell="B1" sqref="B1:G1"/>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09" t="s">
        <v>373</v>
      </c>
      <c r="C1" s="610"/>
      <c r="D1" s="610"/>
      <c r="E1" s="610"/>
      <c r="F1" s="610"/>
      <c r="G1" s="610"/>
      <c r="H1" s="49" t="s">
        <v>178</v>
      </c>
    </row>
    <row r="2" spans="1:13" s="7" customFormat="1" ht="15" customHeight="1" x14ac:dyDescent="0.45">
      <c r="A2" s="3" t="s">
        <v>204</v>
      </c>
      <c r="B2" s="640" t="s">
        <v>374</v>
      </c>
      <c r="C2" s="640"/>
      <c r="D2" s="640"/>
      <c r="E2" s="640"/>
      <c r="F2" s="640"/>
      <c r="G2" s="640"/>
      <c r="H2" s="6"/>
    </row>
    <row r="3" spans="1:13" s="7" customFormat="1" ht="15" customHeight="1" x14ac:dyDescent="0.45">
      <c r="A3" s="3" t="str">
        <f>'Template Old'!A3</f>
        <v>Status</v>
      </c>
      <c r="B3" s="612" t="s">
        <v>249</v>
      </c>
      <c r="C3" s="612"/>
      <c r="D3" s="612"/>
      <c r="E3" s="612"/>
      <c r="F3" s="612"/>
      <c r="G3" s="612"/>
      <c r="H3" s="6"/>
    </row>
    <row r="4" spans="1:13" s="7" customFormat="1" ht="33" customHeight="1" x14ac:dyDescent="0.45">
      <c r="A4" s="3" t="str">
        <f>'Template Old'!A4</f>
        <v>Comments</v>
      </c>
      <c r="B4" s="600" t="s">
        <v>300</v>
      </c>
      <c r="C4" s="600"/>
      <c r="D4" s="600"/>
      <c r="E4" s="600"/>
      <c r="F4" s="600"/>
      <c r="G4" s="600"/>
      <c r="H4" s="6"/>
    </row>
    <row r="5" spans="1:13" x14ac:dyDescent="0.35">
      <c r="A5" s="3" t="str">
        <f>'Template Old'!A5</f>
        <v>Deliverable</v>
      </c>
      <c r="B5" s="632"/>
      <c r="C5" s="632"/>
      <c r="D5" s="632"/>
      <c r="E5" s="632"/>
      <c r="F5" s="632"/>
      <c r="G5" s="632"/>
      <c r="H5" s="323"/>
    </row>
    <row r="6" spans="1:13" x14ac:dyDescent="0.35">
      <c r="A6" s="3" t="str">
        <f>'Template Old'!A6</f>
        <v>Deadline</v>
      </c>
      <c r="B6" s="639"/>
      <c r="C6" s="639"/>
      <c r="D6" s="639"/>
      <c r="E6" s="639"/>
      <c r="F6" s="639"/>
      <c r="G6" s="639"/>
      <c r="H6" s="323"/>
    </row>
    <row r="7" spans="1:13" ht="63" customHeight="1" x14ac:dyDescent="0.3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35">
      <c r="A8" s="3" t="str">
        <f>'Template Old'!A8</f>
        <v>P81 Req (2013)</v>
      </c>
      <c r="B8" s="639"/>
      <c r="C8" s="639"/>
      <c r="D8" s="639"/>
      <c r="E8" s="639"/>
      <c r="F8" s="639"/>
      <c r="G8" s="639"/>
      <c r="H8" s="323"/>
    </row>
    <row r="9" spans="1:13" x14ac:dyDescent="0.35">
      <c r="A9" s="3" t="str">
        <f>'Template Old'!A9</f>
        <v>Number of Directives</v>
      </c>
      <c r="B9" s="259">
        <v>0</v>
      </c>
      <c r="C9" s="639"/>
      <c r="D9" s="639"/>
      <c r="E9" s="639"/>
      <c r="F9" s="639"/>
      <c r="G9" s="639"/>
      <c r="H9" s="323"/>
    </row>
    <row r="10" spans="1:13" x14ac:dyDescent="0.35">
      <c r="A10" s="3" t="str">
        <f>'Template Old'!A10</f>
        <v>No. of Guidances (see Note 2)</v>
      </c>
      <c r="B10" s="259">
        <v>2</v>
      </c>
      <c r="C10" s="639"/>
      <c r="D10" s="639"/>
      <c r="E10" s="639"/>
      <c r="F10" s="639"/>
      <c r="G10" s="639"/>
      <c r="H10" s="323"/>
    </row>
    <row r="11" spans="1:13" ht="29" x14ac:dyDescent="0.35">
      <c r="A11" s="3" t="str">
        <f>'Template Old'!A11</f>
        <v>Directionally consistent with IERP findings (See Note 5)</v>
      </c>
      <c r="B11" s="632"/>
      <c r="C11" s="632"/>
      <c r="D11" s="632"/>
      <c r="E11" s="632"/>
      <c r="F11" s="632"/>
      <c r="G11" s="632"/>
      <c r="H11" s="321"/>
      <c r="K11" s="1"/>
      <c r="L11" s="1"/>
      <c r="M11" s="1"/>
    </row>
    <row r="12" spans="1:13" ht="14.9" customHeight="1" x14ac:dyDescent="0.35">
      <c r="A12" s="3" t="str">
        <f>'Template Old'!A12</f>
        <v>Developer</v>
      </c>
      <c r="B12" s="632"/>
      <c r="C12" s="632"/>
      <c r="D12" s="632"/>
      <c r="E12" s="632"/>
      <c r="F12" s="632"/>
      <c r="G12" s="632"/>
      <c r="H12" s="321"/>
    </row>
    <row r="13" spans="1:13" x14ac:dyDescent="0.35">
      <c r="A13" s="3" t="str">
        <f>'Template Old'!A13</f>
        <v>PMOS Liaison</v>
      </c>
      <c r="B13" s="632"/>
      <c r="C13" s="632"/>
      <c r="D13" s="632"/>
      <c r="E13" s="632"/>
      <c r="F13" s="632"/>
      <c r="G13" s="632"/>
      <c r="H13" s="321"/>
    </row>
    <row r="14" spans="1:13" ht="29.15" customHeight="1" x14ac:dyDescent="0.35">
      <c r="A14" s="3" t="str">
        <f>'Template Old'!A14</f>
        <v>Affected Standards</v>
      </c>
      <c r="B14" s="259">
        <v>1</v>
      </c>
      <c r="C14" s="632" t="s">
        <v>375</v>
      </c>
      <c r="D14" s="632"/>
      <c r="E14" s="632"/>
      <c r="F14" s="632"/>
      <c r="G14" s="632"/>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40704</v>
      </c>
      <c r="C22" s="74">
        <v>40735</v>
      </c>
      <c r="D22" s="75"/>
      <c r="E22" s="74"/>
      <c r="F22" s="42">
        <f t="shared" si="0"/>
        <v>-40704</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41849</v>
      </c>
      <c r="C31" s="74">
        <v>41858</v>
      </c>
      <c r="D31" s="75"/>
      <c r="E31" s="74">
        <v>41577</v>
      </c>
      <c r="F31" s="42">
        <f t="shared" si="0"/>
        <v>-41849</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3" t="s">
        <v>227</v>
      </c>
      <c r="B38" s="24">
        <v>43525</v>
      </c>
      <c r="C38" s="635" t="s">
        <v>208</v>
      </c>
      <c r="D38" s="635"/>
      <c r="E38" s="635"/>
      <c r="F38" s="635"/>
      <c r="G38" s="635"/>
      <c r="H38" s="636"/>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940" priority="2">
      <formula>AND($B19&lt;=NOW(),$C19&gt;=NOW())</formula>
    </cfRule>
  </conditionalFormatting>
  <conditionalFormatting sqref="D19:D34">
    <cfRule type="expression" dxfId="939" priority="1">
      <formula>AND($D19&lt;=NOW(),$E19&gt;=NOW())</formula>
    </cfRule>
  </conditionalFormatting>
  <conditionalFormatting sqref="F19:F34">
    <cfRule type="cellIs" dxfId="938" priority="3" operator="lessThan">
      <formula>-90</formula>
    </cfRule>
    <cfRule type="cellIs" dxfId="937" priority="4" operator="lessThan">
      <formula>-45</formula>
    </cfRule>
    <cfRule type="cellIs" dxfId="936" priority="5" operator="greaterThan">
      <formula>-45</formula>
    </cfRule>
  </conditionalFormatting>
  <hyperlinks>
    <hyperlink ref="H1" location="Home!A1" display="Return to Home" xr:uid="{00000000-0004-0000-2F00-000000000000}"/>
    <hyperlink ref="B2:G2" r:id="rId1" display="Protection System (Misoperations)" xr:uid="{00000000-0004-0000-2F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82BE37C6-F7B5-4E62-B6FA-AE9FA1CE528E}">
            <xm:f>IF($B$20=Home!$I$5,$A$24,)</xm:f>
            <x14:dxf/>
          </x14:cfRule>
          <xm:sqref>I10:ABK10</xm:sqref>
        </x14:conditionalFormatting>
      </x14:conditionalFormatting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7">
    <tabColor rgb="FFFF0000"/>
  </sheetPr>
  <dimension ref="A1:M41"/>
  <sheetViews>
    <sheetView workbookViewId="0">
      <pane ySplit="1" topLeftCell="A2" activePane="bottomLeft" state="frozen"/>
      <selection pane="bottomLeft" activeCell="A2" sqref="A2:XFD2"/>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09" t="s">
        <v>376</v>
      </c>
      <c r="C1" s="610"/>
      <c r="D1" s="610"/>
      <c r="E1" s="610"/>
      <c r="F1" s="610"/>
      <c r="G1" s="610"/>
      <c r="H1" s="49" t="s">
        <v>178</v>
      </c>
    </row>
    <row r="2" spans="1:13" s="7" customFormat="1" ht="15" customHeight="1" x14ac:dyDescent="0.45">
      <c r="A2" s="3" t="s">
        <v>204</v>
      </c>
      <c r="B2" s="640" t="s">
        <v>377</v>
      </c>
      <c r="C2" s="640"/>
      <c r="D2" s="640"/>
      <c r="E2" s="640"/>
      <c r="F2" s="640"/>
      <c r="G2" s="640"/>
      <c r="H2" s="6"/>
    </row>
    <row r="3" spans="1:13" s="7" customFormat="1" ht="15" customHeight="1" x14ac:dyDescent="0.45">
      <c r="A3" s="3" t="str">
        <f>'Template Old'!A3</f>
        <v>Status</v>
      </c>
      <c r="B3" s="612" t="s">
        <v>249</v>
      </c>
      <c r="C3" s="612"/>
      <c r="D3" s="612"/>
      <c r="E3" s="612"/>
      <c r="F3" s="612"/>
      <c r="G3" s="612"/>
      <c r="H3" s="6"/>
    </row>
    <row r="4" spans="1:13" s="7" customFormat="1" ht="18" customHeight="1" x14ac:dyDescent="0.45">
      <c r="A4" s="3" t="str">
        <f>'Template Old'!A4</f>
        <v>Comments</v>
      </c>
      <c r="B4" s="600" t="s">
        <v>208</v>
      </c>
      <c r="C4" s="600"/>
      <c r="D4" s="600"/>
      <c r="E4" s="600"/>
      <c r="F4" s="600"/>
      <c r="G4" s="600"/>
      <c r="H4" s="6"/>
    </row>
    <row r="5" spans="1:13" x14ac:dyDescent="0.35">
      <c r="A5" s="3" t="str">
        <f>'Template Old'!A5</f>
        <v>Deliverable</v>
      </c>
      <c r="B5" s="632"/>
      <c r="C5" s="632"/>
      <c r="D5" s="632"/>
      <c r="E5" s="632"/>
      <c r="F5" s="632"/>
      <c r="G5" s="632"/>
      <c r="H5" s="323"/>
    </row>
    <row r="6" spans="1:13" x14ac:dyDescent="0.35">
      <c r="A6" s="3" t="str">
        <f>'Template Old'!A6</f>
        <v>Deadline</v>
      </c>
      <c r="B6" s="639"/>
      <c r="C6" s="639"/>
      <c r="D6" s="639"/>
      <c r="E6" s="639"/>
      <c r="F6" s="639"/>
      <c r="G6" s="639"/>
      <c r="H6" s="323"/>
    </row>
    <row r="7" spans="1:13" ht="63" customHeight="1" x14ac:dyDescent="0.35">
      <c r="A7" s="3" t="str">
        <f>'Template Old'!A7</f>
        <v>Priority in RSDP, click to see applicable Footnote</v>
      </c>
      <c r="B7" s="3"/>
      <c r="C7" s="3"/>
      <c r="D7" s="3" t="str">
        <f>'Template Old'!D7</f>
        <v>Priority (1-Low, 2-Med, 3-High )</v>
      </c>
      <c r="E7" s="3">
        <v>2</v>
      </c>
      <c r="F7" s="3" t="str">
        <f>'Template Old'!F7</f>
        <v>Project has been Re-Baselined? (0-No, 1-Yes)</v>
      </c>
      <c r="G7" s="3">
        <v>0</v>
      </c>
      <c r="H7" s="323"/>
    </row>
    <row r="8" spans="1:13" x14ac:dyDescent="0.35">
      <c r="A8" s="3" t="str">
        <f>'Template Old'!A8</f>
        <v>P81 Req (2013)</v>
      </c>
      <c r="B8" s="639"/>
      <c r="C8" s="639"/>
      <c r="D8" s="639"/>
      <c r="E8" s="639"/>
      <c r="F8" s="639"/>
      <c r="G8" s="639"/>
      <c r="H8" s="323"/>
    </row>
    <row r="9" spans="1:13" x14ac:dyDescent="0.35">
      <c r="A9" s="3" t="str">
        <f>'Template Old'!A9</f>
        <v>Number of Directives</v>
      </c>
      <c r="B9" s="259">
        <v>1</v>
      </c>
      <c r="C9" s="639"/>
      <c r="D9" s="639"/>
      <c r="E9" s="639"/>
      <c r="F9" s="639"/>
      <c r="G9" s="639"/>
      <c r="H9" s="323"/>
    </row>
    <row r="10" spans="1:13" x14ac:dyDescent="0.35">
      <c r="A10" s="3" t="str">
        <f>'Template Old'!A10</f>
        <v>No. of Guidances (see Note 2)</v>
      </c>
      <c r="B10" s="259">
        <v>2</v>
      </c>
      <c r="C10" s="639"/>
      <c r="D10" s="639"/>
      <c r="E10" s="639"/>
      <c r="F10" s="639"/>
      <c r="G10" s="639"/>
      <c r="H10" s="323"/>
    </row>
    <row r="11" spans="1:13" ht="29" x14ac:dyDescent="0.35">
      <c r="A11" s="3" t="str">
        <f>'Template Old'!A11</f>
        <v>Directionally consistent with IERP findings (See Note 5)</v>
      </c>
      <c r="B11" s="632"/>
      <c r="C11" s="632"/>
      <c r="D11" s="632"/>
      <c r="E11" s="632"/>
      <c r="F11" s="632"/>
      <c r="G11" s="632"/>
      <c r="H11" s="321"/>
      <c r="K11" s="1"/>
      <c r="L11" s="1"/>
      <c r="M11" s="1"/>
    </row>
    <row r="12" spans="1:13" ht="14.9" customHeight="1" x14ac:dyDescent="0.35">
      <c r="A12" s="3" t="str">
        <f>'Template Old'!A12</f>
        <v>Developer</v>
      </c>
      <c r="B12" s="632"/>
      <c r="C12" s="632"/>
      <c r="D12" s="632"/>
      <c r="E12" s="632"/>
      <c r="F12" s="632"/>
      <c r="G12" s="632"/>
      <c r="H12" s="321"/>
    </row>
    <row r="13" spans="1:13" x14ac:dyDescent="0.35">
      <c r="A13" s="3" t="str">
        <f>'Template Old'!A13</f>
        <v>PMOS Liaison</v>
      </c>
      <c r="B13" s="632"/>
      <c r="C13" s="632"/>
      <c r="D13" s="632"/>
      <c r="E13" s="632"/>
      <c r="F13" s="632"/>
      <c r="G13" s="632"/>
      <c r="H13" s="321"/>
    </row>
    <row r="14" spans="1:13" ht="29.15" customHeight="1" x14ac:dyDescent="0.35">
      <c r="A14" s="3" t="str">
        <f>'Template Old'!A14</f>
        <v>Affected Standards</v>
      </c>
      <c r="B14" s="259">
        <v>29</v>
      </c>
      <c r="C14" s="628" t="s">
        <v>378</v>
      </c>
      <c r="D14" s="628"/>
      <c r="E14" s="628"/>
      <c r="F14" s="628"/>
      <c r="G14" s="628"/>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41688</v>
      </c>
      <c r="C22" s="74">
        <v>41717</v>
      </c>
      <c r="D22" s="75"/>
      <c r="E22" s="74"/>
      <c r="F22" s="42">
        <f t="shared" si="0"/>
        <v>-41688</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41940</v>
      </c>
      <c r="C31" s="75">
        <v>41949</v>
      </c>
      <c r="D31" s="75"/>
      <c r="E31" s="74"/>
      <c r="F31" s="42">
        <f t="shared" si="0"/>
        <v>-41940</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3" t="s">
        <v>227</v>
      </c>
      <c r="B38" s="24">
        <v>43525</v>
      </c>
      <c r="C38" s="635" t="s">
        <v>208</v>
      </c>
      <c r="D38" s="635"/>
      <c r="E38" s="635"/>
      <c r="F38" s="635"/>
      <c r="G38" s="635"/>
      <c r="H38" s="636"/>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935" priority="2">
      <formula>AND($B19&lt;=NOW(),$C19&gt;=NOW())</formula>
    </cfRule>
  </conditionalFormatting>
  <conditionalFormatting sqref="D19:D34">
    <cfRule type="expression" dxfId="934" priority="1">
      <formula>AND($D19&lt;=NOW(),$E19&gt;=NOW())</formula>
    </cfRule>
  </conditionalFormatting>
  <conditionalFormatting sqref="F19:F34">
    <cfRule type="cellIs" dxfId="933" priority="3" operator="lessThan">
      <formula>-90</formula>
    </cfRule>
    <cfRule type="cellIs" dxfId="932" priority="4" operator="lessThan">
      <formula>-45</formula>
    </cfRule>
    <cfRule type="cellIs" dxfId="931" priority="5" operator="greaterThan">
      <formula>-45</formula>
    </cfRule>
  </conditionalFormatting>
  <hyperlinks>
    <hyperlink ref="H1" location="Home!A1" display="Return to Home" xr:uid="{00000000-0004-0000-3000-000000000000}"/>
    <hyperlink ref="B2:G2" r:id="rId1" display="Phase 2 of Protection Systems" xr:uid="{00000000-0004-0000-3000-000001000000}"/>
    <hyperlink ref="C14:G14" r:id="rId2" display="See Implemention Plan for full list" xr:uid="{00000000-0004-0000-3000-000002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06F12D05-D3E3-47F3-845C-FA3BB1A4103D}">
            <xm:f>IF($B$20=Home!$I$5,$A$24,)</xm:f>
            <x14:dxf/>
          </x14:cfRule>
          <xm:sqref>I10:ABK10</xm:sqref>
        </x14:conditionalFormatting>
      </x14:conditionalFormatting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8">
    <tabColor rgb="FFFF0000"/>
  </sheetPr>
  <dimension ref="A1:M41"/>
  <sheetViews>
    <sheetView workbookViewId="0">
      <pane ySplit="1" topLeftCell="A14" activePane="bottomLeft" state="frozen"/>
      <selection pane="bottomLeft" activeCell="E32" sqref="E32"/>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09" t="s">
        <v>379</v>
      </c>
      <c r="C1" s="610"/>
      <c r="D1" s="610"/>
      <c r="E1" s="610"/>
      <c r="F1" s="610"/>
      <c r="G1" s="610"/>
      <c r="H1" s="49" t="s">
        <v>178</v>
      </c>
    </row>
    <row r="2" spans="1:13" s="7" customFormat="1" ht="15" customHeight="1" x14ac:dyDescent="0.45">
      <c r="A2" s="3" t="s">
        <v>204</v>
      </c>
      <c r="B2" s="640" t="s">
        <v>380</v>
      </c>
      <c r="C2" s="640"/>
      <c r="D2" s="640"/>
      <c r="E2" s="640"/>
      <c r="F2" s="640"/>
      <c r="G2" s="640"/>
      <c r="H2" s="6"/>
    </row>
    <row r="3" spans="1:13" s="7" customFormat="1" ht="15" customHeight="1" x14ac:dyDescent="0.45">
      <c r="A3" s="3" t="str">
        <f>'Template Old'!A3</f>
        <v>Status</v>
      </c>
      <c r="B3" s="612" t="s">
        <v>249</v>
      </c>
      <c r="C3" s="612"/>
      <c r="D3" s="612"/>
      <c r="E3" s="612"/>
      <c r="F3" s="612"/>
      <c r="G3" s="612"/>
      <c r="H3" s="6"/>
    </row>
    <row r="4" spans="1:13" s="7" customFormat="1" ht="33.65" customHeight="1" x14ac:dyDescent="0.45">
      <c r="A4" s="3" t="str">
        <f>'Template Old'!A4</f>
        <v>Comments</v>
      </c>
      <c r="B4" s="600" t="s">
        <v>306</v>
      </c>
      <c r="C4" s="600"/>
      <c r="D4" s="600"/>
      <c r="E4" s="600"/>
      <c r="F4" s="600"/>
      <c r="G4" s="600"/>
      <c r="H4" s="6"/>
    </row>
    <row r="5" spans="1:13" x14ac:dyDescent="0.35">
      <c r="A5" s="3" t="str">
        <f>'Template Old'!A5</f>
        <v>Deliverable</v>
      </c>
      <c r="B5" s="632"/>
      <c r="C5" s="632"/>
      <c r="D5" s="632"/>
      <c r="E5" s="632"/>
      <c r="F5" s="632"/>
      <c r="G5" s="632"/>
      <c r="H5" s="323"/>
    </row>
    <row r="6" spans="1:13" x14ac:dyDescent="0.35">
      <c r="A6" s="3" t="str">
        <f>'Template Old'!A6</f>
        <v>Deadline</v>
      </c>
      <c r="B6" s="639"/>
      <c r="C6" s="639"/>
      <c r="D6" s="639"/>
      <c r="E6" s="639"/>
      <c r="F6" s="639"/>
      <c r="G6" s="639"/>
      <c r="H6" s="323"/>
    </row>
    <row r="7" spans="1:13" ht="63" customHeight="1" x14ac:dyDescent="0.3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35">
      <c r="A8" s="3" t="str">
        <f>'Template Old'!A8</f>
        <v>P81 Req (2013)</v>
      </c>
      <c r="B8" s="639"/>
      <c r="C8" s="639"/>
      <c r="D8" s="639"/>
      <c r="E8" s="639"/>
      <c r="F8" s="639"/>
      <c r="G8" s="639"/>
      <c r="H8" s="323"/>
    </row>
    <row r="9" spans="1:13" x14ac:dyDescent="0.35">
      <c r="A9" s="3" t="str">
        <f>'Template Old'!A9</f>
        <v>Number of Directives</v>
      </c>
      <c r="B9" s="259">
        <v>0</v>
      </c>
      <c r="C9" s="639"/>
      <c r="D9" s="639"/>
      <c r="E9" s="639"/>
      <c r="F9" s="639"/>
      <c r="G9" s="639"/>
      <c r="H9" s="323"/>
    </row>
    <row r="10" spans="1:13" x14ac:dyDescent="0.35">
      <c r="A10" s="3" t="str">
        <f>'Template Old'!A10</f>
        <v>No. of Guidances (see Note 2)</v>
      </c>
      <c r="B10" s="259">
        <v>0</v>
      </c>
      <c r="C10" s="639"/>
      <c r="D10" s="639"/>
      <c r="E10" s="639"/>
      <c r="F10" s="639"/>
      <c r="G10" s="639"/>
      <c r="H10" s="323"/>
    </row>
    <row r="11" spans="1:13" ht="29" x14ac:dyDescent="0.35">
      <c r="A11" s="3" t="str">
        <f>'Template Old'!A11</f>
        <v>Directionally consistent with IERP findings (See Note 5)</v>
      </c>
      <c r="B11" s="632"/>
      <c r="C11" s="632"/>
      <c r="D11" s="632"/>
      <c r="E11" s="632"/>
      <c r="F11" s="632"/>
      <c r="G11" s="632"/>
      <c r="H11" s="321"/>
      <c r="K11" s="1"/>
      <c r="L11" s="1"/>
      <c r="M11" s="1"/>
    </row>
    <row r="12" spans="1:13" ht="14.9" customHeight="1" x14ac:dyDescent="0.35">
      <c r="A12" s="3" t="str">
        <f>'Template Old'!A12</f>
        <v>Developer</v>
      </c>
      <c r="B12" s="632"/>
      <c r="C12" s="632"/>
      <c r="D12" s="632"/>
      <c r="E12" s="632"/>
      <c r="F12" s="632"/>
      <c r="G12" s="632"/>
      <c r="H12" s="321"/>
    </row>
    <row r="13" spans="1:13" x14ac:dyDescent="0.35">
      <c r="A13" s="3" t="str">
        <f>'Template Old'!A13</f>
        <v>PMOS Liaison</v>
      </c>
      <c r="B13" s="632"/>
      <c r="C13" s="632"/>
      <c r="D13" s="632"/>
      <c r="E13" s="632"/>
      <c r="F13" s="632"/>
      <c r="G13" s="632"/>
      <c r="H13" s="321"/>
    </row>
    <row r="14" spans="1:13" ht="29.15" customHeight="1" x14ac:dyDescent="0.35">
      <c r="A14" s="3" t="str">
        <f>'Template Old'!A14</f>
        <v>Affected Standards</v>
      </c>
      <c r="B14" s="259">
        <v>5</v>
      </c>
      <c r="C14" s="632" t="s">
        <v>381</v>
      </c>
      <c r="D14" s="632"/>
      <c r="E14" s="632"/>
      <c r="F14" s="632"/>
      <c r="G14" s="632"/>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41688</v>
      </c>
      <c r="C22" s="74">
        <v>41717</v>
      </c>
      <c r="D22" s="75"/>
      <c r="E22" s="74"/>
      <c r="F22" s="42">
        <f t="shared" si="0"/>
        <v>-41688</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42480</v>
      </c>
      <c r="C31" s="75">
        <v>42489</v>
      </c>
      <c r="D31" s="75"/>
      <c r="E31" s="74">
        <v>42490</v>
      </c>
      <c r="F31" s="42">
        <f t="shared" si="0"/>
        <v>-42480</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3" t="s">
        <v>227</v>
      </c>
      <c r="B38" s="24">
        <v>43525</v>
      </c>
      <c r="C38" s="635" t="s">
        <v>208</v>
      </c>
      <c r="D38" s="635"/>
      <c r="E38" s="635"/>
      <c r="F38" s="635"/>
      <c r="G38" s="635"/>
      <c r="H38" s="636"/>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930" priority="2">
      <formula>AND($B19&lt;=NOW(),$C19&gt;=NOW())</formula>
    </cfRule>
  </conditionalFormatting>
  <conditionalFormatting sqref="D19:D34">
    <cfRule type="expression" dxfId="929" priority="1">
      <formula>AND($D19&lt;=NOW(),$E19&gt;=NOW())</formula>
    </cfRule>
  </conditionalFormatting>
  <conditionalFormatting sqref="F19:F34">
    <cfRule type="cellIs" dxfId="928" priority="3" operator="lessThan">
      <formula>-90</formula>
    </cfRule>
    <cfRule type="cellIs" dxfId="927" priority="4" operator="lessThan">
      <formula>-45</formula>
    </cfRule>
    <cfRule type="cellIs" dxfId="926" priority="5" operator="greaterThan">
      <formula>-45</formula>
    </cfRule>
  </conditionalFormatting>
  <hyperlinks>
    <hyperlink ref="H1" location="Home!A1" display="Return to Home" xr:uid="{00000000-0004-0000-3100-000000000000}"/>
    <hyperlink ref="B2:G2" r:id="rId1" display="Phase 3 of Protection Systems: Remedial Action Schemes (RAS)" xr:uid="{00000000-0004-0000-31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6504757A-FFD3-4650-B404-9B415FC9D4D5}">
            <xm:f>IF($B$20=Home!$I$5,$A$24,)</xm:f>
            <x14:dxf/>
          </x14:cfRule>
          <xm:sqref>I10:ABK10</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filterMode="1">
    <tabColor rgb="FF00B0F0"/>
    <pageSetUpPr fitToPage="1"/>
  </sheetPr>
  <dimension ref="A1:P72"/>
  <sheetViews>
    <sheetView showZeros="0" zoomScale="80" zoomScaleNormal="80" workbookViewId="0">
      <pane xSplit="1" ySplit="2" topLeftCell="B45" activePane="bottomRight" state="frozen"/>
      <selection pane="topRight" activeCell="B1" sqref="B1"/>
      <selection pane="bottomLeft" activeCell="A3" sqref="A3"/>
      <selection pane="bottomRight" activeCell="D1" sqref="D1"/>
    </sheetView>
  </sheetViews>
  <sheetFormatPr defaultColWidth="8.81640625" defaultRowHeight="47.15" customHeight="1" x14ac:dyDescent="0.35"/>
  <cols>
    <col min="1" max="1" width="19.453125" style="214" customWidth="1"/>
    <col min="2" max="2" width="19.1796875" style="357" customWidth="1"/>
    <col min="3" max="3" width="39.81640625" style="218" customWidth="1"/>
    <col min="4" max="4" width="17.453125" style="214" customWidth="1"/>
    <col min="5" max="5" width="77.453125" style="218" customWidth="1"/>
    <col min="6" max="6" width="20.453125" style="357" customWidth="1"/>
    <col min="7" max="7" width="13.453125" style="357" customWidth="1"/>
    <col min="8" max="8" width="15.453125" style="214" customWidth="1"/>
    <col min="9" max="9" width="11.453125" style="357" customWidth="1"/>
    <col min="10" max="11" width="13.453125" style="214" customWidth="1"/>
    <col min="12" max="12" width="21.1796875" style="357" customWidth="1"/>
    <col min="13" max="13" width="14" style="357" customWidth="1"/>
    <col min="14" max="14" width="12.1796875" style="357" customWidth="1"/>
    <col min="15" max="15" width="14.453125" style="214" customWidth="1"/>
    <col min="16" max="16" width="13.453125" style="214" customWidth="1"/>
    <col min="17" max="16384" width="8.81640625" style="214"/>
  </cols>
  <sheetData>
    <row r="1" spans="1:16" ht="84.65" customHeight="1" thickBot="1" x14ac:dyDescent="0.4">
      <c r="A1" s="58" t="str">
        <f>'Template Old'!$A$1</f>
        <v>Project</v>
      </c>
      <c r="B1" s="58" t="str">
        <f>'Template Old'!$A$13</f>
        <v>PMOS Liaison</v>
      </c>
      <c r="C1" s="58" t="str">
        <f>'Template Old'!$A$2</f>
        <v>Project Name</v>
      </c>
      <c r="D1" s="58" t="str">
        <f>'Template Old'!$A$3</f>
        <v>Status</v>
      </c>
      <c r="E1" s="273" t="str">
        <f>'Template Old'!$A$4</f>
        <v>Comments</v>
      </c>
      <c r="F1" s="58" t="str">
        <f>'Template Old'!$A$5</f>
        <v>Deliverable</v>
      </c>
      <c r="G1" s="58" t="str">
        <f>'Template Old'!$A$6</f>
        <v>Deadline</v>
      </c>
      <c r="H1" s="274" t="str">
        <f>'Template Old'!$A$7</f>
        <v>Priority in RSDP, click to see applicable Footnote</v>
      </c>
      <c r="I1" s="58" t="str">
        <f>'Template Old'!$A$8</f>
        <v>P81 Req (2013)</v>
      </c>
      <c r="J1" s="60" t="str">
        <f>'Template Old'!$A$9</f>
        <v>Number of Directives</v>
      </c>
      <c r="K1" s="274" t="str">
        <f>'Template Old'!$A$10</f>
        <v>No. of Guidances (see Note 2)</v>
      </c>
      <c r="L1" s="274" t="str">
        <f>'Template Old'!$A$11</f>
        <v>Directionally consistent with IERP findings (See Note 5)</v>
      </c>
      <c r="M1" s="58" t="str">
        <f>'Template Old'!$A$12</f>
        <v>Developer</v>
      </c>
      <c r="N1" s="58" t="str">
        <f>'Template Old'!$A$13</f>
        <v>PMOS Liaison</v>
      </c>
      <c r="O1" s="58" t="str">
        <f>'Template Old'!$A$14</f>
        <v>Affected Standards</v>
      </c>
      <c r="P1" s="58" t="str">
        <f>'Template Old'!$A$15</f>
        <v>Last Updated</v>
      </c>
    </row>
    <row r="2" spans="1:16" s="312" customFormat="1" ht="47.15" customHeight="1" thickBot="1" x14ac:dyDescent="0.4">
      <c r="A2" s="275" t="s">
        <v>37</v>
      </c>
      <c r="B2" s="198" t="s">
        <v>54</v>
      </c>
      <c r="C2" s="202" t="s">
        <v>54</v>
      </c>
      <c r="D2" s="198" t="s">
        <v>54</v>
      </c>
      <c r="E2" s="202" t="s">
        <v>54</v>
      </c>
      <c r="F2" s="198" t="s">
        <v>54</v>
      </c>
      <c r="G2" s="198" t="s">
        <v>54</v>
      </c>
      <c r="H2" s="198" t="s">
        <v>54</v>
      </c>
      <c r="I2" s="198" t="s">
        <v>54</v>
      </c>
      <c r="J2" s="198" t="s">
        <v>54</v>
      </c>
      <c r="K2" s="198" t="s">
        <v>54</v>
      </c>
      <c r="L2" s="198" t="s">
        <v>54</v>
      </c>
      <c r="M2" s="198" t="s">
        <v>54</v>
      </c>
      <c r="N2" s="198" t="s">
        <v>54</v>
      </c>
      <c r="O2" s="198" t="s">
        <v>54</v>
      </c>
      <c r="P2" s="276" t="s">
        <v>6</v>
      </c>
    </row>
    <row r="3" spans="1:16" ht="139.5" hidden="1" x14ac:dyDescent="0.35">
      <c r="A3" s="313" t="str">
        <f>'2013-03'!$B$1</f>
        <v>2013-03</v>
      </c>
      <c r="B3" s="314" t="str">
        <f>'2013-03'!$B$13</f>
        <v>Jennifer Sterling</v>
      </c>
      <c r="C3" s="314" t="str">
        <f>'2013-03'!$B$2</f>
        <v>Geomagnetic Disturbance Mitigation</v>
      </c>
      <c r="D3" s="314" t="str">
        <f>'2013-03'!$B$3</f>
        <v>Archived</v>
      </c>
      <c r="E3" s="314" t="str">
        <f>'2013-03'!$B$4</f>
        <v>FERC issued Order No. 830 on September 22, 2016 approving TPL-007-1 and directing modifications. The SDT will develop revised or new requirements to enhance the benchmark GMD event used in GMD assessments, require collection of GMD data, and establish deadlines for GMD Corrective Action Plans and mitigation measures. Revisions must be filed by May 29, 2018.  The SAR was accepted by the Standards Committee on March 15, 2017.
The standard was adopted by the NERC Board at their November 2017 meeting and filed on January 22, 2018.</v>
      </c>
      <c r="F3" s="314" t="str">
        <f>'2013-03'!$B$5</f>
        <v>TPL-007-2</v>
      </c>
      <c r="G3" s="349">
        <f>'2013-03'!$B$6</f>
        <v>43249</v>
      </c>
      <c r="H3" s="314" t="str">
        <f>'2013-03'!$B$7</f>
        <v>Footnote 8, High</v>
      </c>
      <c r="I3" s="314" t="str">
        <f>'2013-03'!$B$8</f>
        <v>N/A</v>
      </c>
      <c r="J3" s="314">
        <f>'2013-03'!$B$9</f>
        <v>4</v>
      </c>
      <c r="K3" s="314">
        <f>'2013-03'!$B$10</f>
        <v>13</v>
      </c>
      <c r="L3" s="314" t="str">
        <f>'2013-03'!$B$11</f>
        <v>N/A</v>
      </c>
      <c r="M3" s="314" t="str">
        <f>'2013-03'!$B$12</f>
        <v>Scott Barfield</v>
      </c>
      <c r="N3" s="314" t="str">
        <f>'2013-03'!$B$13</f>
        <v>Jennifer Sterling</v>
      </c>
      <c r="O3" s="314" t="str">
        <f>'2013-03'!$C$14</f>
        <v>TPL-007-1</v>
      </c>
      <c r="P3" s="350">
        <f>'2013-03'!$B$15</f>
        <v>43129</v>
      </c>
    </row>
    <row r="4" spans="1:16" ht="46.5" hidden="1" x14ac:dyDescent="0.35">
      <c r="A4" s="200" t="str">
        <f>'2015-08a'!$B$1</f>
        <v>2015-08a</v>
      </c>
      <c r="B4" s="204" t="str">
        <f>'2015-08a'!$B$13</f>
        <v>Ken Goldsmith</v>
      </c>
      <c r="C4" s="204" t="str">
        <f>'2015-08a'!$B$2</f>
        <v>Emergency Operations</v>
      </c>
      <c r="D4" s="204" t="str">
        <f>'2015-08a'!$B$3</f>
        <v>Archived</v>
      </c>
      <c r="E4" s="204" t="str">
        <f>'2015-08a'!$B$4</f>
        <v>Presented to BOT February 2017, preparing the filing.</v>
      </c>
      <c r="F4" s="204" t="str">
        <f>'2015-08a'!$B$5</f>
        <v>EOP-005, EOP-006, and EOP-008</v>
      </c>
      <c r="G4" s="204" t="str">
        <f>'2015-08a'!$B$6</f>
        <v>N/A</v>
      </c>
      <c r="H4" s="204" t="str">
        <f>'2015-08a'!$B$7</f>
        <v>Medium</v>
      </c>
      <c r="I4" s="204" t="str">
        <f>'2015-08a'!$B$8</f>
        <v>N/A</v>
      </c>
      <c r="J4" s="204">
        <f>'2015-08a'!$B$9</f>
        <v>1</v>
      </c>
      <c r="K4" s="204">
        <f>'2015-08a'!$B$10</f>
        <v>0</v>
      </c>
      <c r="L4" s="204" t="str">
        <f>'2015-08a'!$B$11</f>
        <v>N/A</v>
      </c>
      <c r="M4" s="204" t="str">
        <f>'2015-08a'!$B$12</f>
        <v>Laura Anderson</v>
      </c>
      <c r="N4" s="204" t="str">
        <f>'2015-08a'!$B$13</f>
        <v>Ken Goldsmith</v>
      </c>
      <c r="O4" s="204" t="str">
        <f>'2015-08a'!$C$14</f>
        <v>EOP-005, EOP-006, and EOP-008</v>
      </c>
      <c r="P4" s="351">
        <f>'2015-08a'!$B$15</f>
        <v>42800</v>
      </c>
    </row>
    <row r="5" spans="1:16" ht="31" hidden="1" x14ac:dyDescent="0.35">
      <c r="A5" s="200" t="str">
        <f>'2015-08b'!$B$1</f>
        <v>2015-08b</v>
      </c>
      <c r="B5" s="204" t="str">
        <f>'2015-08b'!$B$13</f>
        <v>Ken Goldsmith</v>
      </c>
      <c r="C5" s="204" t="str">
        <f>'2015-08b'!$B$2</f>
        <v>Emergency Operations</v>
      </c>
      <c r="D5" s="204" t="str">
        <f>'2015-08b'!$B$3</f>
        <v>Archived</v>
      </c>
      <c r="E5" s="204" t="str">
        <f>'2015-08b'!$B$4</f>
        <v>Presented to BOT February 2017, preparing the filing.</v>
      </c>
      <c r="F5" s="204" t="str">
        <f>'2015-08b'!$B$5</f>
        <v>EOP-004</v>
      </c>
      <c r="G5" s="204" t="str">
        <f>'2015-08b'!$B$6</f>
        <v>N/A</v>
      </c>
      <c r="H5" s="204" t="str">
        <f>'2015-08b'!$B$7</f>
        <v>Medium</v>
      </c>
      <c r="I5" s="204" t="str">
        <f>'2015-08b'!$B$8</f>
        <v>N/A</v>
      </c>
      <c r="J5" s="204">
        <f>'2015-08b'!$B$9</f>
        <v>1</v>
      </c>
      <c r="K5" s="204">
        <f>'2015-08b'!$B$10</f>
        <v>0</v>
      </c>
      <c r="L5" s="204" t="str">
        <f>'2015-08b'!$B$11</f>
        <v>N/A</v>
      </c>
      <c r="M5" s="204" t="str">
        <f>'2015-08b'!$B$12</f>
        <v>Laura Anderson</v>
      </c>
      <c r="N5" s="204" t="str">
        <f>'2015-08b'!$B$13</f>
        <v>Ken Goldsmith</v>
      </c>
      <c r="O5" s="204" t="str">
        <f>'2015-08b'!$C$14</f>
        <v>EOP-004</v>
      </c>
      <c r="P5" s="351">
        <f>'2015-08b'!$B$15</f>
        <v>42800</v>
      </c>
    </row>
    <row r="6" spans="1:16" ht="116" hidden="1" x14ac:dyDescent="0.35">
      <c r="A6" s="201" t="str">
        <f>'2015-09'!$B$1</f>
        <v>2015-09</v>
      </c>
      <c r="B6" s="205" t="str">
        <f>'2015-09'!$B$13</f>
        <v>Ken Lanehome</v>
      </c>
      <c r="C6" s="205" t="str">
        <f>'2015-09'!$B$2</f>
        <v>Establish and Communicate System Operating Limits</v>
      </c>
      <c r="D6" s="205" t="str">
        <f>'2015-09'!$B$3</f>
        <v>Archived</v>
      </c>
      <c r="E6" s="205" t="str">
        <f>'2015-09'!$B$4</f>
        <v>NERC Board adopted FAC-003-5, FAC-011-4, FAC‐014‐3, IRO‐008‐3, TOP‐001‐6, PRC-002-3, PRC-023-5, PRC-026 and the retirement of FAC-010 on May 13, 2021. NERC will file with FERC in late June.</v>
      </c>
      <c r="F6" s="205" t="str">
        <f>'2015-09'!$B$5</f>
        <v>CIP-014-3, FAC-003-5, FAC-011-4, FAC-013-3, PRC-002-3, PRC-023-5, PRC-026 and the retirement of FAC-010</v>
      </c>
      <c r="G6" s="271" t="str">
        <f>'2015-09'!$B$6</f>
        <v>N/A</v>
      </c>
      <c r="H6" s="205" t="str">
        <f>'2015-09'!$B$7</f>
        <v>Footnote 11, Medium</v>
      </c>
      <c r="I6" s="205" t="str">
        <f>'2015-09'!$B$8</f>
        <v>N/A</v>
      </c>
      <c r="J6" s="205">
        <f>'2015-09'!$B$9</f>
        <v>0</v>
      </c>
      <c r="K6" s="205">
        <f>'2015-09'!$B$10</f>
        <v>0</v>
      </c>
      <c r="L6" s="205" t="str">
        <f>'2015-09'!$B$11</f>
        <v>N/A</v>
      </c>
      <c r="M6" s="205" t="str">
        <f>'2015-09'!$B$12</f>
        <v xml:space="preserve">Latrice Harkness </v>
      </c>
      <c r="N6" s="205" t="str">
        <f>'2015-09'!$B$13</f>
        <v>Ken Lanehome</v>
      </c>
      <c r="O6" s="205" t="str">
        <f>'2015-09'!$C$14</f>
        <v>CIP-014-3, FAC-003-5, FAC-011, FAC-013-3, PRC-002-3, PRC-023-5, PRC-026-1 and the retirement of FAC-010</v>
      </c>
      <c r="P6" s="352">
        <f>'2015-09'!$B$15</f>
        <v>44461</v>
      </c>
    </row>
    <row r="7" spans="1:16" ht="87" hidden="1" x14ac:dyDescent="0.35">
      <c r="A7" s="201" t="str">
        <f>'2015-09b'!$B$1</f>
        <v>2015-09b</v>
      </c>
      <c r="B7" s="205" t="str">
        <f>'2015-09b'!$B$13</f>
        <v>Ken Lanehome (primary), Rebecca Darrah (secondary)</v>
      </c>
      <c r="C7" s="205" t="str">
        <f>'2015-09b'!$B$2</f>
        <v>Establish and Communicate System Operating Limits</v>
      </c>
      <c r="D7" s="205" t="str">
        <f>'2015-09b'!$B$3</f>
        <v>Archived</v>
      </c>
      <c r="E7" s="205" t="str">
        <f>'2015-09b'!$B$4</f>
        <v>This project will not re-open for phase 2. Therefore, this project is closed.</v>
      </c>
      <c r="F7" s="205" t="str">
        <f>'2015-09b'!$B$5</f>
        <v>IROL Stds.</v>
      </c>
      <c r="G7" s="271" t="str">
        <f>'2015-09b'!$B$6</f>
        <v>N/A</v>
      </c>
      <c r="H7" s="205" t="str">
        <f>'2015-09b'!$B$7</f>
        <v>Footnote 11, Medium</v>
      </c>
      <c r="I7" s="205" t="str">
        <f>'2015-09b'!$B$8</f>
        <v>N/A</v>
      </c>
      <c r="J7" s="205">
        <f>'2015-09b'!$B$9</f>
        <v>1</v>
      </c>
      <c r="K7" s="205">
        <f>'2015-09b'!$B$10</f>
        <v>1</v>
      </c>
      <c r="L7" s="205" t="str">
        <f>'2015-09b'!$B$11</f>
        <v>N/A</v>
      </c>
      <c r="M7" s="205" t="str">
        <f>'2015-09b'!$B$12</f>
        <v>Latrice Harkness</v>
      </c>
      <c r="N7" s="205" t="str">
        <f>'2015-09b'!$B$13</f>
        <v>Ken Lanehome (primary), Rebecca Darrah (secondary)</v>
      </c>
      <c r="O7" s="205" t="str">
        <f>'2015-09b'!$C$14</f>
        <v>N/A</v>
      </c>
      <c r="P7" s="352">
        <f>'2015-09b'!$B$15</f>
        <v>44400</v>
      </c>
    </row>
    <row r="8" spans="1:16" ht="43.5" hidden="1" x14ac:dyDescent="0.35">
      <c r="A8" s="201" t="str">
        <f>'2015-10'!$B$1</f>
        <v>2015-10</v>
      </c>
      <c r="B8" s="205" t="str">
        <f>'2015-10'!$B$13</f>
        <v>Mark Pratt</v>
      </c>
      <c r="C8" s="205" t="str">
        <f>'2015-10'!$B$2</f>
        <v>Single Points of Failure TPL-001</v>
      </c>
      <c r="D8" s="205" t="str">
        <f>'2015-10'!$B$3</f>
        <v>Archived</v>
      </c>
      <c r="E8" s="205" t="str">
        <f>'2015-10'!$B$4</f>
        <v>The standard was approved by industry with a 66.67% vote and adopted by the NERC Board of Trustees at its November 2018 meeting. The standard was filed with regulatory authorities on December 7, 2018.</v>
      </c>
      <c r="F8" s="205" t="str">
        <f>'2015-10'!$B$5</f>
        <v>TPL-001-5</v>
      </c>
      <c r="G8" s="271" t="str">
        <f>'2015-10'!$B$6</f>
        <v>N/A</v>
      </c>
      <c r="H8" s="205" t="str">
        <f>'2015-10'!$B$7</f>
        <v>Footnote 8, High</v>
      </c>
      <c r="I8" s="205" t="str">
        <f>'2015-10'!$B$8</f>
        <v>N/A</v>
      </c>
      <c r="J8" s="205">
        <f>'2015-10'!$B$9</f>
        <v>2</v>
      </c>
      <c r="K8" s="205">
        <f>'2015-10'!$B$10</f>
        <v>0</v>
      </c>
      <c r="L8" s="205" t="str">
        <f>'2015-10'!$B$11</f>
        <v>N/A</v>
      </c>
      <c r="M8" s="205" t="str">
        <f>'2015-10'!$B$12</f>
        <v>Latrice Harkness</v>
      </c>
      <c r="N8" s="205" t="str">
        <f>'2015-10'!$B$13</f>
        <v>Mark Pratt</v>
      </c>
      <c r="O8" s="205" t="str">
        <f>'2015-10'!$C$14</f>
        <v>TPL-001-4</v>
      </c>
      <c r="P8" s="352">
        <f>'2015-10'!$B$15</f>
        <v>43488</v>
      </c>
    </row>
    <row r="9" spans="1:16" ht="62" hidden="1" x14ac:dyDescent="0.35">
      <c r="A9" s="200" t="str">
        <f>'2015-INT-01'!$B$1</f>
        <v>2015-INT-01</v>
      </c>
      <c r="B9" s="204" t="str">
        <f>'2015-INT-01'!$B$13</f>
        <v>Brian Murphy and Andrew Gallo</v>
      </c>
      <c r="C9" s="204" t="str">
        <f>'2015-INT-01'!$B$2</f>
        <v>Interpretation of CIP-002-5.1 for Energy Sector Security Consortium (EnergySec)</v>
      </c>
      <c r="D9" s="204" t="str">
        <f>'2015-INT-01'!$B$3</f>
        <v>Archived-Not for Metrics</v>
      </c>
      <c r="E9" s="204" t="str">
        <f>'2015-INT-01'!$B$4</f>
        <v>Interpretation passed. FERC Approved, RD docket. (Interpretation - not used for metrics analysis)</v>
      </c>
      <c r="F9" s="204" t="str">
        <f>'2015-INT-01'!$B$5</f>
        <v>Interpretation CIP-002-5.1</v>
      </c>
      <c r="G9" s="204" t="str">
        <f>'2015-INT-01'!$B$6</f>
        <v>N/A</v>
      </c>
      <c r="H9" s="204" t="str">
        <f>'2015-INT-01'!$B$7</f>
        <v>Low</v>
      </c>
      <c r="I9" s="204" t="str">
        <f>'2015-INT-01'!$B$8</f>
        <v>N/A</v>
      </c>
      <c r="J9" s="204">
        <f>'2015-INT-01'!$B$9</f>
        <v>0</v>
      </c>
      <c r="K9" s="204">
        <f>'2015-INT-01'!$B$10</f>
        <v>0</v>
      </c>
      <c r="L9" s="204" t="str">
        <f>'2015-INT-01'!$B$11</f>
        <v>N/A</v>
      </c>
      <c r="M9" s="204" t="str">
        <f>'2015-INT-01'!$B$12</f>
        <v>Al McMeekin</v>
      </c>
      <c r="N9" s="204" t="str">
        <f>'2015-INT-01'!$B$13</f>
        <v>Brian Murphy and Andrew Gallo</v>
      </c>
      <c r="O9" s="204" t="str">
        <f>'2015-INT-01'!$C$14</f>
        <v>CIP-002-5.1</v>
      </c>
      <c r="P9" s="351">
        <f>'2015-INT-01'!$B$15</f>
        <v>42775</v>
      </c>
    </row>
    <row r="10" spans="1:16" ht="77.5" hidden="1" x14ac:dyDescent="0.35">
      <c r="A10" s="199" t="s">
        <v>55</v>
      </c>
      <c r="B10" s="204" t="str">
        <f>'2016-01'!$B$13</f>
        <v>Rod Kinard</v>
      </c>
      <c r="C10" s="204" t="str">
        <f>'2016-01'!$B$2</f>
        <v>Modifications to TOP and IRO Standards</v>
      </c>
      <c r="D10" s="204" t="str">
        <f>'2016-01'!$B$3</f>
        <v>Archived</v>
      </c>
      <c r="E10" s="204" t="str">
        <f>'2016-01'!$B$4</f>
        <v xml:space="preserve">Preparing for final ballot in Dec 2016. NOPR issued June 18, 2015 (under previous project 2014-03). Final Rule issued November 19, 2015 with three directives with an associated 18 month regulatory filing deadline. The SC authorized posting at the June 2016 SC meeting. Standards passed additional ballot ending October 17 2016 and will be posted for final ballot early December 2016. </v>
      </c>
      <c r="F10" s="204" t="str">
        <f>'2016-01'!$B$5</f>
        <v>TOP/IRO Standards</v>
      </c>
      <c r="G10" s="204" t="str">
        <f>'2016-01'!$B$6</f>
        <v>FERC deadline of July 27, 2017</v>
      </c>
      <c r="H10" s="204" t="str">
        <f>'2016-01'!$B$7</f>
        <v>High</v>
      </c>
      <c r="I10" s="204" t="str">
        <f>'2016-01'!$B$8</f>
        <v>N/A</v>
      </c>
      <c r="J10" s="204">
        <f>'2016-01'!$B$9</f>
        <v>0</v>
      </c>
      <c r="K10" s="204">
        <f>'2016-01'!$B$10</f>
        <v>0</v>
      </c>
      <c r="L10" s="204" t="str">
        <f>'2016-01'!$B$11</f>
        <v>N/A</v>
      </c>
      <c r="M10" s="204" t="str">
        <f>'2016-01'!$B$12</f>
        <v>Mark Olson</v>
      </c>
      <c r="N10" s="204" t="str">
        <f>'2016-01'!$B$13</f>
        <v>Rod Kinard</v>
      </c>
      <c r="O10" s="204" t="str">
        <f>'2016-01'!$C$14</f>
        <v>TOP-001 and IRO-002</v>
      </c>
      <c r="P10" s="351">
        <f>'2016-01'!$B$15</f>
        <v>42717</v>
      </c>
    </row>
    <row r="11" spans="1:16" ht="77.5" hidden="1" x14ac:dyDescent="0.35">
      <c r="A11" s="200" t="str">
        <f>'2016-02a'!$B$1</f>
        <v>2016-02a</v>
      </c>
      <c r="B11" s="204" t="str">
        <f>'2016-02a'!$B$13</f>
        <v>Ken Lanehome and Ash Mayfield</v>
      </c>
      <c r="C11" s="204" t="str">
        <f>'2016-02a'!$B$2</f>
        <v>Modifications to CIP Standards</v>
      </c>
      <c r="D11" s="204" t="str">
        <f>'2016-02a'!$B$3</f>
        <v>Archived</v>
      </c>
      <c r="E11" s="204" t="str">
        <f>'2016-02a'!$B$4</f>
        <v>Petition was filed on March 3, 2017 requesting approval.
TD at Lows resulted in a balloted CIP-003-7(i), which was not captured in the dates. "(i)" was dropped in the BOT presentation and filing and the standard was filed as CIP-003-7</v>
      </c>
      <c r="F11" s="204" t="str">
        <f>'2016-02a'!$B$5</f>
        <v>LERC Definition &amp; CIP-003-7</v>
      </c>
      <c r="G11" s="204" t="str">
        <f>'2016-02a'!$B$6</f>
        <v>Directive: March 31, 2017 (LERC only) (March 31 in SAR)</v>
      </c>
      <c r="H11" s="204" t="str">
        <f>'2016-02a'!$B$7</f>
        <v>High</v>
      </c>
      <c r="I11" s="204" t="str">
        <f>'2016-02a'!$B$8</f>
        <v>N/A</v>
      </c>
      <c r="J11" s="204">
        <f>'2016-02a'!$B$9</f>
        <v>1</v>
      </c>
      <c r="K11" s="204">
        <f>'2016-02a'!$B$10</f>
        <v>0</v>
      </c>
      <c r="L11" s="204" t="str">
        <f>'2016-02a'!$B$11</f>
        <v>N/A</v>
      </c>
      <c r="M11" s="204" t="str">
        <f>'2016-02a'!$B$12</f>
        <v>Al McMeekin</v>
      </c>
      <c r="N11" s="204" t="str">
        <f>'2016-02a'!$B$13</f>
        <v>Ken Lanehome and Ash Mayfield</v>
      </c>
      <c r="O11" s="204" t="str">
        <f>'2016-02a'!$C$14</f>
        <v>CIP-003-7</v>
      </c>
      <c r="P11" s="351">
        <f>'2016-02a'!$B$15</f>
        <v>42836</v>
      </c>
    </row>
    <row r="12" spans="1:16" ht="72.5" hidden="1" x14ac:dyDescent="0.35">
      <c r="A12" s="209" t="str">
        <f>'2016-02b'!$B$1</f>
        <v>2016-02b</v>
      </c>
      <c r="B12" s="205" t="str">
        <f>'2016-02b'!$B$13</f>
        <v>Ken Lanehome, Ash Mayfield, and Kirk Rosener</v>
      </c>
      <c r="C12" s="205" t="str">
        <f>'2016-02b'!$B$2</f>
        <v>Modifications to CIP Standards</v>
      </c>
      <c r="D12" s="205" t="str">
        <f>'2016-02b'!$B$3</f>
        <v>Archived</v>
      </c>
      <c r="E12" s="205" t="str">
        <f>'2016-02b'!$B$4</f>
        <v>CIP-012-1 was approved by industry and the NERC Board adopted the standard at its August 2018 meeting and filed with regulatory authorities on September 18, 2018.</v>
      </c>
      <c r="F12" s="205" t="str">
        <f>'2016-02b'!$B$5</f>
        <v xml:space="preserve">Directives, Control Center Comm Nets (CIP-012-1)/ Control Center definition </v>
      </c>
      <c r="G12" s="271" t="str">
        <f>'2016-02b'!$B$6</f>
        <v>N/A</v>
      </c>
      <c r="H12" s="205" t="str">
        <f>'2016-02b'!$B$7</f>
        <v>Footnote 8, High</v>
      </c>
      <c r="I12" s="205" t="str">
        <f>'2016-02b'!$B$8</f>
        <v>N/A</v>
      </c>
      <c r="J12" s="205">
        <f>'2016-02b'!$B$9</f>
        <v>2</v>
      </c>
      <c r="K12" s="205">
        <f>'2016-02b'!$B$10</f>
        <v>0</v>
      </c>
      <c r="L12" s="205" t="str">
        <f>'2016-02b'!$B$11</f>
        <v>N/A</v>
      </c>
      <c r="M12" s="205" t="str">
        <f>'2016-02b'!$B$12</f>
        <v>Jordan Mallory</v>
      </c>
      <c r="N12" s="205" t="str">
        <f>'2016-02b'!$B$13</f>
        <v>Ken Lanehome, Ash Mayfield, and Kirk Rosener</v>
      </c>
      <c r="O12" s="205" t="str">
        <f>'2016-02b'!$C$14</f>
        <v>CIP-012-1</v>
      </c>
      <c r="P12" s="352">
        <f>'2016-02b'!$B$15</f>
        <v>43367</v>
      </c>
    </row>
    <row r="13" spans="1:16" ht="128.25" hidden="1" customHeight="1" x14ac:dyDescent="0.35">
      <c r="A13" s="209" t="str">
        <f>'2016-02c'!$B$1</f>
        <v>2016-02c</v>
      </c>
      <c r="B13" s="205" t="str">
        <f>'2016-02c'!$B$13</f>
        <v>Ken Lanehome (primary), Kirk Rosener (secondary) and Ash Mayfield (tertiary)</v>
      </c>
      <c r="C13" s="205" t="str">
        <f>'2016-02c'!$B$2</f>
        <v>Modifications to CIP Standards</v>
      </c>
      <c r="D13" s="205" t="str">
        <f>'2016-02c'!$B$3</f>
        <v>Archived</v>
      </c>
      <c r="E13" s="205" t="str">
        <f>'2016-02c'!$B$4</f>
        <v xml:space="preserve">The standard posted for final ballot passed with a 96.28 %. The NERC Board adopted the standard during its May 2020 Board meeting. </v>
      </c>
      <c r="F13" s="205" t="str">
        <f>'2016-02c'!$B$5</f>
        <v>CIP-002-6 - Address TO Control Centers Performing Transmission Operator (TOP) Obligations.</v>
      </c>
      <c r="G13" s="271" t="str">
        <f>'2016-02c'!$B$6</f>
        <v>N/A</v>
      </c>
      <c r="H13" s="205" t="str">
        <f>'2016-02c'!$B$7</f>
        <v>Footnote 8, High</v>
      </c>
      <c r="I13" s="205" t="str">
        <f>'2016-02c'!$B$8</f>
        <v>N/A</v>
      </c>
      <c r="J13" s="205">
        <f>'2016-02c'!$B$9</f>
        <v>0</v>
      </c>
      <c r="K13" s="205">
        <f>'2016-02c'!$B$10</f>
        <v>0</v>
      </c>
      <c r="L13" s="205" t="str">
        <f>'2016-02c'!$B$11</f>
        <v>N/A</v>
      </c>
      <c r="M13" s="205" t="str">
        <f>'2016-02c'!$B$12</f>
        <v>Jordan Mallory</v>
      </c>
      <c r="N13" s="205" t="str">
        <f>'2016-02c'!$B$13</f>
        <v>Ken Lanehome (primary), Kirk Rosener (secondary) and Ash Mayfield (tertiary)</v>
      </c>
      <c r="O13" s="205" t="str">
        <f>'2016-02c'!$C$14</f>
        <v>CIP-002-5.1, CIP-003-6, CIP-004-6, CIP-005-5, CIP-006-6, CIP-007-6, CIP-008-5, CIP-009-6, CIP-010-2, CIP-011-2, CIP-012-1</v>
      </c>
      <c r="P13" s="352">
        <f>'2016-02c'!$B$15</f>
        <v>44004</v>
      </c>
    </row>
    <row r="14" spans="1:16" ht="213.65" customHeight="1" x14ac:dyDescent="0.35">
      <c r="A14" s="209" t="str">
        <f>'2016-02d'!$B$1</f>
        <v>2016-02d</v>
      </c>
      <c r="B14" s="205" t="str">
        <f>'2016-02d'!$B$13</f>
        <v>Ruida Shu (primary), Kirk Rosener (secondary)</v>
      </c>
      <c r="C14" s="205" t="str">
        <f>'2016-02d'!$B$2</f>
        <v>Modifications to CIP Standards</v>
      </c>
      <c r="D14" s="205" t="str">
        <f>'2016-02d'!$B$3</f>
        <v>Pending Regulatory Filing</v>
      </c>
      <c r="E14" s="205" t="str">
        <f>'2016-02d'!$B$4</f>
        <v xml:space="preserve">The project concluded its final ballot period on April 12, 2024. The ballot passed, and the project will be sent to the NERC BOT for approval and subsequently file with FERC. </v>
      </c>
      <c r="F14" s="205">
        <f>'2016-02d'!$B$5</f>
        <v>0</v>
      </c>
      <c r="G14" s="271" t="str">
        <f>'2016-02d'!$B$6</f>
        <v>N/A</v>
      </c>
      <c r="H14" s="205" t="str">
        <f>'2016-02d'!$B$7</f>
        <v>Footnote 11, High</v>
      </c>
      <c r="I14" s="205" t="str">
        <f>'2016-02d'!$B$8</f>
        <v>N/A</v>
      </c>
      <c r="J14" s="205">
        <f>'2016-02d'!$B$9</f>
        <v>1</v>
      </c>
      <c r="K14" s="205">
        <f>'2016-02d'!$B$10</f>
        <v>0</v>
      </c>
      <c r="L14" s="205" t="str">
        <f>'2016-02d'!$B$11</f>
        <v>N/A</v>
      </c>
      <c r="M14" s="205" t="str">
        <f>'2016-02d'!$B$12</f>
        <v>Alison Oswald</v>
      </c>
      <c r="N14" s="205" t="str">
        <f>'2016-02d'!$B$13</f>
        <v>Ruida Shu (primary), Kirk Rosener (secondary)</v>
      </c>
      <c r="O14" s="205" t="str">
        <f>'2016-02d'!$C$14</f>
        <v>CIP-004, CIP-005, CIP-006, CIP-007 and CIP-010</v>
      </c>
      <c r="P14" s="352">
        <f>'2016-02d'!$B$15</f>
        <v>45411</v>
      </c>
    </row>
    <row r="15" spans="1:16" ht="72.5" hidden="1" x14ac:dyDescent="0.35">
      <c r="A15" s="209" t="str">
        <f>'2016-02e'!$B$1</f>
        <v>2016-02e</v>
      </c>
      <c r="B15" s="205" t="str">
        <f>'2016-02e'!$B$13</f>
        <v>Ken Lanehome, Ash Mayfield, and Kirk Rosener</v>
      </c>
      <c r="C15" s="205" t="str">
        <f>'2016-02e'!$B$2</f>
        <v>Modifications to CIP Standards</v>
      </c>
      <c r="D15" s="205" t="str">
        <f>'2016-02e'!$B$3</f>
        <v>Archived</v>
      </c>
      <c r="E15" s="205" t="str">
        <f>'2016-02e'!$B$4</f>
        <v>CIP-003 passed Final Ballot on April 29 at 91.44%. The standard was adopted by the NERC Board of Trustees in May 2019 and was filed on May 21, 2019.</v>
      </c>
      <c r="F15" s="205" t="str">
        <f>'2016-02e'!$B$5</f>
        <v>CIP-003-8 (FERC Order No. 843 Malicious Code Example Directive)</v>
      </c>
      <c r="G15" s="271" t="str">
        <f>'2016-02e'!$B$6</f>
        <v>N/A</v>
      </c>
      <c r="H15" s="205" t="str">
        <f>'2016-02e'!$B$7</f>
        <v>Footnote 8, High</v>
      </c>
      <c r="I15" s="205" t="str">
        <f>'2016-02e'!$B$8</f>
        <v>N/A</v>
      </c>
      <c r="J15" s="205">
        <f>'2016-02e'!$B$9</f>
        <v>0</v>
      </c>
      <c r="K15" s="205">
        <f>'2016-02e'!$B$10</f>
        <v>0</v>
      </c>
      <c r="L15" s="205" t="str">
        <f>'2016-02e'!$B$11</f>
        <v>N/A</v>
      </c>
      <c r="M15" s="205" t="str">
        <f>'2016-02e'!$B$12</f>
        <v>Jordan Mallory</v>
      </c>
      <c r="N15" s="205" t="str">
        <f>'2016-02e'!$B$13</f>
        <v>Ken Lanehome, Ash Mayfield, and Kirk Rosener</v>
      </c>
      <c r="O15" s="205" t="str">
        <f>'2016-02e'!$C$14</f>
        <v>CIP-003-7</v>
      </c>
      <c r="P15" s="352">
        <f>'2016-02e'!$B$15</f>
        <v>43642</v>
      </c>
    </row>
    <row r="16" spans="1:16" ht="46.5" hidden="1" x14ac:dyDescent="0.35">
      <c r="A16" s="272" t="str">
        <f>'2016-03'!$B$1</f>
        <v>2016-03</v>
      </c>
      <c r="B16" s="204" t="str">
        <f>'2016-03'!$B$13</f>
        <v>Brenda Hampton</v>
      </c>
      <c r="C16" s="204" t="str">
        <f>'2016-03'!$B$2</f>
        <v>Cyber Security Supply Chain Management</v>
      </c>
      <c r="D16" s="204" t="str">
        <f>'2016-03'!$B$3</f>
        <v>Archived</v>
      </c>
      <c r="E16" s="204" t="str">
        <f>'2016-03'!$B$4</f>
        <v>The petition was filed on September 26, 2017.</v>
      </c>
      <c r="F16" s="204" t="str">
        <f>'2016-03'!$B$5</f>
        <v>New and revised Standard(s)</v>
      </c>
      <c r="G16" s="353">
        <f>'2016-03'!$B$6</f>
        <v>43005</v>
      </c>
      <c r="H16" s="204" t="str">
        <f>'2016-03'!$B$7</f>
        <v>Footnote 8, High</v>
      </c>
      <c r="I16" s="204" t="str">
        <f>'2016-03'!$B$8</f>
        <v>N/A</v>
      </c>
      <c r="J16" s="204">
        <f>'2016-03'!$B$9</f>
        <v>1</v>
      </c>
      <c r="K16" s="204">
        <f>'2016-03'!$B$10</f>
        <v>0</v>
      </c>
      <c r="L16" s="204" t="str">
        <f>'2016-03'!$B$11</f>
        <v>N/A</v>
      </c>
      <c r="M16" s="204" t="str">
        <f>'2016-03'!$B$12</f>
        <v>Mark Olson</v>
      </c>
      <c r="N16" s="204" t="str">
        <f>'2016-03'!$B$13</f>
        <v>Brenda Hampton</v>
      </c>
      <c r="O16" s="204" t="str">
        <f>'2016-03'!$C$14</f>
        <v>CIP-005-6, CIP-010-3, and CIP-013-1</v>
      </c>
      <c r="P16" s="351">
        <f>'2016-03'!$B$15</f>
        <v>43011</v>
      </c>
    </row>
    <row r="17" spans="1:16" ht="29" hidden="1" x14ac:dyDescent="0.35">
      <c r="A17" s="199" t="s">
        <v>56</v>
      </c>
      <c r="B17" s="205" t="str">
        <f>'2016-04'!$B$13</f>
        <v>Charles Yeung</v>
      </c>
      <c r="C17" s="205" t="str">
        <f>'2016-04'!$B$2</f>
        <v>Modifications to PRC-025-1</v>
      </c>
      <c r="D17" s="205" t="str">
        <f>'2016-04'!$B$3</f>
        <v>Archived</v>
      </c>
      <c r="E17" s="205" t="str">
        <f>'2016-04'!$B$4</f>
        <v>Providing the SC an update on a non-substantive correction (Vlowside to Vhighside) to the Guidelines and Technical Basis before filing.</v>
      </c>
      <c r="F17" s="205" t="str">
        <f>'2016-03'!$B$5</f>
        <v>New and revised Standard(s)</v>
      </c>
      <c r="G17" s="271" t="str">
        <f>'2016-04'!$B$6</f>
        <v>N/A</v>
      </c>
      <c r="H17" s="205" t="str">
        <f>'2016-04'!$B$7</f>
        <v>Footnote 9, Medium</v>
      </c>
      <c r="I17" s="205" t="str">
        <f>'2016-04'!$B$8</f>
        <v>N/A</v>
      </c>
      <c r="J17" s="205">
        <f>'2016-04'!$B$9</f>
        <v>0</v>
      </c>
      <c r="K17" s="205">
        <f>'2016-04'!$B$10</f>
        <v>0</v>
      </c>
      <c r="L17" s="205" t="str">
        <f>'2016-04'!$B$11</f>
        <v>Yes</v>
      </c>
      <c r="M17" s="205" t="str">
        <f>'2016-04'!$B$12</f>
        <v>Scott Barfield-McGinnis</v>
      </c>
      <c r="N17" s="205" t="str">
        <f>'2016-04'!$B$13</f>
        <v>Charles Yeung</v>
      </c>
      <c r="O17" s="205" t="str">
        <f>'2016-04'!$C$14</f>
        <v>PRC-025-1</v>
      </c>
      <c r="P17" s="352">
        <f>'2016-04'!$B$15</f>
        <v>43173</v>
      </c>
    </row>
    <row r="18" spans="1:16" ht="46.5" hidden="1" x14ac:dyDescent="0.35">
      <c r="A18" s="200" t="str">
        <f>'2016-EPR-01'!$B$1</f>
        <v>2016-EPR-01</v>
      </c>
      <c r="B18" s="204" t="str">
        <f>'2016-EPR-01'!$B$13</f>
        <v>Mike Brytowski</v>
      </c>
      <c r="C18" s="204" t="str">
        <f>'2016-EPR-01'!$B$2</f>
        <v>Enhanced Periodic Review of Personnel Performance, Training, and Qualifications Standards</v>
      </c>
      <c r="D18" s="204" t="str">
        <f>'2016-EPR-01'!$B$3</f>
        <v>Archived</v>
      </c>
      <c r="E18" s="204" t="str">
        <f>'2016-EPR-01'!$B$4</f>
        <v>The team will be requesting the Standards Committee at the June 14, 2017 meeting to accept a SAR to revise a Standard and to activate Project 2017-02.</v>
      </c>
      <c r="F18" s="204" t="str">
        <f>'2016-EPR-01'!$B$5</f>
        <v>PER-003-1 and PER-004-2</v>
      </c>
      <c r="G18" s="204" t="str">
        <f>'2016-EPR-01'!$B$6</f>
        <v>N/A</v>
      </c>
      <c r="H18" s="204" t="str">
        <f>'2016-EPR-01'!$B$7</f>
        <v>Medium</v>
      </c>
      <c r="I18" s="204" t="str">
        <f>'2016-EPR-01'!$B$8</f>
        <v>N/A</v>
      </c>
      <c r="J18" s="204" t="str">
        <f>'2016-EPR-01'!$B$9</f>
        <v>N/A</v>
      </c>
      <c r="K18" s="204" t="str">
        <f>'2016-EPR-01'!$B$10</f>
        <v>N/A</v>
      </c>
      <c r="L18" s="204" t="str">
        <f>'2016-EPR-01'!$B$11</f>
        <v>N/A</v>
      </c>
      <c r="M18" s="204" t="str">
        <f>'2016-EPR-01'!$B$12</f>
        <v>Darrel Richardson</v>
      </c>
      <c r="N18" s="204" t="str">
        <f>'2016-EPR-01'!$B$13</f>
        <v>Mike Brytowski</v>
      </c>
      <c r="O18" s="204">
        <f>'2016-EPR-01'!$C$14</f>
        <v>0</v>
      </c>
      <c r="P18" s="351">
        <f>'2016-EPR-01'!$B$15</f>
        <v>42900</v>
      </c>
    </row>
    <row r="19" spans="1:16" ht="93" hidden="1" x14ac:dyDescent="0.35">
      <c r="A19" s="200" t="str">
        <f>'2016-EPR-02'!$B$1</f>
        <v>2016-EPR-02</v>
      </c>
      <c r="B19" s="204" t="str">
        <f>'2016-EPR-02'!$B$13</f>
        <v>Amy Casuscelli</v>
      </c>
      <c r="C19" s="204" t="str">
        <f>'2016-EPR-02'!$B$2</f>
        <v>Enhanced Periodic Review of Voltage and Reactive Standards</v>
      </c>
      <c r="D19" s="204" t="str">
        <f>'2016-EPR-02'!$B$3</f>
        <v>Archived</v>
      </c>
      <c r="E19" s="204" t="str">
        <f>'2016-EPR-02'!$B$4</f>
        <v>The periodic review team (PRT) responded to industry comments that affirm the PRT's recommendations. The PRT maintained its initial recommendation that the standards are sufficient to protect reliablity and although some things could be cleaned up, the recommendation is to not open the standards for revisions (i.e., yellow rating). The PRT will present their recommendations for acceptance to the Standards Committee on June 14, 2017 and to re-affirm the two VAR standards.</v>
      </c>
      <c r="F19" s="204" t="str">
        <f>'2016-EPR-02'!$B$5</f>
        <v>VAR-001-4.1 &amp; VAR-002-4</v>
      </c>
      <c r="G19" s="204" t="str">
        <f>'2016-EPR-02'!$B$6</f>
        <v>N/A</v>
      </c>
      <c r="H19" s="204" t="str">
        <f>'2016-EPR-02'!$B$7</f>
        <v>Medium</v>
      </c>
      <c r="I19" s="204" t="str">
        <f>'2016-EPR-02'!$B$8</f>
        <v>N/A</v>
      </c>
      <c r="J19" s="204" t="str">
        <f>'2016-EPR-02'!$B$9</f>
        <v>N/A</v>
      </c>
      <c r="K19" s="204" t="str">
        <f>'2016-EPR-02'!$B$10</f>
        <v>N/A</v>
      </c>
      <c r="L19" s="204" t="str">
        <f>'2016-EPR-02'!$B$11</f>
        <v>N/A</v>
      </c>
      <c r="M19" s="204" t="str">
        <f>'2016-EPR-02'!$B$12</f>
        <v>Scott Barfield-McGinnis</v>
      </c>
      <c r="N19" s="204" t="str">
        <f>'2016-EPR-02'!$B$13</f>
        <v>Amy Casuscelli</v>
      </c>
      <c r="O19" s="204">
        <f>'2016-EPR-02'!$C$14</f>
        <v>0</v>
      </c>
      <c r="P19" s="351">
        <f>'2016-EPR-02'!$B$15</f>
        <v>42900</v>
      </c>
    </row>
    <row r="20" spans="1:16" ht="103.5" hidden="1" customHeight="1" x14ac:dyDescent="0.35">
      <c r="A20" s="209" t="str">
        <f>'2017-01'!$B$1</f>
        <v>2017-01</v>
      </c>
      <c r="B20" s="207" t="str">
        <f>'2017-01'!$B$13</f>
        <v>Amy Casuscelli &amp; Linda Lynch</v>
      </c>
      <c r="C20" s="205" t="str">
        <f>'2017-01'!$B$2</f>
        <v>Modifications to BAL-003-1.1</v>
      </c>
      <c r="D20" s="207" t="str">
        <f>'2017-01'!$B$3</f>
        <v>Archived</v>
      </c>
      <c r="E20" s="205" t="str">
        <f>'2017-01'!$B$4</f>
        <v>The standard passed at 100%. The project documents went to the Board in November 2019 and was filed on December 19, 2019.</v>
      </c>
      <c r="F20" s="207" t="str">
        <f>'2017-01'!$B$5</f>
        <v>BAL-003-2</v>
      </c>
      <c r="G20" s="354" t="str">
        <f>'2017-01'!$B$6</f>
        <v>N/A</v>
      </c>
      <c r="H20" s="207" t="str">
        <f>'2017-01'!$B$7</f>
        <v>Footnote 8, Medium</v>
      </c>
      <c r="I20" s="207" t="str">
        <f>'2017-01'!$B$8</f>
        <v>N/A</v>
      </c>
      <c r="J20" s="207">
        <f>'2017-01'!$B$9</f>
        <v>0</v>
      </c>
      <c r="K20" s="207">
        <f>'2017-01'!$B$10</f>
        <v>0</v>
      </c>
      <c r="L20" s="207" t="str">
        <f>'2017-01'!$B$11</f>
        <v>N/A</v>
      </c>
      <c r="M20" s="207" t="str">
        <f>'2017-01'!$B$12</f>
        <v>Laura Anderson</v>
      </c>
      <c r="N20" s="207" t="str">
        <f>'2017-01'!$B$13</f>
        <v>Amy Casuscelli &amp; Linda Lynch</v>
      </c>
      <c r="O20" s="207" t="str">
        <f>'2017-01'!$C$14</f>
        <v>BAL-003-1.1</v>
      </c>
      <c r="P20" s="352">
        <f>'2017-01'!$B$15</f>
        <v>43875</v>
      </c>
    </row>
    <row r="21" spans="1:16" ht="183.75" customHeight="1" x14ac:dyDescent="0.35">
      <c r="A21" s="209" t="str">
        <f>'2017-01b'!$B$1</f>
        <v>2017-01b</v>
      </c>
      <c r="B21" s="207" t="str">
        <f>'2017-01b'!$B$13</f>
        <v>Pamela Hunter (Primary), Michael Brytowski (Backup)</v>
      </c>
      <c r="C21" s="205" t="str">
        <f>'2017-01b'!$B$2</f>
        <v>Modifications to BAL-003-1.1</v>
      </c>
      <c r="D21" s="207" t="str">
        <f>'2017-01b'!$B$3</f>
        <v>DT Development</v>
      </c>
      <c r="E21" s="271" t="str">
        <f>'2017-01b'!$B$4</f>
        <v>The project is currently a low priority project. The DT met on April 8, 2025 and will meet again on April 25, 2025, to determine the the project's next steps.</v>
      </c>
      <c r="F21" s="354" t="str">
        <f>'2017-01b'!$B$5</f>
        <v>BAL-003-3</v>
      </c>
      <c r="G21" s="354" t="str">
        <f>'2017-01b'!$B$6</f>
        <v>N/A</v>
      </c>
      <c r="H21" s="207" t="str">
        <f>'2017-01b'!$B$7</f>
        <v>Footnote 11, Medium</v>
      </c>
      <c r="I21" s="207" t="str">
        <f>'2017-01b'!$B$8</f>
        <v>N/A</v>
      </c>
      <c r="J21" s="207">
        <f>'2017-01b'!$B$9</f>
        <v>0</v>
      </c>
      <c r="K21" s="207">
        <f>'2017-01b'!$B$10</f>
        <v>0</v>
      </c>
      <c r="L21" s="207" t="str">
        <f>'2017-01b'!$B$11</f>
        <v>N/A</v>
      </c>
      <c r="M21" s="207" t="str">
        <f>'2017-01b'!$B$12</f>
        <v>Michael Gabor</v>
      </c>
      <c r="N21" s="207" t="str">
        <f>'2017-01b'!$B$13</f>
        <v>Pamela Hunter (Primary), Michael Brytowski (Backup)</v>
      </c>
      <c r="O21" s="207" t="str">
        <f>'2017-01b'!$C$14</f>
        <v>BAL-003-2</v>
      </c>
      <c r="P21" s="352">
        <f>'2017-01b'!$B$15</f>
        <v>45762</v>
      </c>
    </row>
    <row r="22" spans="1:16" ht="29" hidden="1" x14ac:dyDescent="0.35">
      <c r="A22" s="209" t="str">
        <f>'2017-02'!$B$1</f>
        <v>2017-02</v>
      </c>
      <c r="B22" s="207" t="str">
        <f>'2017-02'!$B$13</f>
        <v>Mike Brytowski</v>
      </c>
      <c r="C22" s="205" t="str">
        <f>'2017-02'!$B$2</f>
        <v xml:space="preserve">Modifications to Personnel Performance, Training, and Qualifications Standards </v>
      </c>
      <c r="D22" s="207" t="str">
        <f>'2017-02'!$B$3</f>
        <v>Archived</v>
      </c>
      <c r="E22" s="207" t="str">
        <f>'2017-02'!$B$4</f>
        <v>NERC filed a petition for approval of PER-003 on July 23, 2018. Project archived by PMOS on Spetmber 13, 2018.</v>
      </c>
      <c r="F22" s="207" t="str">
        <f>'2017-02'!$B$5</f>
        <v>PER-003-2, retire PER-004-2</v>
      </c>
      <c r="G22" s="354" t="str">
        <f>'2017-02'!$B$6</f>
        <v>N/A</v>
      </c>
      <c r="H22" s="207" t="str">
        <f>'2017-02'!$B$7</f>
        <v>Footnote 8, Medium</v>
      </c>
      <c r="I22" s="207" t="str">
        <f>'2017-02'!$B$8</f>
        <v>N/A</v>
      </c>
      <c r="J22" s="207">
        <f>'2017-02'!$B$9</f>
        <v>0</v>
      </c>
      <c r="K22" s="207">
        <f>'2017-02'!$B$10</f>
        <v>0</v>
      </c>
      <c r="L22" s="207" t="str">
        <f>'2017-02'!$B$11</f>
        <v>N/A</v>
      </c>
      <c r="M22" s="207" t="str">
        <f>'2017-02'!$B$12</f>
        <v>Darrel Richardson</v>
      </c>
      <c r="N22" s="207" t="str">
        <f>'2017-02'!$B$13</f>
        <v>Mike Brytowski</v>
      </c>
      <c r="O22" s="207" t="str">
        <f>'2017-02'!$C$14</f>
        <v>PER-003-1 &amp; PER-004-2</v>
      </c>
      <c r="P22" s="352">
        <f>'2017-02'!$B$15</f>
        <v>43356</v>
      </c>
    </row>
    <row r="23" spans="1:16" ht="102.25" hidden="1" customHeight="1" x14ac:dyDescent="0.35">
      <c r="A23" s="209" t="str">
        <f>'2017-03'!$B$1</f>
        <v>2017-03</v>
      </c>
      <c r="B23" s="207" t="str">
        <f>'2017-03'!$B$13</f>
        <v>Mark Pratt</v>
      </c>
      <c r="C23" s="205" t="str">
        <f>'2017-03'!$B$2</f>
        <v>Periodic Review of FAC-008-3 Standard</v>
      </c>
      <c r="D23" s="207" t="str">
        <f>'2017-03'!$B$3</f>
        <v>Archived</v>
      </c>
      <c r="E23" s="205" t="str">
        <f>'2017-03'!$B$4</f>
        <v>The periodic review team recommendation was to reaffirm with an action to revise, but at a later time. The Standards Efficiency Review Project 2018-03 partially revised the standard, therefore, this project is being archived.</v>
      </c>
      <c r="F23" s="207" t="str">
        <f>'2017-03'!$B$5</f>
        <v>PR Recommendations</v>
      </c>
      <c r="G23" s="354" t="str">
        <f>'2017-03'!$B$6</f>
        <v>N/A</v>
      </c>
      <c r="H23" s="207" t="str">
        <f>'2017-03'!$B$7</f>
        <v>Footnote 9, Low (was Medium previously)</v>
      </c>
      <c r="I23" s="207" t="str">
        <f>'2017-03'!$B$8</f>
        <v>N/A</v>
      </c>
      <c r="J23" s="207">
        <f>'2017-03'!$B$9</f>
        <v>0</v>
      </c>
      <c r="K23" s="207">
        <f>'2017-03'!$B$10</f>
        <v>0</v>
      </c>
      <c r="L23" s="207" t="str">
        <f>'2017-03'!$B$11</f>
        <v>N/A</v>
      </c>
      <c r="M23" s="207" t="str">
        <f>'2017-03'!$B$12</f>
        <v>Jordan Mallory</v>
      </c>
      <c r="N23" s="207" t="str">
        <f>'2017-03'!$B$13</f>
        <v>Mark Pratt</v>
      </c>
      <c r="O23" s="207" t="str">
        <f>'2017-03'!$C$14</f>
        <v>FAC-008-3</v>
      </c>
      <c r="P23" s="352">
        <f>'2017-03'!$B$15</f>
        <v>43817</v>
      </c>
    </row>
    <row r="24" spans="1:16" ht="213.65" hidden="1" customHeight="1" x14ac:dyDescent="0.35">
      <c r="A24" s="209" t="str">
        <f>'2017-04'!$B$1</f>
        <v>2017-04</v>
      </c>
      <c r="B24" s="207" t="str">
        <f>'2017-04'!$B$13</f>
        <v>Charles Yeung</v>
      </c>
      <c r="C24" s="205" t="str">
        <f>'2017-04'!$B$2</f>
        <v>Periodic Review of Interchange Scheduling and Coordination Standards</v>
      </c>
      <c r="D24" s="207" t="str">
        <f>'2017-04'!$B$3</f>
        <v>Archived</v>
      </c>
      <c r="E24" s="205" t="str">
        <f>'2017-04'!$B$4</f>
        <v>The periodic review team recommendation was to reaffirm with an action to revise, but at a later time. The Standards Efficiency Review Project 2018-03 partially revised the standard, therefore, this project is being archived.</v>
      </c>
      <c r="F24" s="207" t="str">
        <f>'2017-04'!$B$5</f>
        <v>PR Recommendations</v>
      </c>
      <c r="G24" s="354" t="str">
        <f>'2017-04'!$B$6</f>
        <v>N/A</v>
      </c>
      <c r="H24" s="207" t="str">
        <f>'2017-04'!$B$7</f>
        <v>Footnote 9, Low (was Medium previously)</v>
      </c>
      <c r="I24" s="207" t="str">
        <f>'2017-04'!$B$8</f>
        <v>N/A</v>
      </c>
      <c r="J24" s="207">
        <f>'2017-04'!$B$9</f>
        <v>0</v>
      </c>
      <c r="K24" s="207">
        <f>'2017-04'!$B$10</f>
        <v>0</v>
      </c>
      <c r="L24" s="207" t="str">
        <f>'2017-04'!$B$11</f>
        <v>N/A</v>
      </c>
      <c r="M24" s="207" t="str">
        <f>'2017-04'!$B$12</f>
        <v>Laura Anderson</v>
      </c>
      <c r="N24" s="207" t="str">
        <f>'2017-04'!$B$13</f>
        <v>Charles Yeung</v>
      </c>
      <c r="O24" s="207" t="str">
        <f>'2017-04'!$C$14</f>
        <v>INT-004, INT-006, INT-009, and INT-010</v>
      </c>
      <c r="P24" s="352">
        <f>'2017-04'!$B$15</f>
        <v>43817</v>
      </c>
    </row>
    <row r="25" spans="1:16" ht="177.65" hidden="1" customHeight="1" x14ac:dyDescent="0.35">
      <c r="A25" s="209" t="str">
        <f>'2017-05'!$B$1</f>
        <v>2017-05</v>
      </c>
      <c r="B25" s="207" t="str">
        <f>'2017-05'!$B$13</f>
        <v>Amy Casuscelli and Colby Bellville</v>
      </c>
      <c r="C25" s="205" t="str">
        <f>'2017-05'!$B$2</f>
        <v>Periodic Review NUC-001-3</v>
      </c>
      <c r="D25" s="207" t="str">
        <f>'2017-05'!$B$3</f>
        <v>Archived</v>
      </c>
      <c r="E25" s="205" t="str">
        <f>'2017-05'!$B$4</f>
        <v>The NUC periodic review is being closed because the Project 2017-07 Standards Alignment with Registration is presented to the BOT in February 2020.  The 2017-07 SDT is proposing another version of the NUC standards, so there’s no need for this periodic review to move forward.</v>
      </c>
      <c r="F25" s="207" t="str">
        <f>'2017-05'!$B$5</f>
        <v>PR Recommendations</v>
      </c>
      <c r="G25" s="354" t="str">
        <f>'2017-05'!$B$6</f>
        <v>N/A</v>
      </c>
      <c r="H25" s="207" t="str">
        <f>'2017-05'!$B$7</f>
        <v>Footnote 9, Low (was Medium previously)</v>
      </c>
      <c r="I25" s="207" t="str">
        <f>'2017-05'!$B$8</f>
        <v>N/A</v>
      </c>
      <c r="J25" s="207">
        <f>'2017-05'!$B$9</f>
        <v>0</v>
      </c>
      <c r="K25" s="207">
        <f>'2017-05'!$B$10</f>
        <v>0</v>
      </c>
      <c r="L25" s="207" t="str">
        <f>'2017-05'!$B$11</f>
        <v>N/A</v>
      </c>
      <c r="M25" s="207" t="str">
        <f>'2017-05'!$B$12</f>
        <v>Jordan Mallory</v>
      </c>
      <c r="N25" s="207" t="str">
        <f>'2017-05'!$B$13</f>
        <v>Amy Casuscelli and Colby Bellville</v>
      </c>
      <c r="O25" s="207" t="str">
        <f>'2017-05'!$C$14</f>
        <v>NUC-001-3</v>
      </c>
      <c r="P25" s="352">
        <f>'2017-05'!$B$15</f>
        <v>43817</v>
      </c>
    </row>
    <row r="26" spans="1:16" ht="29" hidden="1" x14ac:dyDescent="0.35">
      <c r="A26" s="315" t="str">
        <f>'2017-06'!$B$1</f>
        <v>2017-06</v>
      </c>
      <c r="B26" s="207" t="str">
        <f>'2017-06'!$B$13</f>
        <v>Ken Lanehome</v>
      </c>
      <c r="C26" s="205" t="str">
        <f>'2017-06'!$B$2</f>
        <v>Project 2017-06 Modifications to BAL-002-2</v>
      </c>
      <c r="D26" s="355" t="str">
        <f>'2017-06'!$B$3</f>
        <v>Archived</v>
      </c>
      <c r="E26" s="207" t="str">
        <f>'2017-06'!$B$4</f>
        <v>NERC filed a petition for approval on August 17, 2018. The project was archived by the PMOS on September 13, 2018.</v>
      </c>
      <c r="F26" s="355" t="str">
        <f>'2017-06'!$B$5</f>
        <v>BAL-002-3</v>
      </c>
      <c r="G26" s="356" t="str">
        <f>'2017-06'!$B$6</f>
        <v>N/A</v>
      </c>
      <c r="H26" s="207" t="str">
        <f>'2017-06'!$B$7</f>
        <v>Footnote 8, Medium</v>
      </c>
      <c r="I26" s="355" t="str">
        <f>'2017-06'!$B$8</f>
        <v>N/A</v>
      </c>
      <c r="J26" s="355">
        <f>'2017-06'!$B$9</f>
        <v>0</v>
      </c>
      <c r="K26" s="355">
        <f>'2017-06'!$B$10</f>
        <v>0</v>
      </c>
      <c r="L26" s="355" t="str">
        <f>'2017-06'!$B$11</f>
        <v>N/A</v>
      </c>
      <c r="M26" s="207" t="str">
        <f>'2017-06'!$B$12</f>
        <v>Darrel Richardson</v>
      </c>
      <c r="N26" s="207" t="str">
        <f>'2017-06'!$B$13</f>
        <v>Ken Lanehome</v>
      </c>
      <c r="O26" s="207" t="str">
        <f>'2017-06'!$C$14</f>
        <v>BAL-002-2</v>
      </c>
      <c r="P26" s="352">
        <f>'2017-06'!$B$15</f>
        <v>43356</v>
      </c>
    </row>
    <row r="27" spans="1:16" ht="180" customHeight="1" x14ac:dyDescent="0.35">
      <c r="A27" s="209" t="str">
        <f>'2017-07'!$B$1</f>
        <v>2017-07</v>
      </c>
      <c r="B27" s="207" t="str">
        <f>'2017-07'!$B$13</f>
        <v>Mike Brytowski</v>
      </c>
      <c r="C27" s="205" t="str">
        <f>'2017-07'!$B$2</f>
        <v>Stds Alignment with Registration</v>
      </c>
      <c r="D27" s="207" t="str">
        <f>'2017-07'!$B$3</f>
        <v>Pending Regulatory Filing</v>
      </c>
      <c r="E27" s="205" t="str">
        <f>'2017-07'!$B$4</f>
        <v>Project 2017-07 Standards Alignment with Registration posted final ballot January 14-23. The BOT adoption at the February 2020 meeting.</v>
      </c>
      <c r="F27" s="207" t="str">
        <f>'2017-07'!$B$5</f>
        <v>FAC-002-3, IRO-010-3, MOD-031-3, MOD-033-2, NUC-001-4, PRC-006-4, and TOP-003-4</v>
      </c>
      <c r="G27" s="354">
        <f>'2017-07'!$B$6</f>
        <v>0</v>
      </c>
      <c r="H27" s="207" t="str">
        <f>'2017-07'!$B$7</f>
        <v>Footnote 9, Low</v>
      </c>
      <c r="I27" s="207" t="str">
        <f>'2017-07'!$B$8</f>
        <v>N/A</v>
      </c>
      <c r="J27" s="207">
        <f>'2017-07'!$B$9</f>
        <v>0</v>
      </c>
      <c r="K27" s="207">
        <f>'2017-07'!$B$10</f>
        <v>0</v>
      </c>
      <c r="L27" s="207" t="str">
        <f>'2017-07'!$B$11</f>
        <v>N/A</v>
      </c>
      <c r="M27" s="207" t="str">
        <f>'2017-07'!$B$12</f>
        <v>Laura Anderson</v>
      </c>
      <c r="N27" s="207" t="str">
        <f>'2017-07'!$B$13</f>
        <v>Mike Brytowski</v>
      </c>
      <c r="O27" s="207" t="str">
        <f>'2017-07'!$C$14</f>
        <v>Standards with PSE, IA, or LSE (FAC-002, INT-004, IRO-010, MOD-031, MOD-032, NUC-001, and TOP-003)</v>
      </c>
      <c r="P27" s="352">
        <f>'2017-07'!$B$15</f>
        <v>43908</v>
      </c>
    </row>
    <row r="28" spans="1:16" ht="15.5" hidden="1" x14ac:dyDescent="0.35">
      <c r="A28" s="199" t="str">
        <f>'2017-08'!$B$1</f>
        <v>2017-08</v>
      </c>
      <c r="B28" s="440">
        <f>'2017-08'!$B$13</f>
        <v>0</v>
      </c>
      <c r="C28" s="203" t="str">
        <f>'2017-08'!$B$2</f>
        <v>Open - Available</v>
      </c>
      <c r="D28" s="440" t="str">
        <f>'2017-08'!$B$3</f>
        <v>Void</v>
      </c>
      <c r="E28" s="206">
        <f>'2017-08'!$B$4</f>
        <v>0</v>
      </c>
      <c r="F28" s="440" t="str">
        <f>'2017-08'!$B$5</f>
        <v>CIP-014-4</v>
      </c>
      <c r="G28" s="250">
        <f>'2017-08'!$B$6</f>
        <v>0</v>
      </c>
      <c r="H28" s="440">
        <f>'2017-08'!$B$7</f>
        <v>0</v>
      </c>
      <c r="I28" s="440">
        <f>'2017-08'!$B$8</f>
        <v>0</v>
      </c>
      <c r="J28" s="440">
        <f>'2017-08'!$B$9</f>
        <v>0</v>
      </c>
      <c r="K28" s="440">
        <f>'2017-08'!$B$10</f>
        <v>0</v>
      </c>
      <c r="L28" s="440">
        <f>'2017-08'!$B$11</f>
        <v>0</v>
      </c>
      <c r="M28" s="440" t="str">
        <f>'2017-08'!$B$12</f>
        <v>Mat Bunch</v>
      </c>
      <c r="N28" s="440">
        <f>'2017-08'!$B$13</f>
        <v>0</v>
      </c>
      <c r="O28" s="206">
        <f>'2017-08'!$C$14</f>
        <v>0</v>
      </c>
      <c r="P28" s="351">
        <f>'2017-08'!$B$15</f>
        <v>42933</v>
      </c>
    </row>
    <row r="29" spans="1:16" ht="43.5" hidden="1" x14ac:dyDescent="0.35">
      <c r="A29" s="209" t="str">
        <f>'2018-01'!$B$1</f>
        <v>2018-01</v>
      </c>
      <c r="B29" s="207" t="str">
        <f>'2018-01'!$B$13</f>
        <v>Charles Yeung</v>
      </c>
      <c r="C29" s="205" t="str">
        <f>'2018-01'!$B$2</f>
        <v>Canadian-specific Revisions to TPL-007-2</v>
      </c>
      <c r="D29" s="207" t="str">
        <f>'2018-01'!$B$3</f>
        <v>Archived</v>
      </c>
      <c r="E29" s="205" t="str">
        <f>'2018-01'!$B$4</f>
        <v>The standard passed on initial ballot at 100% and was adopted by the NERC Board last November. The standard has been filed with Canadian authorties and an informational filing with FERC.</v>
      </c>
      <c r="F29" s="207" t="str">
        <f>'2018-01'!$B$5</f>
        <v>TPL-007-3</v>
      </c>
      <c r="G29" s="354" t="str">
        <f>'2018-01'!$B$6</f>
        <v>N/A</v>
      </c>
      <c r="H29" s="207" t="str">
        <f>'2018-01'!$B$7</f>
        <v>Footnote 10, Medium</v>
      </c>
      <c r="I29" s="207" t="str">
        <f>'2018-01'!$B$8</f>
        <v>N/A</v>
      </c>
      <c r="J29" s="207">
        <f>'2018-01'!$B$9</f>
        <v>0</v>
      </c>
      <c r="K29" s="207">
        <f>'2018-01'!$B$10</f>
        <v>0</v>
      </c>
      <c r="L29" s="207" t="str">
        <f>'2018-01'!$B$11</f>
        <v>N/A</v>
      </c>
      <c r="M29" s="207" t="str">
        <f>'2018-01'!$B$12</f>
        <v>Mat Bunch</v>
      </c>
      <c r="N29" s="207" t="str">
        <f>'2018-01'!$B$13</f>
        <v>Charles Yeung</v>
      </c>
      <c r="O29" s="207" t="str">
        <f>'2018-01'!$C$14</f>
        <v>TPL-007-2</v>
      </c>
      <c r="P29" s="352">
        <f>'2018-01'!$B$15</f>
        <v>43531</v>
      </c>
    </row>
    <row r="30" spans="1:16" ht="43.5" hidden="1" x14ac:dyDescent="0.35">
      <c r="A30" s="209" t="str">
        <f>'2018-02'!$B$1</f>
        <v>2018-02</v>
      </c>
      <c r="B30" s="207" t="str">
        <f>'2018-02'!$B$13</f>
        <v>Colby Bellville &amp; Amy Casuscelli</v>
      </c>
      <c r="C30" s="205" t="str">
        <f>'2018-02'!$B$2</f>
        <v>Modifications to CIP-008 Cyber Security Incident Reporting</v>
      </c>
      <c r="D30" s="207" t="str">
        <f>'2018-02'!$B$3</f>
        <v>Archived</v>
      </c>
      <c r="E30" s="205" t="str">
        <f>'2018-02'!$B$4</f>
        <v>The standard has been filed with regulatory authorities.</v>
      </c>
      <c r="F30" s="354" t="str">
        <f>'2018-02'!$B$5</f>
        <v>CIP-008-6</v>
      </c>
      <c r="G30" s="354">
        <f>'2018-02'!$B$6</f>
        <v>43556</v>
      </c>
      <c r="H30" s="207" t="str">
        <f>'2018-02'!$B$7</f>
        <v>Footnote 10, High</v>
      </c>
      <c r="I30" s="207" t="str">
        <f>'2018-02'!$B$8</f>
        <v>N/A</v>
      </c>
      <c r="J30" s="207">
        <f>'2018-02'!$B$9</f>
        <v>1</v>
      </c>
      <c r="K30" s="207">
        <f>'2018-02'!$B$10</f>
        <v>0</v>
      </c>
      <c r="L30" s="207" t="str">
        <f>'2018-02'!$B$11</f>
        <v>N/A</v>
      </c>
      <c r="M30" s="207" t="str">
        <f>'2018-02'!$B$12</f>
        <v>Alison Oswald</v>
      </c>
      <c r="N30" s="207" t="str">
        <f>'2018-02'!$B$13</f>
        <v>Colby Bellville &amp; Amy Casuscelli</v>
      </c>
      <c r="O30" s="207" t="str">
        <f>'2018-02'!$C$14</f>
        <v>CIP-008-5</v>
      </c>
      <c r="P30" s="352">
        <f>'2018-02'!$B$15</f>
        <v>43531</v>
      </c>
    </row>
    <row r="31" spans="1:16" ht="72.5" hidden="1" x14ac:dyDescent="0.35">
      <c r="A31" s="209" t="str">
        <f>'2018-03'!$B$1</f>
        <v>2018-03</v>
      </c>
      <c r="B31" s="207" t="str">
        <f>'2018-03'!$B$13</f>
        <v>Mark Pratt (primary), Michael Brytowski (secondary)</v>
      </c>
      <c r="C31" s="205" t="str">
        <f>'2018-03'!$B$2</f>
        <v>Standards Efficiency Review Retirements (SER-Phase I)</v>
      </c>
      <c r="D31" s="207" t="str">
        <f>'2018-03'!$B$3</f>
        <v>Archived</v>
      </c>
      <c r="E31" s="205" t="str">
        <f>'2018-03'!$B$4</f>
        <v>The Project 2018-03 standard drafting team has been recalled to reconsider retirement of Requirements R7 and R8 of FAC-008-3 per the FERC Order issued on September 17, 2020.</v>
      </c>
      <c r="F31" s="354" t="str">
        <f>'2018-03'!$B$5</f>
        <v>Retirements Only</v>
      </c>
      <c r="G31" s="354">
        <f>'2018-03'!$B$6</f>
        <v>0</v>
      </c>
      <c r="H31" s="207" t="str">
        <f>'2018-03'!$B$7</f>
        <v>N/A</v>
      </c>
      <c r="I31" s="207" t="str">
        <f>'2018-03'!$B$8</f>
        <v>N/A</v>
      </c>
      <c r="J31" s="207">
        <f>'2018-03'!$B$9</f>
        <v>0</v>
      </c>
      <c r="K31" s="207">
        <f>'2018-03'!$B$10</f>
        <v>0</v>
      </c>
      <c r="L31" s="207" t="str">
        <f>'2018-03'!$B$11</f>
        <v>N/A</v>
      </c>
      <c r="M31" s="207" t="str">
        <f>'2018-03'!$B$12</f>
        <v>Laura Anderson</v>
      </c>
      <c r="N31" s="207" t="str">
        <f>'2018-03'!$B$13</f>
        <v>Mark Pratt (primary), Michael Brytowski (secondary)</v>
      </c>
      <c r="O31" s="207" t="str">
        <f>'2018-03'!$C$14</f>
        <v>FAC-008-3</v>
      </c>
      <c r="P31" s="352">
        <f>'2018-03'!$B$15</f>
        <v>44223</v>
      </c>
    </row>
    <row r="32" spans="1:16" ht="174" hidden="1" x14ac:dyDescent="0.35">
      <c r="A32" s="410" t="str">
        <f>'2018-03b'!$B$1</f>
        <v>2018-03b</v>
      </c>
      <c r="B32" s="207" t="str">
        <f>'2018-03b'!$B$13</f>
        <v>Mark Pratt (primary), Michael Brytowski (secondary)</v>
      </c>
      <c r="C32" s="205" t="str">
        <f>'2018-03b'!$B$2</f>
        <v>Standards Efficiency Review Retirements (SER-Phase Ib)</v>
      </c>
      <c r="D32" s="207" t="str">
        <f>'2018-03b'!$B$3</f>
        <v>Archived</v>
      </c>
      <c r="E32" s="205" t="str">
        <f>'2018-03b'!$B$4</f>
        <v>Initial 45-day posting with 10-day ballot period was posted November 30, 2020, and the ballot passed with over 95% approval. The next steps are as follows: SDT will review comments received during the recent posting period, and post for a 10-day final ballot, target is January 19, 2021, and send it to the NERC BOT for approval in February 4, 2021.</v>
      </c>
      <c r="F32" s="354">
        <f>'2018-03b'!$B$5</f>
        <v>0</v>
      </c>
      <c r="G32" s="354">
        <f>'2018-03b'!$B$6</f>
        <v>0</v>
      </c>
      <c r="H32" s="207">
        <f>'2018-03b'!$B$7</f>
        <v>0</v>
      </c>
      <c r="I32" s="207" t="str">
        <f>'2018-03b'!$B$8</f>
        <v>Test P81</v>
      </c>
      <c r="J32" s="207">
        <f>'2018-03b'!$B$9</f>
        <v>1</v>
      </c>
      <c r="K32" s="207">
        <f>'2018-03b'!$B$10</f>
        <v>0</v>
      </c>
      <c r="L32" s="207" t="str">
        <f>'2018-03b'!$B$11</f>
        <v>Test IERP</v>
      </c>
      <c r="M32" s="207" t="str">
        <f>'2018-03b'!$B$12</f>
        <v>Laura Anderson</v>
      </c>
      <c r="N32" s="207" t="str">
        <f>'2018-03b'!$B$13</f>
        <v>Mark Pratt (primary), Michael Brytowski (secondary)</v>
      </c>
      <c r="O32" s="207" t="str">
        <f>'2018-03b'!$C$14</f>
        <v>Enter number of Affected Standards in column B and the Standard here (e.g. TOP-001-4). This value is 2 of 2 items that calculate the project baseline.</v>
      </c>
      <c r="P32" s="352">
        <f>'2018-03b'!$B$15</f>
        <v>44319</v>
      </c>
    </row>
    <row r="33" spans="1:16" ht="111.65" customHeight="1" x14ac:dyDescent="0.35">
      <c r="A33" s="209" t="str">
        <f>'2018-04'!$B$1</f>
        <v>2018-04</v>
      </c>
      <c r="B33" s="207" t="str">
        <f>'2018-04'!$B$13</f>
        <v>Linda Lynch</v>
      </c>
      <c r="C33" s="205" t="str">
        <f>'2018-04'!$B$2</f>
        <v>Modifications to PRC-024-2</v>
      </c>
      <c r="D33" s="207" t="str">
        <f>'2018-04'!$B$3</f>
        <v>Pending Regulatory Filing</v>
      </c>
      <c r="E33" s="207" t="str">
        <f>'2018-04'!$B$4</f>
        <v>The standards passed industry balloting at 82.47%. The standard was approved by the Board in February.</v>
      </c>
      <c r="F33" s="354" t="str">
        <f>'2018-04'!$B$5</f>
        <v>PRC-024-3</v>
      </c>
      <c r="G33" s="354" t="str">
        <f>'2018-04'!$B$6</f>
        <v>N/A</v>
      </c>
      <c r="H33" s="207" t="str">
        <f>'2018-04'!$B$7</f>
        <v>N/A</v>
      </c>
      <c r="I33" s="207" t="str">
        <f>'2018-04'!$B$8</f>
        <v>N/A</v>
      </c>
      <c r="J33" s="207">
        <f>'2018-04'!$B$9</f>
        <v>0</v>
      </c>
      <c r="K33" s="207">
        <f>'2018-04'!$B$10</f>
        <v>0</v>
      </c>
      <c r="L33" s="207" t="str">
        <f>'2018-04'!$B$11</f>
        <v>N/A</v>
      </c>
      <c r="M33" s="207" t="str">
        <f>'2018-04'!$B$12</f>
        <v>Latrice Harkness &amp; Alison Oswald</v>
      </c>
      <c r="N33" s="207" t="str">
        <f>'2018-04'!$B$13</f>
        <v>Linda Lynch</v>
      </c>
      <c r="O33" s="207" t="str">
        <f>'2018-04'!$C$14</f>
        <v>PRC-024-2</v>
      </c>
      <c r="P33" s="352">
        <f>'2018-04'!$B$15</f>
        <v>43908</v>
      </c>
    </row>
    <row r="34" spans="1:16" ht="78.650000000000006" hidden="1" customHeight="1" x14ac:dyDescent="0.35">
      <c r="A34" s="209" t="str">
        <f>'2019-01'!$B$1</f>
        <v>2019-01</v>
      </c>
      <c r="B34" s="207" t="str">
        <f>'2019-01'!$B$13</f>
        <v>Michael Brytowski</v>
      </c>
      <c r="C34" s="205" t="str">
        <f>'2019-01'!$B$2</f>
        <v>Modifications to TPL-007-3</v>
      </c>
      <c r="D34" s="207" t="str">
        <f>'2019-01'!$B$3</f>
        <v>Archived</v>
      </c>
      <c r="E34" s="207" t="str">
        <f>'2019-01'!$B$4</f>
        <v>The TPL-007-4 – Transmission System Planned Performance for Geomagnetic Disturbance Events passed final ballot at 78.95%. Project 2019-01 was approved by the Board in February.</v>
      </c>
      <c r="F34" s="354" t="str">
        <f>'2019-01'!$B$5</f>
        <v>TPL-007-4</v>
      </c>
      <c r="G34" s="354">
        <f>'2019-01'!$B$6</f>
        <v>44012</v>
      </c>
      <c r="H34" s="207">
        <f>'2019-01'!$B$7</f>
        <v>0</v>
      </c>
      <c r="I34" s="207" t="str">
        <f>'2019-01'!$B$8</f>
        <v>N/A</v>
      </c>
      <c r="J34" s="207">
        <f>'2019-01'!$B$9</f>
        <v>1</v>
      </c>
      <c r="K34" s="207">
        <f>'2019-01'!$B$10</f>
        <v>0</v>
      </c>
      <c r="L34" s="207" t="str">
        <f>'2019-01'!$B$11</f>
        <v>N/A</v>
      </c>
      <c r="M34" s="207" t="str">
        <f>'2019-01'!$B$12</f>
        <v>Alison Oswald</v>
      </c>
      <c r="N34" s="207" t="str">
        <f>'2019-01'!$B$13</f>
        <v>Michael Brytowski</v>
      </c>
      <c r="O34" s="207" t="str">
        <f>'2019-01'!$C$14</f>
        <v>TPL-007-3</v>
      </c>
      <c r="P34" s="352">
        <f>'2019-01'!$B$15</f>
        <v>43908</v>
      </c>
    </row>
    <row r="35" spans="1:16" ht="84.25" hidden="1" customHeight="1" x14ac:dyDescent="0.35">
      <c r="A35" s="209" t="str">
        <f>'2019-02'!$B$1</f>
        <v>2019-02</v>
      </c>
      <c r="B35" s="207" t="str">
        <f>'2019-02'!$B$13</f>
        <v>Kirk Rosener (primary), Colby Bellville (secondary)</v>
      </c>
      <c r="C35" s="205" t="str">
        <f>'2019-02'!$B$2</f>
        <v>BES Cyber System Information Access Management</v>
      </c>
      <c r="D35" s="207" t="str">
        <f>'2019-02'!$B$3</f>
        <v>Archived</v>
      </c>
      <c r="E35" s="207" t="str">
        <f>'2019-02'!$B$4</f>
        <v>This project is pending FERC approval.</v>
      </c>
      <c r="F35" s="354" t="str">
        <f>'2019-02'!$B$5</f>
        <v>CIP-004-7 and CIP-011-3</v>
      </c>
      <c r="G35" s="354" t="str">
        <f>'2019-02'!$B$6</f>
        <v>N/A</v>
      </c>
      <c r="H35" s="207" t="str">
        <f>'2019-02'!$B$7</f>
        <v>Footnote 11, Medium</v>
      </c>
      <c r="I35" s="207" t="str">
        <f>'2019-02'!$B$8</f>
        <v>N/A</v>
      </c>
      <c r="J35" s="207">
        <f>'2019-02'!$B$9</f>
        <v>0</v>
      </c>
      <c r="K35" s="207">
        <f>'2019-02'!$B$10</f>
        <v>0</v>
      </c>
      <c r="L35" s="207" t="str">
        <f>'2019-02'!$B$11</f>
        <v>N/A</v>
      </c>
      <c r="M35" s="207" t="str">
        <f>'2019-02'!$B$12</f>
        <v>Jordan Mallory</v>
      </c>
      <c r="N35" s="207" t="str">
        <f>'2019-02'!$B$13</f>
        <v>Kirk Rosener (primary), Colby Bellville (secondary)</v>
      </c>
      <c r="O35" s="207" t="str">
        <f>'2019-02'!$C$14</f>
        <v>CIP-004 and CIP-0011</v>
      </c>
      <c r="P35" s="352">
        <f>'2019-02'!$B$15</f>
        <v>44482</v>
      </c>
    </row>
    <row r="36" spans="1:16" ht="275.25" hidden="1" customHeight="1" x14ac:dyDescent="0.35">
      <c r="A36" s="384" t="str">
        <f>'2019-03'!$B$1</f>
        <v>2019-03</v>
      </c>
      <c r="B36" s="207" t="str">
        <f>'2019-03'!$B$13</f>
        <v>Masuncha Bussey (primary), Kirk Rosener (secondary) and Linda Lynch (tertiary)</v>
      </c>
      <c r="C36" s="205" t="str">
        <f>'2019-03'!$B$2</f>
        <v>Cyber Security Supply Chain Risks</v>
      </c>
      <c r="D36" s="207" t="str">
        <f>'2019-03'!$B$3</f>
        <v>Archived</v>
      </c>
      <c r="E36" s="207" t="str">
        <f>'2019-03'!$B$4</f>
        <v>The project passed final ballot on October 16, 2020 and was approved by the NERC board during the November 2020 meeting.</v>
      </c>
      <c r="F36" s="354" t="str">
        <f>'2019-03'!$B$5</f>
        <v>CIP-005-6, CIP-010-3, and CIP-013-1</v>
      </c>
      <c r="G36" s="354">
        <f>'2019-03'!$B$6</f>
        <v>44190</v>
      </c>
      <c r="H36" s="207">
        <f>'2019-03'!$B$7</f>
        <v>0</v>
      </c>
      <c r="I36" s="207" t="str">
        <f>'2019-03'!$B$8</f>
        <v>N/A</v>
      </c>
      <c r="J36" s="207">
        <f>'2019-03'!$B$9</f>
        <v>1</v>
      </c>
      <c r="K36" s="207">
        <f>'2019-03'!$B$10</f>
        <v>0</v>
      </c>
      <c r="L36" s="207" t="str">
        <f>'2019-03'!$B$11</f>
        <v>N/A</v>
      </c>
      <c r="M36" s="207" t="str">
        <f>'2019-03'!$B$12</f>
        <v>Alison Oswald/Jordan Mallory</v>
      </c>
      <c r="N36" s="207" t="str">
        <f>'2019-03'!$B$13</f>
        <v>Masuncha Bussey (primary), Kirk Rosener (secondary) and Linda Lynch (tertiary)</v>
      </c>
      <c r="O36" s="207" t="str">
        <f>'2019-03'!$C$14</f>
        <v>CIP-005-6, CIP-010-3, and CIP-013-1</v>
      </c>
      <c r="P36" s="271">
        <f>'2019-03'!$B$15</f>
        <v>44204</v>
      </c>
    </row>
    <row r="37" spans="1:16" ht="154.4" customHeight="1" x14ac:dyDescent="0.35">
      <c r="A37" s="384" t="str">
        <f>'2019-04'!$B$1</f>
        <v>2019-04</v>
      </c>
      <c r="B37" s="207" t="str">
        <f>'2019-04'!$B$13</f>
        <v>Joseph Gatten (primary), Sarah Habriga (backup)</v>
      </c>
      <c r="C37" s="205" t="str">
        <f>'2019-04'!$B$2</f>
        <v xml:space="preserve">Modifications to PRC-005-6 </v>
      </c>
      <c r="D37" s="207" t="str">
        <f>'2019-04'!$B$3</f>
        <v>On Hold</v>
      </c>
      <c r="E37" s="207" t="str">
        <f>'2019-04'!$B$4</f>
        <v>On hold. Brian Kasmarzik contacted Mark Gray (EEI) to discuss the Protection System definition and resume project activity but received no response from Mark.</v>
      </c>
      <c r="F37" s="354" t="str">
        <f>'2019-04'!$B$5</f>
        <v>PRC-005</v>
      </c>
      <c r="G37" s="354">
        <f>'2019-04'!$B$6</f>
        <v>0</v>
      </c>
      <c r="H37" s="207" t="str">
        <f>'2019-04'!$B$7</f>
        <v>Footnote 11, Low</v>
      </c>
      <c r="I37" s="207" t="str">
        <f>'2019-04'!$B$8</f>
        <v>N/A</v>
      </c>
      <c r="J37" s="207">
        <f>'2019-04'!$B$9</f>
        <v>0</v>
      </c>
      <c r="K37" s="207">
        <f>'2019-04'!$B$10</f>
        <v>0</v>
      </c>
      <c r="L37" s="207" t="str">
        <f>'2019-04'!$B$11</f>
        <v>N/A</v>
      </c>
      <c r="M37" s="207" t="str">
        <f>'2019-04'!$B$12</f>
        <v>Elsa Prince</v>
      </c>
      <c r="N37" s="207" t="str">
        <f>'2019-04'!$B$13</f>
        <v>Joseph Gatten (primary), Sarah Habriga (backup)</v>
      </c>
      <c r="O37" s="207" t="str">
        <f>'2019-04'!$C$14</f>
        <v>PRC-005-6</v>
      </c>
      <c r="P37" s="271">
        <f>'2019-04'!$B$15</f>
        <v>45762</v>
      </c>
    </row>
    <row r="38" spans="1:16" ht="75.650000000000006" hidden="1" customHeight="1" x14ac:dyDescent="0.35">
      <c r="A38" s="384" t="s">
        <v>57</v>
      </c>
      <c r="B38" s="207" t="str">
        <f>'2019-05'!$B$13</f>
        <v>Colby Bellville (primary), Charles Yeung (secondary)</v>
      </c>
      <c r="C38" s="205" t="str">
        <f>'2019-05'!$B$2</f>
        <v>Modifications to PER-003</v>
      </c>
      <c r="D38" s="207" t="str">
        <f>'2019-05'!$B$3</f>
        <v>Archived</v>
      </c>
      <c r="E38" s="207" t="str">
        <f>'2019-05'!$B$4</f>
        <v xml:space="preserve">At the July 21, 2021 SC meeting the PER-003 SAR was rejected. The SAR submitters will be notified and the project will be disbanded until the PCGC finishes their task force work to look into the CEHs.
</v>
      </c>
      <c r="F38" s="354" t="str">
        <f>'2019-05'!$B$5</f>
        <v>PER-003</v>
      </c>
      <c r="G38" s="354">
        <f>'2019-05'!$B$6</f>
        <v>0</v>
      </c>
      <c r="H38" s="207">
        <f>'2019-05'!$B$7</f>
        <v>0</v>
      </c>
      <c r="I38" s="207" t="str">
        <f>'2019-05'!$B$8</f>
        <v>N/A</v>
      </c>
      <c r="J38" s="207">
        <f>'2019-05'!$B$9</f>
        <v>0</v>
      </c>
      <c r="K38" s="207">
        <f>'2019-05'!$B$10</f>
        <v>0</v>
      </c>
      <c r="L38" s="207" t="str">
        <f>'2019-05'!$B$11</f>
        <v>N/A</v>
      </c>
      <c r="M38" s="207" t="str">
        <f>'2019-05'!$B$12</f>
        <v>Alison Oswald</v>
      </c>
      <c r="N38" s="207" t="str">
        <f>'2019-05'!$B$13</f>
        <v>Colby Bellville (primary), Charles Yeung (secondary)</v>
      </c>
      <c r="O38" s="207" t="str">
        <f>'2019-05'!$C$14</f>
        <v>PER-003</v>
      </c>
      <c r="P38" s="271">
        <f>'2019-05'!$B$15</f>
        <v>44487</v>
      </c>
    </row>
    <row r="39" spans="1:16" ht="183.25" hidden="1" customHeight="1" x14ac:dyDescent="0.35">
      <c r="A39" s="384" t="s">
        <v>58</v>
      </c>
      <c r="B39" s="207" t="str">
        <f>'2019-06'!$B$13</f>
        <v>Quinn Morrison (primary), Mike Brytowski (secondary)</v>
      </c>
      <c r="C39" s="205" t="str">
        <f>'2019-06'!$B$2</f>
        <v>Cold Weather</v>
      </c>
      <c r="D39" s="207" t="str">
        <f>'2019-06'!$B$3</f>
        <v>Archived</v>
      </c>
      <c r="E39" s="207" t="str">
        <f>'2019-06'!$B$4</f>
        <v>The SDT made a few non-substantive changes and posted for final ballot on May 18, 2021. This project is completed and has been filed with FERC.</v>
      </c>
      <c r="F39" s="354" t="str">
        <f>'2019-06'!$B$5</f>
        <v>EOP-011, IRO-010, TOP-003.</v>
      </c>
      <c r="G39" s="354">
        <f>'2019-06'!$B$6</f>
        <v>0</v>
      </c>
      <c r="H39" s="207" t="str">
        <f>'2019-06'!$B$7</f>
        <v>Footnote 11, High</v>
      </c>
      <c r="I39" s="207" t="str">
        <f>'2019-06'!$B$8</f>
        <v>N/A</v>
      </c>
      <c r="J39" s="207">
        <f>'2019-06'!$B$9</f>
        <v>0</v>
      </c>
      <c r="K39" s="207">
        <f>'2019-06'!$B$10</f>
        <v>0</v>
      </c>
      <c r="L39" s="207" t="str">
        <f>'2019-06'!$B$11</f>
        <v>N/A</v>
      </c>
      <c r="M39" s="207" t="str">
        <f>'2019-06'!$B$12</f>
        <v>Jordan Mallory</v>
      </c>
      <c r="N39" s="207" t="str">
        <f>'2019-06'!$B$13</f>
        <v>Quinn Morrison (primary), Mike Brytowski (secondary)</v>
      </c>
      <c r="O39" s="207" t="str">
        <f>'2019-06'!$C$14</f>
        <v>EOP-011, IRO-010, TOP-003.</v>
      </c>
      <c r="P39" s="271">
        <f>'2019-06'!$B$15</f>
        <v>44413</v>
      </c>
    </row>
    <row r="40" spans="1:16" ht="75.650000000000006" customHeight="1" x14ac:dyDescent="0.35">
      <c r="A40" s="384" t="s">
        <v>59</v>
      </c>
      <c r="B40" s="207" t="str">
        <f>'2020-01'!$B$13</f>
        <v>Linda Lynch (primary), Quinn Morrison (secondary)</v>
      </c>
      <c r="C40" s="205" t="str">
        <f>'2020-01'!$B$2</f>
        <v>Modifications to MOD-032-1</v>
      </c>
      <c r="D40" s="207" t="str">
        <f>'2020-01'!$B$3</f>
        <v>Terminated</v>
      </c>
      <c r="E40" s="207" t="str">
        <f>'2020-01'!$B$4</f>
        <v xml:space="preserve">UPDATE: Project 2020-01 Modifications to MOD-032 was rejected by the SC in December 2020 and the team is disbanded.The SAR drafting team members divided up into several sub-groups and developed a list of ‘Major Themes’. Formal meetings were held on August 17th and September 8th to update the SAR. Posting date to be determined. The SAR team will be asking the SC for guidance on the procedure for closing out the SAR and moving it to the SDT status.
</v>
      </c>
      <c r="F40" s="354" t="str">
        <f>'2020-01'!$B$5</f>
        <v>MOD-032-2</v>
      </c>
      <c r="G40" s="354">
        <f>'2020-01'!$B$6</f>
        <v>0</v>
      </c>
      <c r="H40" s="207">
        <f>'2020-01'!$B$7</f>
        <v>0</v>
      </c>
      <c r="I40" s="207" t="str">
        <f>'2020-01'!$B$8</f>
        <v>N/A</v>
      </c>
      <c r="J40" s="207">
        <f>'2020-01'!$B$9</f>
        <v>0</v>
      </c>
      <c r="K40" s="207">
        <f>'2020-01'!$B$10</f>
        <v>0</v>
      </c>
      <c r="L40" s="207" t="str">
        <f>'2020-01'!$B$11</f>
        <v>N/A</v>
      </c>
      <c r="M40" s="207" t="str">
        <f>'2020-01'!$B$12</f>
        <v>Chris Larson</v>
      </c>
      <c r="N40" s="207" t="str">
        <f>'2020-01'!$B$13</f>
        <v>Linda Lynch (primary), Quinn Morrison (secondary)</v>
      </c>
      <c r="O40" s="207" t="str">
        <f>'2020-01'!$C$14</f>
        <v>MOD-032-1</v>
      </c>
      <c r="P40" s="271">
        <f>'2020-01'!$B$15</f>
        <v>44204</v>
      </c>
    </row>
    <row r="41" spans="1:16" ht="171" hidden="1" customHeight="1" x14ac:dyDescent="0.35">
      <c r="A41" s="384" t="s">
        <v>60</v>
      </c>
      <c r="B41" s="207" t="str">
        <f>'2020-02'!$B$13</f>
        <v>Pamela Hunter (Primary),  Anthony Westen(Backup), Mike Brytowski (Backup)</v>
      </c>
      <c r="C41" s="205" t="str">
        <f>'2020-02'!$B$2</f>
        <v>Modifications to PRC-024 (Generator Ride-through)      (Order 901-M2)</v>
      </c>
      <c r="D41" s="207" t="str">
        <f>'2020-02'!$B$3</f>
        <v>Archived</v>
      </c>
      <c r="E41" s="207" t="str">
        <f>'2020-02'!$B$4</f>
        <v xml:space="preserve">Details on Draft: SC re-ball posted September 17-30th and was extended to October 4th. The ballot passed at 77.88% and was approved by the Board on October 8, 2024. 						</v>
      </c>
      <c r="F41" s="354" t="str">
        <f>'2020-02'!$B$5</f>
        <v>PRC-024, PRC-029-1</v>
      </c>
      <c r="G41" s="354">
        <f>'2020-02'!$B$6</f>
        <v>0</v>
      </c>
      <c r="H41" s="207" t="str">
        <f>'2020-02'!$B$7</f>
        <v>Footnote 11, High</v>
      </c>
      <c r="I41" s="207" t="str">
        <f>'2020-02'!$B$8</f>
        <v>N/A</v>
      </c>
      <c r="J41" s="207">
        <f>'2020-02'!$B$9</f>
        <v>0</v>
      </c>
      <c r="K41" s="207">
        <f>'2020-02'!$B$10</f>
        <v>0</v>
      </c>
      <c r="L41" s="207" t="str">
        <f>'2020-02'!$B$11</f>
        <v>N/A</v>
      </c>
      <c r="M41" s="207" t="str">
        <f>'2020-02'!$B$12</f>
        <v>Jamie Calderon (Primary), Jessica Harris (Backup)</v>
      </c>
      <c r="N41" s="207" t="str">
        <f>'2020-02'!$B$13</f>
        <v>Pamela Hunter (Primary),  Anthony Westen(Backup), Mike Brytowski (Backup)</v>
      </c>
      <c r="O41" s="207" t="str">
        <f>'2020-02'!$C$14</f>
        <v>PRC-024, PRC-029</v>
      </c>
      <c r="P41" s="271">
        <f>'2020-02'!$B$15</f>
        <v>45604</v>
      </c>
    </row>
    <row r="42" spans="1:16" ht="107.5" hidden="1" customHeight="1" x14ac:dyDescent="0.35">
      <c r="A42" s="384" t="s">
        <v>61</v>
      </c>
      <c r="B42" s="207" t="str">
        <f>'2020-03'!$B$13</f>
        <v>Kirk Rosener (primary), Ken Lanehome (secondary)</v>
      </c>
      <c r="C42" s="205" t="str">
        <f>'2020-03'!$B$2</f>
        <v>Supply Chain Low Impact Revisions</v>
      </c>
      <c r="D42" s="207" t="str">
        <f>'2020-03'!$B$3</f>
        <v>Archived</v>
      </c>
      <c r="E42" s="207" t="str">
        <f>'2020-03'!$B$4</f>
        <v xml:space="preserve">Final ballot occurred 10/26 – 11/04. The NERC board adopted the standard during the November 16th board meeting. </v>
      </c>
      <c r="F42" s="354" t="str">
        <f>'2020-03'!$B$5</f>
        <v>CIP-003-8</v>
      </c>
      <c r="G42" s="354">
        <f>'2020-03'!$B$6</f>
        <v>0</v>
      </c>
      <c r="H42" s="207" t="str">
        <f>'2020-03'!$B$7</f>
        <v>Footnote 11, High</v>
      </c>
      <c r="I42" s="207" t="str">
        <f>'2020-03'!$B$8</f>
        <v>N/A</v>
      </c>
      <c r="J42" s="207">
        <f>'2020-03'!$B$9</f>
        <v>0</v>
      </c>
      <c r="K42" s="207">
        <f>'2020-03'!$B$10</f>
        <v>0</v>
      </c>
      <c r="L42" s="207" t="str">
        <f>'2020-03'!$B$11</f>
        <v>N/A</v>
      </c>
      <c r="M42" s="207" t="str">
        <f>'2020-03'!$B$12</f>
        <v>Alison Oswald</v>
      </c>
      <c r="N42" s="207" t="str">
        <f>'2020-03'!$B$13</f>
        <v>Kirk Rosener (primary), Ken Lanehome (secondary)</v>
      </c>
      <c r="O42" s="207" t="str">
        <f>'2020-03'!$C$14</f>
        <v>CIP-003-8</v>
      </c>
      <c r="P42" s="271">
        <f>'2020-03'!$B$15</f>
        <v>44931</v>
      </c>
    </row>
    <row r="43" spans="1:16" ht="153" customHeight="1" x14ac:dyDescent="0.35">
      <c r="A43" s="384" t="s">
        <v>62</v>
      </c>
      <c r="B43" s="207" t="str">
        <f>'2020-04'!$B$13</f>
        <v>Sarah Habriga (primary), Jennifer Richardson (secondary)</v>
      </c>
      <c r="C43" s="205" t="str">
        <f>'2020-04'!$B$2</f>
        <v>Modifications to CIP-012-1</v>
      </c>
      <c r="D43" s="207" t="str">
        <f>'2020-04'!$B$3</f>
        <v>Approved</v>
      </c>
      <c r="E43" s="207" t="str">
        <f>'2020-04'!$B$4</f>
        <v xml:space="preserve">The final ballot closed on December 8th, 2023. The ballot passed with 88.36% approval on the Standard and 90.19% on the Implementation Plan. Next step would be presenting to BOT for adoption on December 12, 2023. Then file with FERC.
</v>
      </c>
      <c r="F43" s="354" t="str">
        <f>'2020-04'!$B$5</f>
        <v>CIP-012-2</v>
      </c>
      <c r="G43" s="354">
        <f>'2020-04'!$B$6</f>
        <v>0</v>
      </c>
      <c r="H43" s="207" t="str">
        <f>'2020-04'!$B$7</f>
        <v>Footnote 11, High</v>
      </c>
      <c r="I43" s="207" t="str">
        <f>'2020-04'!$B$8</f>
        <v>N/A</v>
      </c>
      <c r="J43" s="207">
        <f>'2020-04'!$B$9</f>
        <v>1</v>
      </c>
      <c r="K43" s="207">
        <f>'2020-04'!$B$10</f>
        <v>0</v>
      </c>
      <c r="L43" s="207" t="str">
        <f>'2020-04'!$B$11</f>
        <v>N/A</v>
      </c>
      <c r="M43" s="207" t="str">
        <f>'2020-04'!$B$12</f>
        <v>Ben Wu</v>
      </c>
      <c r="N43" s="207" t="str">
        <f>'2020-04'!$B$13</f>
        <v>Sarah Habriga (primary), Jennifer Richardson (secondary)</v>
      </c>
      <c r="O43" s="207" t="str">
        <f>'2020-04'!$C$14</f>
        <v>CIP-012</v>
      </c>
      <c r="P43" s="271">
        <f>'2020-04'!$B$15</f>
        <v>45278</v>
      </c>
    </row>
    <row r="44" spans="1:16" ht="153" hidden="1" customHeight="1" x14ac:dyDescent="0.35">
      <c r="A44" s="384" t="s">
        <v>63</v>
      </c>
      <c r="B44" s="207" t="str">
        <f>'2020-05'!$B$13</f>
        <v>Anthony Westenkirchner (primary), Cristhian Godoy (secondary)</v>
      </c>
      <c r="C44" s="205" t="str">
        <f>'2020-05'!$B$2</f>
        <v>Modifications to FAC-001-3 and FAC-002-2</v>
      </c>
      <c r="D44" s="207" t="str">
        <f>'2020-05'!$B$3</f>
        <v>Archived</v>
      </c>
      <c r="E44" s="207" t="str">
        <f>'2020-05'!$B$4</f>
        <v>The project passed final ballot with an 85.63% approval on April 22, 2022. NERC BOT adopted the Standards on May 12, 2022.</v>
      </c>
      <c r="F44" s="354" t="str">
        <f>'2020-05'!$B$5</f>
        <v>FAC-001-3, FAC-002-3</v>
      </c>
      <c r="G44" s="354">
        <f>'2020-05'!$B$6</f>
        <v>0</v>
      </c>
      <c r="H44" s="207" t="str">
        <f>'2020-05'!$B$7</f>
        <v>Footnote 11, Medium</v>
      </c>
      <c r="I44" s="207" t="str">
        <f>'2020-05'!$B$8</f>
        <v>N/A</v>
      </c>
      <c r="J44" s="207">
        <f>'2020-05'!$B$9</f>
        <v>0</v>
      </c>
      <c r="K44" s="207">
        <f>'2020-05'!$B$10</f>
        <v>0</v>
      </c>
      <c r="L44" s="207" t="str">
        <f>'2020-05'!$B$11</f>
        <v>N/A</v>
      </c>
      <c r="M44" s="207" t="str">
        <f>'2020-05'!$B$12</f>
        <v>Alison Oswald</v>
      </c>
      <c r="N44" s="207" t="str">
        <f>'2020-05'!$B$13</f>
        <v>Anthony Westenkirchner (primary), Cristhian Godoy (secondary)</v>
      </c>
      <c r="O44" s="207" t="str">
        <f>'2020-05'!$C$14</f>
        <v>FAC-001-2 and FAC-002-2.</v>
      </c>
      <c r="P44" s="271">
        <f>'2020-05'!$B$15</f>
        <v>44718</v>
      </c>
    </row>
    <row r="45" spans="1:16" ht="188.5" customHeight="1" x14ac:dyDescent="0.35">
      <c r="A45" s="384" t="s">
        <v>64</v>
      </c>
      <c r="B45" s="207" t="str">
        <f>'2020-06'!$B$13</f>
        <v>Ellese Murphy (primary),Sarah Habriga (secondary)</v>
      </c>
      <c r="C45" s="205" t="str">
        <f>'2020-06'!$B$2</f>
        <v>Verifications of Models and Data for Generators       (Order 901-M3)</v>
      </c>
      <c r="D45" s="207" t="str">
        <f>'2020-06'!$B$3</f>
        <v>DT Development</v>
      </c>
      <c r="E45" s="207" t="str">
        <f>'2020-06'!$B$4</f>
        <v xml:space="preserve">The team has addressed comments received from QR. MOD-026 revisions will not make the April 19th posting date. The team will be bringing the Modeling Definitions of Model Validation and Verification to the Standards Committee for an April 17th posting for 30 days. Supplemental drafting team nominations are open through April 18th. A NERC Industry Engagement workshop for FERC Order 901 Milestone 3 projects in planned for June 3rd -5th. </v>
      </c>
      <c r="F45" s="354" t="str">
        <f>'2020-06'!$B$5</f>
        <v>MOD-026, MOD-027</v>
      </c>
      <c r="G45" s="354">
        <f>'2020-06'!$B$6</f>
        <v>45965</v>
      </c>
      <c r="H45" s="207" t="str">
        <f>'2020-06'!$B$7</f>
        <v>Footnote 11, High</v>
      </c>
      <c r="I45" s="207">
        <f>'2020-06'!$B$8</f>
        <v>0</v>
      </c>
      <c r="J45" s="207">
        <f>'2020-06'!$B$9</f>
        <v>0</v>
      </c>
      <c r="K45" s="207">
        <f>'2020-06'!$B$10</f>
        <v>0</v>
      </c>
      <c r="L45" s="207" t="str">
        <f>'2020-06'!$B$11</f>
        <v>N/A</v>
      </c>
      <c r="M45" s="207" t="str">
        <f>'2020-06'!$B$12</f>
        <v>Josh Blume</v>
      </c>
      <c r="N45" s="207" t="str">
        <f>'2020-06'!$B$13</f>
        <v>Ellese Murphy (primary),Sarah Habriga (secondary)</v>
      </c>
      <c r="O45" s="207" t="str">
        <f>'2020-06'!$C$14</f>
        <v>MOD-026-1 and MOD-027-1</v>
      </c>
      <c r="P45" s="271">
        <f>'2020-06'!$B$15</f>
        <v>45756</v>
      </c>
    </row>
    <row r="46" spans="1:16" ht="188.5" customHeight="1" x14ac:dyDescent="0.35">
      <c r="A46" s="384" t="s">
        <v>65</v>
      </c>
      <c r="B46" s="207" t="str">
        <f>'2021-01'!$B$13</f>
        <v>Kirk Rosener (primary), Ruida Shu (backup)</v>
      </c>
      <c r="C46" s="205" t="str">
        <f>'2021-01'!$B$2</f>
        <v>System Model Validation with IBRs      (Order 901-M3)</v>
      </c>
      <c r="D46" s="207" t="str">
        <f>'2021-01'!$B$3</f>
        <v>DT Development</v>
      </c>
      <c r="E46" s="207" t="str">
        <f>'2021-01'!$B$4</f>
        <v>The project documents have completed Quality Review (QR). The drafting team met on March 28 and 31, 2025 to review QR comments and finalize the documents.  The documents are ready for posting in April 2025.</v>
      </c>
      <c r="F46" s="354" t="str">
        <f>'2021-01'!$B$5</f>
        <v>PRC-019, MOD-025</v>
      </c>
      <c r="G46" s="354">
        <f>'2021-01'!$B$6</f>
        <v>0</v>
      </c>
      <c r="H46" s="207" t="str">
        <f>'2021-01'!$B$7</f>
        <v>High</v>
      </c>
      <c r="I46" s="207" t="str">
        <f>'2021-01'!$B$8</f>
        <v>N/A</v>
      </c>
      <c r="J46" s="207">
        <f>'2021-01'!$B$9</f>
        <v>0</v>
      </c>
      <c r="K46" s="207">
        <f>'2021-01'!$B$10</f>
        <v>0</v>
      </c>
      <c r="L46" s="207" t="str">
        <f>'2021-01'!$B$11</f>
        <v>N/A</v>
      </c>
      <c r="M46" s="207" t="str">
        <f>'2021-01'!$B$12</f>
        <v>Sandya Madan</v>
      </c>
      <c r="N46" s="207" t="str">
        <f>'2021-01'!$B$13</f>
        <v>Kirk Rosener (primary), Ruida Shu (backup)</v>
      </c>
      <c r="O46" s="207" t="str">
        <f>'2021-01'!$C$14</f>
        <v>MOD-025, PRC-019</v>
      </c>
      <c r="P46" s="271">
        <f>'2021-01'!$B$15</f>
        <v>45755</v>
      </c>
    </row>
    <row r="47" spans="1:16" ht="188.5" customHeight="1" x14ac:dyDescent="0.35">
      <c r="A47" s="384" t="s">
        <v>66</v>
      </c>
      <c r="B47" s="207" t="str">
        <f>'2021-02'!$B$13</f>
        <v>Joseph Gatten (Primary), Anthony Westenkirchner (Backup)</v>
      </c>
      <c r="C47" s="205" t="str">
        <f>'2021-02'!$B$2</f>
        <v>Modifications to VAR-002-4.1</v>
      </c>
      <c r="D47" s="207" t="str">
        <f>'2021-02'!$B$3</f>
        <v>SDT Development</v>
      </c>
      <c r="E47" s="207" t="str">
        <f>'2021-02'!$B$4</f>
        <v>Group will resume meetings in February and are finalizing documents to be able to post when low-priority projects are permitted to post.</v>
      </c>
      <c r="F47" s="354" t="str">
        <f>'2021-02'!$B$5</f>
        <v>VAR-002</v>
      </c>
      <c r="G47" s="354">
        <f>'2021-02'!$B$6</f>
        <v>0</v>
      </c>
      <c r="H47" s="207">
        <f>'2021-02'!$B$7</f>
        <v>0</v>
      </c>
      <c r="I47" s="207" t="str">
        <f>'2021-02'!$B$8</f>
        <v>N/A</v>
      </c>
      <c r="J47" s="207">
        <f>'2021-02'!$B$9</f>
        <v>0</v>
      </c>
      <c r="K47" s="207">
        <f>'2021-02'!$B$10</f>
        <v>0</v>
      </c>
      <c r="L47" s="207" t="str">
        <f>'2021-02'!$B$11</f>
        <v>N/A</v>
      </c>
      <c r="M47" s="207" t="str">
        <f>'2021-02'!$B$12</f>
        <v>Laura Anderson</v>
      </c>
      <c r="N47" s="207" t="str">
        <f>'2021-02'!$B$13</f>
        <v>Joseph Gatten (Primary), Anthony Westenkirchner (Backup)</v>
      </c>
      <c r="O47" s="207" t="str">
        <f>'2021-02'!$C$14</f>
        <v>VAR-002-4.1</v>
      </c>
      <c r="P47" s="271">
        <f>'2021-02'!$B$15</f>
        <v>45762</v>
      </c>
    </row>
    <row r="48" spans="1:16" ht="188.5" customHeight="1" x14ac:dyDescent="0.35">
      <c r="A48" s="384" t="s">
        <v>67</v>
      </c>
      <c r="B48" s="207" t="str">
        <f>'2021-03'!$B$13</f>
        <v>Ellese Murphy (primary),Sarah Habriga (secondary)</v>
      </c>
      <c r="C48" s="205" t="str">
        <f>'2021-03'!$B$2</f>
        <v>CIP-002 Transmission Owner Control Centers (TOCC)</v>
      </c>
      <c r="D48" s="207" t="str">
        <f>'2021-03'!$B$3</f>
        <v>DT Development</v>
      </c>
      <c r="E48" s="207" t="str">
        <f>'2021-03'!$B$4</f>
        <v xml:space="preserve">Strategic planning is underway for phase two of the project. The Drafting Team Chairs and the developer are collaborating on next steps and potential stakeholder engagement before drafting commences
</v>
      </c>
      <c r="F48" s="354" t="str">
        <f>'2021-03'!$B$5</f>
        <v>CIP-002</v>
      </c>
      <c r="G48" s="354">
        <f>'2021-03'!$B$6</f>
        <v>0</v>
      </c>
      <c r="H48" s="207" t="str">
        <f>'2021-03'!$B$7</f>
        <v>Footnote 11, High</v>
      </c>
      <c r="I48" s="207" t="str">
        <f>'2021-03'!$B$8</f>
        <v>N/A</v>
      </c>
      <c r="J48" s="207">
        <f>'2021-03'!$B$9</f>
        <v>0</v>
      </c>
      <c r="K48" s="207">
        <f>'2021-03'!$B$10</f>
        <v>0</v>
      </c>
      <c r="L48" s="207" t="str">
        <f>'2021-03'!$B$11</f>
        <v>N/A</v>
      </c>
      <c r="M48" s="207" t="str">
        <f>'2021-03'!$B$12</f>
        <v>Dominique Love (Primary), Jordan Mallory (Backup)</v>
      </c>
      <c r="N48" s="207" t="str">
        <f>'2021-03'!$B$13</f>
        <v>Ellese Murphy (primary),Sarah Habriga (secondary)</v>
      </c>
      <c r="O48" s="207" t="str">
        <f>'2021-03'!$C$14</f>
        <v>CIP-002</v>
      </c>
      <c r="P48" s="271">
        <f>'2021-03'!$B$15</f>
        <v>45755</v>
      </c>
    </row>
    <row r="49" spans="1:16" ht="188.5" customHeight="1" x14ac:dyDescent="0.35">
      <c r="A49" s="384" t="s">
        <v>68</v>
      </c>
      <c r="B49" s="207" t="str">
        <f>'2021-04'!$B$13</f>
        <v>Michael Brytowski (Primary), Charles Yeung (Backup)</v>
      </c>
      <c r="C49" s="205" t="str">
        <f>'2021-04'!$B$2</f>
        <v>Modifications to PRC-002-2</v>
      </c>
      <c r="D49" s="207" t="str">
        <f>'2021-04'!$B$3</f>
        <v>Filed</v>
      </c>
      <c r="E49" s="207" t="str">
        <f>'2021-04'!$B$4</f>
        <v xml:space="preserve">Phase one was completed by the SDT. It got approved by the BOT on February 16, 2023. The petition will be sent to FERC for approval on March 10, 2023.
</v>
      </c>
      <c r="F49" s="354" t="str">
        <f>'2021-04'!$B$5</f>
        <v>PRC-002-4</v>
      </c>
      <c r="G49" s="354">
        <f>'2021-04'!$B$6</f>
        <v>44926</v>
      </c>
      <c r="H49" s="207">
        <f>'2021-04'!$B$7</f>
        <v>0</v>
      </c>
      <c r="I49" s="207" t="str">
        <f>'2021-04'!$B$8</f>
        <v>N/A</v>
      </c>
      <c r="J49" s="207">
        <f>'2021-04'!$B$9</f>
        <v>0</v>
      </c>
      <c r="K49" s="207">
        <f>'2021-04'!$B$10</f>
        <v>0</v>
      </c>
      <c r="L49" s="207" t="str">
        <f>'2021-04'!$B$11</f>
        <v>N/A</v>
      </c>
      <c r="M49" s="207" t="str">
        <f>'2021-04'!$B$12</f>
        <v>Ben Wu</v>
      </c>
      <c r="N49" s="207" t="str">
        <f>'2021-04'!$B$13</f>
        <v>Michael Brytowski (Primary), Charles Yeung (Backup)</v>
      </c>
      <c r="O49" s="207" t="str">
        <f>'2021-04'!$C$14</f>
        <v>PRC-002-2</v>
      </c>
      <c r="P49" s="271">
        <f>'2021-04'!$B$15</f>
        <v>45013</v>
      </c>
    </row>
    <row r="50" spans="1:16" ht="188.5" hidden="1" customHeight="1" x14ac:dyDescent="0.35">
      <c r="A50" s="384" t="s">
        <v>1307</v>
      </c>
      <c r="B50" s="207" t="str">
        <f>'2021-04b'!$B$13</f>
        <v>Michael Brytowski (Primary), Charles Yeung (Backup)</v>
      </c>
      <c r="C50" s="205" t="str">
        <f>'2021-04b'!$B$2</f>
        <v>Modifications to PRC-002-2      (Order 901-M2)</v>
      </c>
      <c r="D50" s="207" t="str">
        <f>'2021-04b'!$B$3</f>
        <v>Archived</v>
      </c>
      <c r="E50" s="207" t="str">
        <f>'2021-04b'!$B$4</f>
        <v>Ballot has been approved and will be sent to BoT.</v>
      </c>
      <c r="F50" s="354" t="str">
        <f>'2021-04b'!$B$5</f>
        <v>PRC-002-5, PRC-028-1</v>
      </c>
      <c r="G50" s="354">
        <f>'2021-04b'!$B$6</f>
        <v>45600</v>
      </c>
      <c r="H50" s="207" t="str">
        <f>'2021-04b'!$B$7</f>
        <v>Footnote 11, High</v>
      </c>
      <c r="I50" s="207" t="str">
        <f>'2021-04b'!$B$8</f>
        <v>N/A</v>
      </c>
      <c r="J50" s="207">
        <f>'2021-04b'!$B$9</f>
        <v>0</v>
      </c>
      <c r="K50" s="207">
        <f>'2021-04b'!$B$10</f>
        <v>0</v>
      </c>
      <c r="L50" s="207" t="str">
        <f>'2021-04b'!$B$11</f>
        <v>N/A</v>
      </c>
      <c r="M50" s="207" t="str">
        <f>'2021-04b'!$B$12</f>
        <v>Ben Wu (Primary), Jason Snider (Backup)</v>
      </c>
      <c r="N50" s="207" t="str">
        <f>'2021-04b'!$B$13</f>
        <v>Michael Brytowski (Primary), Charles Yeung (Backup)</v>
      </c>
      <c r="O50" s="207" t="str">
        <f>'2021-04b'!$C$14</f>
        <v>PRC-002-2; PRC-028-1</v>
      </c>
      <c r="P50" s="271">
        <f>'2021-04b'!$B$15</f>
        <v>45604</v>
      </c>
    </row>
    <row r="51" spans="1:16" ht="188.5" customHeight="1" x14ac:dyDescent="0.35">
      <c r="A51" s="384" t="s">
        <v>69</v>
      </c>
      <c r="B51" s="207" t="str">
        <f>'2021-05'!$B$13</f>
        <v>Anthony Westenkirchner (primary), Claudine Fritz (secondary)</v>
      </c>
      <c r="C51" s="205" t="str">
        <f>'2021-05'!$B$2</f>
        <v>Modifications to PRC-023-4</v>
      </c>
      <c r="D51" s="207" t="str">
        <f>'2021-05'!$B$3</f>
        <v>Filed</v>
      </c>
      <c r="E51" s="207" t="str">
        <f>'2021-05'!$B$4</f>
        <v>The proposed Standard passed final ballot and approved by the Board of Trustees on February 16, 2023. The petition was sent to FERC for adoption.</v>
      </c>
      <c r="F51" s="354" t="str">
        <f>'2021-05'!$B$5</f>
        <v>PRC-023-6</v>
      </c>
      <c r="G51" s="354">
        <f>'2021-06'!$B$6</f>
        <v>0</v>
      </c>
      <c r="H51" s="207">
        <f>'2021-05'!$B$7</f>
        <v>0</v>
      </c>
      <c r="I51" s="207" t="str">
        <f>'2021-05'!$B$8</f>
        <v>N/A</v>
      </c>
      <c r="J51" s="207">
        <f>'2021-05'!$B$9</f>
        <v>0</v>
      </c>
      <c r="K51" s="207" t="str">
        <f>'2021-05'!$B$10</f>
        <v>N/A</v>
      </c>
      <c r="L51" s="207">
        <f>'2021-05'!$B$11</f>
        <v>0</v>
      </c>
      <c r="M51" s="207" t="str">
        <f>'2021-05'!$B$12</f>
        <v>Ben Wu</v>
      </c>
      <c r="N51" s="207" t="str">
        <f>'2021-05'!$B$13</f>
        <v>Anthony Westenkirchner (primary), Claudine Fritz (secondary)</v>
      </c>
      <c r="O51" s="207" t="str">
        <f>'2021-05'!$C$14</f>
        <v>PRC-023-4</v>
      </c>
      <c r="P51" s="271">
        <f>'2021-05'!$B$15</f>
        <v>45029</v>
      </c>
    </row>
    <row r="52" spans="1:16" ht="188.5" hidden="1" customHeight="1" x14ac:dyDescent="0.35">
      <c r="A52" s="384" t="s">
        <v>70</v>
      </c>
      <c r="B52" s="207" t="str">
        <f>'2021-06'!$B$13</f>
        <v>Michael Brytowski (Primary), Charles Yeung (Backup)</v>
      </c>
      <c r="C52" s="205" t="str">
        <f>'2021-06'!$B$2</f>
        <v>Modifications to IRO-010 and TOP-003</v>
      </c>
      <c r="D52" s="207" t="str">
        <f>'2021-06'!$B$3</f>
        <v>Archived</v>
      </c>
      <c r="E52" s="207" t="str">
        <f>'2021-06'!$B$4</f>
        <v xml:space="preserve">IRO-010-5 passed final ballot on 7/21 with 76% &amp; TOP-003-6 passed with 75%. The NERC BOT at their 8/17 meeting is set to adopt the standards and move forward to FERC.
</v>
      </c>
      <c r="F52" s="354" t="str">
        <f>'2021-06'!$B$5</f>
        <v>TBD</v>
      </c>
      <c r="G52" s="354">
        <f>'2021-06'!$B$6</f>
        <v>0</v>
      </c>
      <c r="H52" s="207">
        <f>'2021-06'!$B$7</f>
        <v>0</v>
      </c>
      <c r="I52" s="207">
        <f>'2021-06'!$B$8</f>
        <v>0</v>
      </c>
      <c r="J52" s="207">
        <f>'2021-06'!$B$9</f>
        <v>0</v>
      </c>
      <c r="K52" s="207">
        <f>'2021-06'!$B$10</f>
        <v>0</v>
      </c>
      <c r="L52" s="207">
        <f>'2021-06'!$B$11</f>
        <v>0</v>
      </c>
      <c r="M52" s="207" t="str">
        <f>'2021-06'!$B$12</f>
        <v>Josh Blume</v>
      </c>
      <c r="N52" s="207" t="str">
        <f>'2021-06'!$B$13</f>
        <v>Michael Brytowski (Primary), Charles Yeung (Backup)</v>
      </c>
      <c r="O52" s="207" t="str">
        <f>'2021-06'!$C$14</f>
        <v xml:space="preserve"> IRO-010; TOP-003</v>
      </c>
      <c r="P52" s="271">
        <f>'2021-06'!$B$15</f>
        <v>45176</v>
      </c>
    </row>
    <row r="53" spans="1:16" ht="188.5" customHeight="1" x14ac:dyDescent="0.35">
      <c r="A53" s="384" t="s">
        <v>1192</v>
      </c>
      <c r="B53" s="207" t="str">
        <f>'2021-07'!$B$13</f>
        <v>Michael Brytowski (Primary), Kirk Rosener (Backup)</v>
      </c>
      <c r="C53" s="205" t="str">
        <f>'2021-07'!$B$2</f>
        <v>Extreme Cold Weather Grid Operations, Preparedness, and Coordination</v>
      </c>
      <c r="D53" s="207" t="str">
        <f>'2021-07'!$B$3</f>
        <v>Filed</v>
      </c>
      <c r="E53" s="207" t="str">
        <f>'2021-07'!$B$4</f>
        <v xml:space="preserve">Phase 1 of the project passed final ballot 9/23 – 9/30. The standard we adopted during the October 26th board meeting. The team has started phase 2 drafting work. An Initial ballot for phase 2 is expected in January/February of 2023. 
</v>
      </c>
      <c r="F53" s="354" t="str">
        <f>'2021-07'!$B$5</f>
        <v>TBD</v>
      </c>
      <c r="G53" s="354">
        <f>'2021-07'!$B$6</f>
        <v>44866</v>
      </c>
      <c r="H53" s="207">
        <f>'2021-07'!$B$7</f>
        <v>0</v>
      </c>
      <c r="I53" s="207" t="str">
        <f>'2021-07'!$B$8</f>
        <v>N/A</v>
      </c>
      <c r="J53" s="207">
        <f>'2021-07'!$B$9</f>
        <v>1</v>
      </c>
      <c r="K53" s="207">
        <f>'2021-07'!$B$10</f>
        <v>0</v>
      </c>
      <c r="L53" s="207" t="str">
        <f>'2021-07'!$B$11</f>
        <v>N/A</v>
      </c>
      <c r="M53" s="207" t="str">
        <f>'2021-07'!$B$12</f>
        <v>Alison Oswald</v>
      </c>
      <c r="N53" s="207" t="str">
        <f>'2021-07'!$B$13</f>
        <v>Michael Brytowski (Primary), Kirk Rosener (Backup)</v>
      </c>
      <c r="O53" s="207" t="str">
        <f>'2021-07'!$C$14</f>
        <v>EOP-011-3, EOP-012-1</v>
      </c>
      <c r="P53" s="271">
        <f>'2021-07'!$B$15</f>
        <v>45363</v>
      </c>
    </row>
    <row r="54" spans="1:16" ht="188.5" customHeight="1" x14ac:dyDescent="0.35">
      <c r="A54" s="384" t="s">
        <v>1308</v>
      </c>
      <c r="B54" s="207" t="str">
        <f>'2021-07bi'!$B$13</f>
        <v>Michael Brytowski (Primary), Kirk Rosener (Backup)</v>
      </c>
      <c r="C54" s="205" t="str">
        <f>'2021-07bi'!$B$2</f>
        <v>Extreme Cold Weather Grid Operations, Preparedness, and Coordination</v>
      </c>
      <c r="D54" s="207" t="str">
        <f>'2021-07bi'!$B$3</f>
        <v>Filed</v>
      </c>
      <c r="E54" s="207" t="str">
        <f>'2021-07bi'!$B$4</f>
        <v>DT working to address industry comments around “good utility practice” and the staggered implementation of CAPs in R8. Current/Anticipate Posting: Additional comment and ballot in Jan 2024 with Final Ballot in Feb 2024. Note that the ballot and formal commenting period are anticipated to be reduced/condensed to a 10-20 day timeframe. Other: FERC order deadline of February 16, 2024.</v>
      </c>
      <c r="F54" s="354" t="str">
        <f>'2021-07bi'!$B$5</f>
        <v>EOP-011, TOP-002</v>
      </c>
      <c r="G54" s="354">
        <f>'2021-07bi'!$B$6</f>
        <v>45231</v>
      </c>
      <c r="H54" s="207" t="str">
        <f>'2021-07bi'!$B$7</f>
        <v>Footnote 11, High</v>
      </c>
      <c r="I54" s="207" t="str">
        <f>'2021-07bi'!$B$8</f>
        <v>N/A</v>
      </c>
      <c r="J54" s="207">
        <f>'2021-07bi'!$B$9</f>
        <v>1</v>
      </c>
      <c r="K54" s="207">
        <f>'2021-07bi'!$B$10</f>
        <v>0</v>
      </c>
      <c r="L54" s="207" t="str">
        <f>'2021-07bi'!$B$11</f>
        <v>N/A</v>
      </c>
      <c r="M54" s="207" t="str">
        <f>'2021-07bi'!$B$12</f>
        <v>Alison Oswald</v>
      </c>
      <c r="N54" s="207" t="str">
        <f>'2021-07bi'!$B$13</f>
        <v>Michael Brytowski (Primary), Kirk Rosener (Backup)</v>
      </c>
      <c r="O54" s="207" t="str">
        <f>'2021-07bi'!$C$14</f>
        <v>EOP-011, TOP-002</v>
      </c>
      <c r="P54" s="271">
        <f>'2021-07'!$B$15</f>
        <v>45363</v>
      </c>
    </row>
    <row r="55" spans="1:16" ht="188.5" customHeight="1" x14ac:dyDescent="0.35">
      <c r="A55" s="384" t="s">
        <v>1259</v>
      </c>
      <c r="B55" s="207" t="str">
        <f>'2021-08'!$B$13</f>
        <v>Sarah Habriga (primary), Jennifer Richardson (secondary)</v>
      </c>
      <c r="C55" s="205" t="str">
        <f>'2021-08'!$B$2</f>
        <v>Modifications to FAC-008-5</v>
      </c>
      <c r="D55" s="207" t="str">
        <f>'2021-08'!$B$3</f>
        <v>SDT Development</v>
      </c>
      <c r="E55" s="207" t="str">
        <f>'2021-08'!$B$4</f>
        <v>Project is low priority and is currently on hold.</v>
      </c>
      <c r="F55" s="354" t="str">
        <f>'2021-08'!$B$5</f>
        <v>FAC-008-6</v>
      </c>
      <c r="G55" s="354">
        <f>'2021-08'!$B$6</f>
        <v>45169</v>
      </c>
      <c r="H55" s="207">
        <f>'2021-08'!$B$7</f>
        <v>0</v>
      </c>
      <c r="I55" s="207" t="str">
        <f>'2021-08'!$B$8</f>
        <v>N/A</v>
      </c>
      <c r="J55" s="207">
        <f>'2021-08'!$B$9</f>
        <v>0</v>
      </c>
      <c r="K55" s="207" t="str">
        <f>'2021-08'!$B$10</f>
        <v>N/A</v>
      </c>
      <c r="L55" s="207" t="str">
        <f>'2021-08'!$B$11</f>
        <v>N/A</v>
      </c>
      <c r="M55" s="207" t="str">
        <f>'2021-08'!$B$12</f>
        <v>Al McMeekin</v>
      </c>
      <c r="N55" s="207" t="str">
        <f>'2021-08'!$B$13</f>
        <v>Sarah Habriga (primary), Jennifer Richardson (secondary)</v>
      </c>
      <c r="O55" s="207" t="str">
        <f>'2021-08'!$C$14</f>
        <v>FAC-008-5</v>
      </c>
      <c r="P55" s="271">
        <f>'2021-08'!$B$15</f>
        <v>45762</v>
      </c>
    </row>
    <row r="56" spans="1:16" ht="188.5" customHeight="1" x14ac:dyDescent="0.35">
      <c r="A56" s="384" t="s">
        <v>1267</v>
      </c>
      <c r="B56" s="207" t="str">
        <f>'2022-01'!$B$13</f>
        <v>Claudine Fritz (Primary), Ruida Shu (Backup)</v>
      </c>
      <c r="C56" s="205" t="str">
        <f>'2022-01'!$B$2</f>
        <v>Reporting ACE Definition and Associated Terms</v>
      </c>
      <c r="D56" s="207" t="str">
        <f>'2022-01'!$B$3</f>
        <v>Pending Board Adoption</v>
      </c>
      <c r="E56" s="207" t="str">
        <f>'2022-01'!$B$4</f>
        <v>Although this project is now lower priority, the preparation of responses to the comments received in the last balloting has been completed by the team. Team was expecting final balloting in December and going to the BOT in February but has not been posted yet. (the project status spreadsheet dates need updating for planned final ballot)</v>
      </c>
      <c r="F56" s="354" t="str">
        <f>'2022-01'!$B$5</f>
        <v>ACE &amp; IIM Definitions</v>
      </c>
      <c r="G56" s="354">
        <f>'2022-01'!$B$6</f>
        <v>45147</v>
      </c>
      <c r="H56" s="207">
        <f>'2022-01'!$B$7</f>
        <v>0</v>
      </c>
      <c r="I56" s="207" t="str">
        <f>'2022-01'!$B$8</f>
        <v>N/A</v>
      </c>
      <c r="J56" s="207">
        <f>'2022-01'!$B$9</f>
        <v>0</v>
      </c>
      <c r="K56" s="207" t="str">
        <f>'2022-01'!$B$10</f>
        <v>N/A</v>
      </c>
      <c r="L56" s="207" t="str">
        <f>'2022-01'!$B$11</f>
        <v>N/A</v>
      </c>
      <c r="M56" s="207" t="str">
        <f>'2022-01'!$B$12</f>
        <v>Josh Blume</v>
      </c>
      <c r="N56" s="207" t="str">
        <f>'2022-01'!$B$13</f>
        <v>Claudine Fritz (Primary), Ruida Shu (Backup)</v>
      </c>
      <c r="O56" s="207" t="str">
        <f>'2022-01'!$C$14</f>
        <v>Enter number of Affected Standards in column B and the Standard here (e.g. TOP-001-4). This value is 2 of 2 items that calculate the project baseline.</v>
      </c>
      <c r="P56" s="271">
        <f>'2022-01'!$B$15</f>
        <v>45282</v>
      </c>
    </row>
    <row r="57" spans="1:16" ht="188.5" customHeight="1" x14ac:dyDescent="0.35">
      <c r="A57" s="384" t="s">
        <v>1269</v>
      </c>
      <c r="B57" s="207" t="str">
        <f>'2022-02'!$B$13</f>
        <v>Donovan Crane (Primary), Terri Pyle (Backup)</v>
      </c>
      <c r="C57" s="205" t="str">
        <f>'2022-02'!$B$2</f>
        <v>Modifications to TPL-001-5.1 and MOD-032-1      (Order 901-M3)</v>
      </c>
      <c r="D57" s="207" t="str">
        <f>'2022-02'!$B$3</f>
        <v>DT Development</v>
      </c>
      <c r="E57" s="207" t="str">
        <f>'2022-02'!$B$4</f>
        <v>The DT completed a quality review (QR) the week of March 14-24, 2025. The team received about 8 people who completed QR. The standards and implementation plan were submitted to NERC staff on March 31, 2025, seeking authorization to post from the SC at its April 16 meeting. If authorized to post, project 2022-02 standards and associated documents will be posted for a 30-day comment and ballot period starting April 16 and ending May 16, 2025. A second milestone 3 workshop has been scheduled for June 3-5, 2025. This is where the team will discuss and work through any comments received during its first comment and ballot period that need extra attention. The second comment and ballot period is scheduled for late July 2025. Everything is on track for a November 4 filing with FERC.</v>
      </c>
      <c r="F57" s="354" t="str">
        <f>'2022-02'!$B$5</f>
        <v>MOD-032, TPL-001, IRO-010</v>
      </c>
      <c r="G57" s="354">
        <f>'2022-02'!$B$6</f>
        <v>45965</v>
      </c>
      <c r="H57" s="207">
        <f>'2022-02'!$B$7</f>
        <v>0</v>
      </c>
      <c r="I57" s="207" t="str">
        <f>'2022-02'!$B$8</f>
        <v>N/A</v>
      </c>
      <c r="J57" s="207">
        <f>'2022-02'!$B$9</f>
        <v>0</v>
      </c>
      <c r="K57" s="207" t="str">
        <f>'2022-02'!$B$10</f>
        <v>N/A</v>
      </c>
      <c r="L57" s="207" t="str">
        <f>'2022-02'!$B$11</f>
        <v>N/A</v>
      </c>
      <c r="M57" s="207" t="str">
        <f>'2022-02'!$B$12</f>
        <v>Jordan Mallory</v>
      </c>
      <c r="N57" s="207" t="str">
        <f>'2022-02'!$B$13</f>
        <v>Donovan Crane (Primary), Terri Pyle (Backup)</v>
      </c>
      <c r="O57" s="207" t="str">
        <f>'2022-02'!$C$14</f>
        <v>TPL-001-5.1; MOD-032-1; IRO-010</v>
      </c>
      <c r="P57" s="271">
        <f>'2022-02'!$B$15</f>
        <v>45748</v>
      </c>
    </row>
    <row r="58" spans="1:16" ht="188.5" customHeight="1" x14ac:dyDescent="0.35">
      <c r="A58" s="384" t="s">
        <v>1287</v>
      </c>
      <c r="B58" s="207" t="str">
        <f>'2022-03'!$B$13</f>
        <v>Joe Gatten (primary), Terri Pyle (backup)</v>
      </c>
      <c r="C58" s="205" t="str">
        <f>'2022-03'!$B$2</f>
        <v>Energy Assurance with Energy-Constrained Resources</v>
      </c>
      <c r="D58" s="207" t="str">
        <f>'2022-03'!$B$3</f>
        <v>Archived</v>
      </c>
      <c r="E58" s="207" t="str">
        <f>'2022-03'!$B$4</f>
        <v>BAL-007 and TOP-003 passed ballot that closed on 11/4/2024.
Team to review comments received and determine next steps.</v>
      </c>
      <c r="F58" s="354" t="str">
        <f>'2022-03'!$B$5</f>
        <v>BAL-007-1, BAL-008-1</v>
      </c>
      <c r="G58" s="354">
        <f>'2022-03'!$B$6</f>
        <v>45291</v>
      </c>
      <c r="H58" s="207" t="str">
        <f>'2022-03'!$B$7</f>
        <v>Footnote 11, High</v>
      </c>
      <c r="I58" s="207" t="str">
        <f>'2022-03'!$B$8</f>
        <v>N/A</v>
      </c>
      <c r="J58" s="207">
        <f>'2022-03'!$B$9</f>
        <v>0</v>
      </c>
      <c r="K58" s="207" t="str">
        <f>'2022-03'!$B$10</f>
        <v>N/A</v>
      </c>
      <c r="L58" s="207" t="str">
        <f>'2022-03'!$B$11</f>
        <v>N/A</v>
      </c>
      <c r="M58" s="207" t="str">
        <f>'2022-03'!$B$12</f>
        <v>Jordan Mallory (Primary); Dominique Love (Backup)</v>
      </c>
      <c r="N58" s="207" t="str">
        <f>'2022-03'!$B$13</f>
        <v>Joe Gatten (primary), Terri Pyle (backup)</v>
      </c>
      <c r="O58" s="207" t="str">
        <f>'2022-03'!$C$14</f>
        <v>Enter number of Affected Standards in column B and the Standard here (e.g. TOP-001-4). This value is 2 of 2 items that calculate the project baseline.</v>
      </c>
      <c r="P58" s="271">
        <f>'2022-03'!$B$15</f>
        <v>45602</v>
      </c>
    </row>
    <row r="59" spans="1:16" ht="188.5" customHeight="1" x14ac:dyDescent="0.35">
      <c r="A59" s="384" t="s">
        <v>1291</v>
      </c>
      <c r="B59" s="207" t="str">
        <f>'2022-04'!$B$13</f>
        <v>Claudine Fritz (Primary), Michael Brytowski (Backup)</v>
      </c>
      <c r="C59" s="205" t="str">
        <f>'2022-04'!$B$2</f>
        <v>EMT Models in NERC MOD, TPL, and FAC Standards</v>
      </c>
      <c r="D59" s="207" t="str">
        <f>'2022-04'!$B$3</f>
        <v>SDT Development</v>
      </c>
      <c r="E59" s="207" t="str">
        <f>'2022-04'!$B$4</f>
        <v xml:space="preserve">The DT has set a goal to post FAC-002 in July. They are currently reviewing the implementation plan and VRF/VSL document this month. Following that they will be preparing slides for the webinar and QR and will go to the SC in July for approval to post initial ballot.
</v>
      </c>
      <c r="F59" s="354" t="str">
        <f>'2022-04'!$B$5</f>
        <v>FAC-002, MOD-032, TPL-001</v>
      </c>
      <c r="G59" s="354">
        <f>'2022-04'!$B$6</f>
        <v>46022</v>
      </c>
      <c r="H59" s="207" t="str">
        <f>'2022-04'!$B$7</f>
        <v>Medium</v>
      </c>
      <c r="I59" s="207" t="str">
        <f>'2022-04'!$B$8</f>
        <v>N/A</v>
      </c>
      <c r="J59" s="207">
        <f>'2022-04'!$B$9</f>
        <v>0</v>
      </c>
      <c r="K59" s="207" t="str">
        <f>'2022-04'!$B$10</f>
        <v>N/A</v>
      </c>
      <c r="L59" s="207" t="str">
        <f>'2022-04'!$B$11</f>
        <v>N/A</v>
      </c>
      <c r="M59" s="207" t="str">
        <f>'2022-04'!$B$12</f>
        <v>Jessica  Harris</v>
      </c>
      <c r="N59" s="207" t="str">
        <f>'2022-04'!$B$13</f>
        <v>Claudine Fritz (Primary), Michael Brytowski (Backup)</v>
      </c>
      <c r="O59" s="207" t="str">
        <f>'2022-04'!$C$14</f>
        <v>FAC-002, MOD-032, TPL-001</v>
      </c>
      <c r="P59" s="271">
        <f>'2022-04'!$B$15</f>
        <v>45755</v>
      </c>
    </row>
    <row r="60" spans="1:16" ht="188.5" customHeight="1" x14ac:dyDescent="0.35">
      <c r="A60" s="384" t="s">
        <v>1296</v>
      </c>
      <c r="B60" s="207" t="str">
        <f>'2022-05'!$B$13</f>
        <v>Ellese Murphy (Primary), Ruida Shu (backup)</v>
      </c>
      <c r="C60" s="205" t="str">
        <f>'2022-05'!$B$2</f>
        <v>Modifications to CIP-008 Reporting Threshold</v>
      </c>
      <c r="D60" s="207" t="str">
        <f>'2022-05'!$B$3</f>
        <v>DT Development</v>
      </c>
      <c r="E60" s="207" t="str">
        <f>'2022-05'!$B$4</f>
        <v>The drafting team has been focusing on coordination with DOE417 and has used the event reporting form for EOP-004 Attachment 1: Reportable Events as a starting point for CIP-008.
They are using a similar template to draft the potential reportable events for CIP-008.</v>
      </c>
      <c r="F60" s="354" t="str">
        <f>'2022-05'!$B$5</f>
        <v>CIP-008</v>
      </c>
      <c r="G60" s="354">
        <f ca="1">'2022-05'!$B$6</f>
        <v>46128.401889120367</v>
      </c>
      <c r="H60" s="207">
        <f>'2022-05'!$B$7</f>
        <v>0</v>
      </c>
      <c r="I60" s="207" t="str">
        <f>'2022-05'!$B$8</f>
        <v>N/A</v>
      </c>
      <c r="J60" s="207">
        <f>'2022-05'!$B$9</f>
        <v>0</v>
      </c>
      <c r="K60" s="207" t="str">
        <f>'2022-05'!$B$10</f>
        <v>N/A</v>
      </c>
      <c r="L60" s="207" t="str">
        <f>'2022-05'!$B$11</f>
        <v>N/A</v>
      </c>
      <c r="M60" s="207" t="str">
        <f>'2022-05'!$B$12</f>
        <v>Jason Snider</v>
      </c>
      <c r="N60" s="207" t="str">
        <f>'2022-05'!$B$13</f>
        <v>Ellese Murphy (Primary), Ruida Shu (backup)</v>
      </c>
      <c r="O60" s="207" t="str">
        <f>'2022-05'!$C$14</f>
        <v>CIP-008</v>
      </c>
      <c r="P60" s="271">
        <f>'2022-05'!$B$15</f>
        <v>45755</v>
      </c>
    </row>
    <row r="61" spans="1:16" ht="188.5" customHeight="1" x14ac:dyDescent="0.35">
      <c r="A61" s="384" t="s">
        <v>1310</v>
      </c>
      <c r="B61" s="207" t="str">
        <f>'2023-01'!$B$13</f>
        <v xml:space="preserve">Ruida Shu (Primary), Terri Pyle (Backup), </v>
      </c>
      <c r="C61" s="205" t="str">
        <f>'2023-01'!$B$2</f>
        <v>EOP-004 IBR Event Reporting</v>
      </c>
      <c r="D61" s="207" t="str">
        <f>'2023-01'!$B$3</f>
        <v>Responding to Comment</v>
      </c>
      <c r="E61" s="207" t="str">
        <f>'2023-01'!$B$4</f>
        <v>The DT has established a new meeting schedule starting Thursday, April 3. Meetings will be held weekly, alternating between Monday and Thursday afternoons.
The timeline aligns with the next update cycle for the DOE Form-417, scheduled for June 2027. DT leadership and members have reviewed and agreed that this timeline is achievable.
Historically, the DOE has been very supportive of updates to the form. We anticipate continued support based on the adoption of EOP-004-5 by NERC and FERC.
The DT has been actively revising the EOP-004-4 standard based on industry feedback. Our goal is to present the standard for Board adoption by the end of 2026.
Additionally, the team is preparing for our second ballot, scheduled for late July 2025.</v>
      </c>
      <c r="F61" s="354" t="str">
        <f>'2023-01'!$B$5</f>
        <v>EOP-004-5</v>
      </c>
      <c r="G61" s="354">
        <f>'2023-01'!$B$6</f>
        <v>0</v>
      </c>
      <c r="H61" s="207" t="str">
        <f>'2023-01'!$B$7</f>
        <v>Medium</v>
      </c>
      <c r="I61" s="207" t="str">
        <f>'2023-01'!$B$8</f>
        <v>N/A</v>
      </c>
      <c r="J61" s="207">
        <f>'2023-01'!$B$9</f>
        <v>0</v>
      </c>
      <c r="K61" s="207" t="str">
        <f>'2023-01'!$B$10</f>
        <v>N/A</v>
      </c>
      <c r="L61" s="207" t="str">
        <f>'2023-01'!$B$11</f>
        <v>N/A</v>
      </c>
      <c r="M61" s="207" t="str">
        <f>'2023-01'!$B$12</f>
        <v>Dominique Love</v>
      </c>
      <c r="N61" s="207" t="str">
        <f>'2023-01'!$B$13</f>
        <v xml:space="preserve">Ruida Shu (Primary), Terri Pyle (Backup), </v>
      </c>
      <c r="O61" s="207" t="str">
        <f>'2023-01'!$C$14</f>
        <v>EOP-004</v>
      </c>
      <c r="P61" s="271">
        <f>'2023-01'!$B$15</f>
        <v>45755</v>
      </c>
    </row>
    <row r="62" spans="1:16" ht="236.15" hidden="1" customHeight="1" x14ac:dyDescent="0.35">
      <c r="A62" s="384" t="s">
        <v>1321</v>
      </c>
      <c r="B62" s="207" t="str">
        <f>'2023-02'!$B$13</f>
        <v>Claudine Fritz (Primary), Terri Pyle (Backup)</v>
      </c>
      <c r="C62" s="205" t="str">
        <f>'2023-02'!$B$2</f>
        <v>Analysis and Mitigation of BES Inverter-Based Resource Performance Issues      (Order 901-M2)</v>
      </c>
      <c r="D62" s="207" t="str">
        <f>'2023-02'!$B$3</f>
        <v>Archived</v>
      </c>
      <c r="E62" s="207" t="str">
        <f>'2023-02'!$B$4</f>
        <v>The project was approved by the NERC Board in October to meet the November FERC deadline</v>
      </c>
      <c r="F62" s="354" t="str">
        <f>'2023-02'!$B$5</f>
        <v>PRC-030-1</v>
      </c>
      <c r="G62" s="354">
        <f>'2023-02'!$B$6</f>
        <v>45600</v>
      </c>
      <c r="H62" s="207" t="str">
        <f>'2023-02'!$B$7</f>
        <v>Footnote 11, High</v>
      </c>
      <c r="I62" s="207" t="str">
        <f>'2023-02'!$B$8</f>
        <v>N/A</v>
      </c>
      <c r="J62" s="207">
        <f>'2023-02'!$B$9</f>
        <v>1</v>
      </c>
      <c r="K62" s="207" t="str">
        <f>'2023-02'!$B$10</f>
        <v>N/A</v>
      </c>
      <c r="L62" s="207" t="str">
        <f>'2023-02'!$B$11</f>
        <v>N/A</v>
      </c>
      <c r="M62" s="207" t="str">
        <f>'2023-02'!$B$12</f>
        <v>Josh Blume (Primary), Ben Wu (Backup)</v>
      </c>
      <c r="N62" s="207" t="str">
        <f>'2023-02'!$B$13</f>
        <v>Claudine Fritz (Primary), Terri Pyle (Backup)</v>
      </c>
      <c r="O62" s="207" t="str">
        <f>'2023-02'!$C$14</f>
        <v>PRC-004-6</v>
      </c>
      <c r="P62" s="271">
        <f>'2023-02'!$B$15</f>
        <v>45601</v>
      </c>
    </row>
    <row r="63" spans="1:16" ht="188.5" customHeight="1" x14ac:dyDescent="0.35">
      <c r="A63" s="384" t="s">
        <v>1333</v>
      </c>
      <c r="B63" s="207" t="str">
        <f>'2023-03'!$B$13</f>
        <v>Ruida Shu (Primary), Ron Sporseen (Backup)</v>
      </c>
      <c r="C63" s="205" t="str">
        <f>'2023-03'!$B$2</f>
        <v>Internal Network Security Monitoring (INSM)</v>
      </c>
      <c r="D63" s="207" t="str">
        <f>'2023-03'!$B$3</f>
        <v>Pending Board Adoption</v>
      </c>
      <c r="E63" s="207" t="str">
        <f>'2023-03'!$B$4</f>
        <v>The project concluded its additional comment and ballot period on April 17, 2024. The ballot (CIP-015-1) passed with 76.78% approval. Since the approval rate is less than 85%, the project is posted for a final ballot from April 24, 2024, to April 30, 2024. The project is scheduled to be presented at the May 2024 BOT meeting seeking adoption of CIP-015-1 and its documents. Project 2023-03 has a regulatory deadline of July 9, 2024.</v>
      </c>
      <c r="F63" s="354" t="str">
        <f>'2023-03'!$B$5</f>
        <v>CIP-005, CIP-010, CIP-013</v>
      </c>
      <c r="G63" s="354">
        <f ca="1">'2023-03'!$B$6</f>
        <v>46128.401889120367</v>
      </c>
      <c r="H63" s="207" t="str">
        <f>'2023-03'!$B$7</f>
        <v>Footnote 11, High</v>
      </c>
      <c r="I63" s="207" t="str">
        <f>'2023-03'!$B$8</f>
        <v>N/A</v>
      </c>
      <c r="J63" s="207">
        <f>'2023-03'!$B$9</f>
        <v>0</v>
      </c>
      <c r="K63" s="207" t="str">
        <f>'2023-03'!$B$10</f>
        <v>N/A</v>
      </c>
      <c r="L63" s="207" t="str">
        <f>'2023-03'!$B$11</f>
        <v>N/A</v>
      </c>
      <c r="M63" s="207" t="str">
        <f>'2023-03'!$B$12</f>
        <v>Laura Anderson (Primary), Josh Blume (Backup)</v>
      </c>
      <c r="N63" s="207" t="str">
        <f>'2023-03'!$B$13</f>
        <v>Ruida Shu (Primary), Ron Sporseen (Backup)</v>
      </c>
      <c r="O63" s="207" t="str">
        <f>'2023-03'!$C$14</f>
        <v>CIP-005-7, CIP-010-4, CIP-013-2</v>
      </c>
      <c r="P63" s="271">
        <f>'2023-03'!$B$15</f>
        <v>45447</v>
      </c>
    </row>
    <row r="64" spans="1:16" ht="188.5" hidden="1" customHeight="1" x14ac:dyDescent="0.35">
      <c r="A64" s="384" t="s">
        <v>1337</v>
      </c>
      <c r="B64" s="207" t="str">
        <f>'2023-04'!$B$13</f>
        <v>Kirk Rosener (primary), Ron Sporseen (Backup)</v>
      </c>
      <c r="C64" s="205" t="str">
        <f>'2023-04'!$B$2</f>
        <v>Modifications to CIP-003</v>
      </c>
      <c r="D64" s="207" t="str">
        <f>'2023-04'!$B$3</f>
        <v>Archived</v>
      </c>
      <c r="E64" s="207" t="str">
        <f>'2023-04'!$B$4</f>
        <v>•	Webinar presented to Industry on 9/27/2024 to provide additional information during the open comment period of 09/11/24 to 10/30/2024.  Ballot period for Industry is 10/1/2024 to 10/10/2024.  
•	Target presentation to the NERC Board is December 2024</v>
      </c>
      <c r="F64" s="354" t="str">
        <f>'2023-04'!$B$5</f>
        <v>CIP-003</v>
      </c>
      <c r="G64" s="354">
        <f>'2023-04'!$B$6</f>
        <v>45657</v>
      </c>
      <c r="H64" s="207" t="str">
        <f>'2023-04'!$B$7</f>
        <v>Footnote 11, High</v>
      </c>
      <c r="I64" s="207" t="str">
        <f>'2023-04'!$B$8</f>
        <v>N/A</v>
      </c>
      <c r="J64" s="207">
        <f>'2023-04'!$B$9</f>
        <v>0</v>
      </c>
      <c r="K64" s="207" t="str">
        <f>'2023-04'!$B$10</f>
        <v>N/A</v>
      </c>
      <c r="L64" s="207" t="str">
        <f>'2023-04'!$B$11</f>
        <v>N/A</v>
      </c>
      <c r="M64" s="207" t="str">
        <f>'2023-04'!$B$12</f>
        <v>Alison Oswald (Primary), Laura Anderson (Backup)</v>
      </c>
      <c r="N64" s="207" t="str">
        <f>'2023-04'!$B$13</f>
        <v>Kirk Rosener (primary), Ron Sporseen (Backup)</v>
      </c>
      <c r="O64" s="207" t="str">
        <f>'2023-04'!$C$14</f>
        <v>CIP-003-9</v>
      </c>
      <c r="P64" s="271">
        <f>'2023-04'!$B$15</f>
        <v>45603</v>
      </c>
    </row>
    <row r="65" spans="1:16" ht="188.5" customHeight="1" x14ac:dyDescent="0.35">
      <c r="A65" s="384" t="s">
        <v>1344</v>
      </c>
      <c r="B65" s="207" t="str">
        <f>'2023-05'!$B$13</f>
        <v>Donovan Crane (Primary), Jason Chandler (Backup)</v>
      </c>
      <c r="C65" s="205" t="str">
        <f>'2023-05'!$B$2</f>
        <v>Modifications to FAC-001 and FAC-002</v>
      </c>
      <c r="D65" s="207" t="str">
        <f>'2023-05'!$B$3</f>
        <v>SDT Development</v>
      </c>
      <c r="E65" s="207" t="str">
        <f>'2023-05'!$B$4</f>
        <v>Project is on hold and ready to start.</v>
      </c>
      <c r="F65" s="354" t="str">
        <f>'2023-05'!$B$5</f>
        <v>FAC-001, FAC-002</v>
      </c>
      <c r="G65" s="354">
        <f ca="1">'2023-05'!$B$6</f>
        <v>46128.401889120367</v>
      </c>
      <c r="H65" s="207" t="str">
        <f>'2023-05'!$B$7</f>
        <v>Low</v>
      </c>
      <c r="I65" s="207" t="str">
        <f>'2023-05'!$B$8</f>
        <v>N/A</v>
      </c>
      <c r="J65" s="207">
        <f>'2023-05'!$B$9</f>
        <v>0</v>
      </c>
      <c r="K65" s="207" t="str">
        <f>'2023-05'!$B$10</f>
        <v>N/A</v>
      </c>
      <c r="L65" s="207" t="str">
        <f>'2023-05'!$B$11</f>
        <v>N/A</v>
      </c>
      <c r="M65" s="207" t="str">
        <f>'2023-05'!$B$12</f>
        <v>Chido Osueke</v>
      </c>
      <c r="N65" s="207" t="str">
        <f>'2023-05'!$B$13</f>
        <v>Donovan Crane (Primary), Jason Chandler (Backup)</v>
      </c>
      <c r="O65" s="207" t="str">
        <f>'2023-05'!$C$14</f>
        <v>FAC-001-4; FAC-002-4</v>
      </c>
      <c r="P65" s="271">
        <f>'2023-05'!$B$15</f>
        <v>45762</v>
      </c>
    </row>
    <row r="66" spans="1:16" ht="188.5" customHeight="1" x14ac:dyDescent="0.35">
      <c r="A66" s="384" t="s">
        <v>1356</v>
      </c>
      <c r="B66" s="207" t="str">
        <f>'2023-06'!$B$13</f>
        <v>Claudine Fritz (Primary), Ellese Murphy (Backup)</v>
      </c>
      <c r="C66" s="205" t="str">
        <f>'2023-06'!$B$2</f>
        <v>CIP-014 Risk Assessment Refinement</v>
      </c>
      <c r="D66" s="207" t="str">
        <f>'2023-06'!$B$3</f>
        <v>SDT Development</v>
      </c>
      <c r="E66" s="207" t="str">
        <f>'2023-06'!$B$4</f>
        <v xml:space="preserve"> Still awaiting posting for 3rd ballot as it's been postponed until 5/5.</v>
      </c>
      <c r="F66" s="354" t="str">
        <f>'2023-06'!$B$5</f>
        <v>CIP-014-4</v>
      </c>
      <c r="G66" s="354">
        <f>'2023-06'!$B$6</f>
        <v>45657</v>
      </c>
      <c r="H66" s="207" t="str">
        <f>'2023-06'!$B$7</f>
        <v>Footnote 11, High</v>
      </c>
      <c r="I66" s="207" t="str">
        <f>'2023-06'!$B$8</f>
        <v>N/A</v>
      </c>
      <c r="J66" s="207">
        <f>'2023-06'!$B$9</f>
        <v>0</v>
      </c>
      <c r="K66" s="207" t="str">
        <f>'2023-06'!$B$10</f>
        <v>N/A</v>
      </c>
      <c r="L66" s="207" t="str">
        <f>'2023-06'!$B$11</f>
        <v>N/A</v>
      </c>
      <c r="M66" s="207" t="str">
        <f>'2023-06'!$B$12</f>
        <v>Ben Wu (Primary), Josh Blume (Backup)</v>
      </c>
      <c r="N66" s="207" t="str">
        <f>'2023-06'!$B$13</f>
        <v>Claudine Fritz (Primary), Ellese Murphy (Backup)</v>
      </c>
      <c r="O66" s="207" t="str">
        <f>'2023-06'!$C$14</f>
        <v>CIP-014-3</v>
      </c>
      <c r="P66" s="271">
        <f>'2023-06'!$B$15</f>
        <v>45755</v>
      </c>
    </row>
    <row r="67" spans="1:16" ht="188.5" hidden="1" customHeight="1" x14ac:dyDescent="0.35">
      <c r="A67" s="384" t="s">
        <v>1361</v>
      </c>
      <c r="B67" s="207" t="str">
        <f>'2023-07'!$B$13</f>
        <v>Jason Chandler (Primary), Donovan Crane (Backup)</v>
      </c>
      <c r="C67" s="205" t="str">
        <f>'2023-07'!$B$2</f>
        <v>Transmission System Planning Performance Requirements for Extreme Weather</v>
      </c>
      <c r="D67" s="207" t="str">
        <f>'2023-07'!$B$3</f>
        <v>Archived</v>
      </c>
      <c r="E67" s="207" t="str">
        <f>'2023-07'!$B$4</f>
        <v xml:space="preserve">
</v>
      </c>
      <c r="F67" s="354" t="str">
        <f>'2023-07'!$B$5</f>
        <v>TPL-008-1</v>
      </c>
      <c r="G67" s="354">
        <f>'2023-07'!$B$6</f>
        <v>45641</v>
      </c>
      <c r="H67" s="207" t="str">
        <f>'2023-07'!$B$7</f>
        <v>Footnote 11, High</v>
      </c>
      <c r="I67" s="207" t="str">
        <f>'2023-07'!$B$8</f>
        <v>N/A</v>
      </c>
      <c r="J67" s="207">
        <f>'2023-07'!$B$9</f>
        <v>23</v>
      </c>
      <c r="K67" s="207" t="str">
        <f>'2023-07'!$B$10</f>
        <v>N/A</v>
      </c>
      <c r="L67" s="207" t="str">
        <f>'2023-07'!$B$11</f>
        <v>N/A</v>
      </c>
      <c r="M67" s="207" t="str">
        <f>'2023-07'!$B$12</f>
        <v>Jordan Mallory (Primary), Alison Oswald (Backup)</v>
      </c>
      <c r="N67" s="207" t="str">
        <f>'2023-07'!$B$13</f>
        <v>Jason Chandler (Primary), Donovan Crane (Backup)</v>
      </c>
      <c r="O67" s="207" t="str">
        <f>'2023-07'!$C$14</f>
        <v>TPL-001-5.1</v>
      </c>
      <c r="P67" s="271">
        <f>'2023-07'!$B$15</f>
        <v>45672</v>
      </c>
    </row>
    <row r="68" spans="1:16" ht="188.5" customHeight="1" x14ac:dyDescent="0.35">
      <c r="A68" s="384" t="s">
        <v>1364</v>
      </c>
      <c r="B68" s="207" t="str">
        <f>'2023-08'!$B$13</f>
        <v>Ron Sporseen (Primary); Pamela Hunter (Backup)</v>
      </c>
      <c r="C68" s="205" t="str">
        <f>'2023-08'!$B$2</f>
        <v>Modifications of MOD-031 Demand and Energy Data</v>
      </c>
      <c r="D68" s="207" t="str">
        <f>'2023-08'!$B$3</f>
        <v>Nominations &amp; SAR</v>
      </c>
      <c r="E68" s="207" t="str">
        <f>'2023-08'!$B$4</f>
        <v>Standards Committee approved a supplemental drafting team nomination period from 3/20/2025-4/18/2025.  Previous nomination period in November of 2023 received only 1 applicant.  Project currently on hold as "low priority" with a April 2026 deadline.</v>
      </c>
      <c r="F68" s="354" t="str">
        <f>'2023-08'!$B$5</f>
        <v>MOD-031-3</v>
      </c>
      <c r="G68" s="354">
        <f ca="1">'2023-08'!$B$6</f>
        <v>46128.401889120367</v>
      </c>
      <c r="H68" s="207" t="str">
        <f>'2023-08'!$B$7</f>
        <v>Low</v>
      </c>
      <c r="I68" s="207" t="str">
        <f>'2023-08'!$B$8</f>
        <v>N/A</v>
      </c>
      <c r="J68" s="207">
        <f>'2023-08'!$B$9</f>
        <v>0</v>
      </c>
      <c r="K68" s="207" t="str">
        <f>'2023-08'!$B$10</f>
        <v>N/A</v>
      </c>
      <c r="L68" s="207" t="str">
        <f>'2023-08'!$B$11</f>
        <v>N/A</v>
      </c>
      <c r="M68" s="207" t="str">
        <f>'2023-08'!$B$12</f>
        <v>Josh Blume</v>
      </c>
      <c r="N68" s="207" t="str">
        <f>'2023-08'!$B$13</f>
        <v>Ron Sporseen (Primary); Pamela Hunter (Backup)</v>
      </c>
      <c r="O68" s="207" t="str">
        <f>'2023-08'!$C$14</f>
        <v>MOD-031</v>
      </c>
      <c r="P68" s="271">
        <f>'2023-08'!$B$15</f>
        <v>45749</v>
      </c>
    </row>
    <row r="69" spans="1:16" ht="188.5" customHeight="1" x14ac:dyDescent="0.35">
      <c r="A69" s="384" t="s">
        <v>1438</v>
      </c>
      <c r="B69" s="207" t="str">
        <f>'2023-09'!$B$13</f>
        <v>Jennifer Richardson (primary), Ruida Shu (secondary)</v>
      </c>
      <c r="C69" s="205" t="str">
        <f>'2023-09'!$B$2</f>
        <v xml:space="preserve">Risk Management for Third-P​ar​ty Cloud Services​​ </v>
      </c>
      <c r="D69" s="207" t="str">
        <f>'2023-09'!$B$3</f>
        <v>DT Development</v>
      </c>
      <c r="E69" s="207" t="str">
        <f>'2023-09'!$B$4</f>
        <v>The DT completed its evaluation of each CIP standard to determine which standards will require a revision to meet the expectations of the SAR. The DT will begin a mapping exercise utilizing FEDRAMP,  ISO, FISMA and SoC.  The DT is pursuing a "compartmentalized" approach, with the goal of minor changes to existing CIP standards, and the majority of the relevant langauge being housed in its own standard.</v>
      </c>
      <c r="F69" s="354" t="str">
        <f>'2023-09'!$B$5</f>
        <v>CIP-004, CIP-011</v>
      </c>
      <c r="G69" s="354">
        <f ca="1">'2023-09'!$B$6</f>
        <v>46128.401889120367</v>
      </c>
      <c r="H69" s="207">
        <f>'2023-09'!$B$7</f>
        <v>2</v>
      </c>
      <c r="I69" s="207" t="str">
        <f>'2023-09'!$B$8</f>
        <v>N/A</v>
      </c>
      <c r="J69" s="207">
        <f>'2023-09'!$B$9</f>
        <v>0</v>
      </c>
      <c r="K69" s="207" t="str">
        <f>'2023-09'!$B$10</f>
        <v>N/A</v>
      </c>
      <c r="L69" s="207" t="str">
        <f>'2023-09'!$B$11</f>
        <v>N/A</v>
      </c>
      <c r="M69" s="207" t="str">
        <f>'2023-09'!$B$12</f>
        <v>Jason Snider</v>
      </c>
      <c r="N69" s="207" t="str">
        <f>'2023-09'!$B$13</f>
        <v>Jennifer Richardson (primary), Ruida Shu (secondary)</v>
      </c>
      <c r="O69" s="207" t="str">
        <f>'2023-09'!$C$14</f>
        <v>CIP-004, CIP-011</v>
      </c>
      <c r="P69" s="271">
        <f>'2023-09'!$B$15</f>
        <v>45762</v>
      </c>
    </row>
    <row r="70" spans="1:16" ht="188.5" customHeight="1" x14ac:dyDescent="0.35">
      <c r="A70" s="384" t="s">
        <v>1456</v>
      </c>
      <c r="B70" s="207" t="str">
        <f>'2024-01'!$B$13</f>
        <v>Terri Pyle (primary); Ron Sporseen (backup)</v>
      </c>
      <c r="C70" s="205" t="str">
        <f>'2024-01'!$B$2</f>
        <v>Rules of Procedure Definitions Alignment (Generator Owner and Generator Operator)</v>
      </c>
      <c r="D70" s="207" t="str">
        <f>'2024-01'!$B$3</f>
        <v>DT Development</v>
      </c>
      <c r="E70" s="207" t="str">
        <f>'2024-01'!$B$4</f>
        <v>A 45 day formal comment and initial ballot began March 24 and will end May 7.  The drafting team will be conducting a webinar on April 23. 
The drafting team met on 4.1.25 and took a formal vote in favor to seek action at the April SC meeting to reject the IBR Registration and Standards Applicability Glossary Update (2nd SAR) with a written response to the submitter, given the duplicity of work already completed by this drafting team (DT), Project 2020-06 Verifications of Models and Data for Generators, Project 2022-02 Uniform Modeling Framework for IBR, and Project 2021-01 System Model Validation with IBRs.</v>
      </c>
      <c r="F70" s="354" t="str">
        <f>'2024-01'!$B$5</f>
        <v>TBD</v>
      </c>
      <c r="G70" s="354">
        <f ca="1">'2024-01'!$B$6</f>
        <v>46128.401889120367</v>
      </c>
      <c r="H70" s="207">
        <f>'2024-01'!$B$7</f>
        <v>0</v>
      </c>
      <c r="I70" s="207" t="str">
        <f>'2024-01'!$B$8</f>
        <v>N/A</v>
      </c>
      <c r="J70" s="207">
        <f>'2024-01'!$B$9</f>
        <v>0</v>
      </c>
      <c r="K70" s="207" t="str">
        <f>'2024-01'!$B$10</f>
        <v>N/A</v>
      </c>
      <c r="L70" s="207" t="str">
        <f>'2024-01'!$B$11</f>
        <v>N/A</v>
      </c>
      <c r="M70" s="207" t="str">
        <f>'2024-01'!$B$12</f>
        <v>Jessica Harris</v>
      </c>
      <c r="N70" s="207" t="str">
        <f>'2024-01'!$B$13</f>
        <v>Terri Pyle (primary); Ron Sporseen (backup)</v>
      </c>
      <c r="O70" s="207" t="str">
        <f>'2024-01'!$C$14</f>
        <v>Glossary updates</v>
      </c>
      <c r="P70" s="271">
        <f>'2024-01'!$B$15</f>
        <v>45754</v>
      </c>
    </row>
    <row r="71" spans="1:16" ht="188.5" customHeight="1" x14ac:dyDescent="0.35">
      <c r="A71" s="384" t="s">
        <v>1455</v>
      </c>
      <c r="B71" s="207" t="str">
        <f>'2024-02'!$B$13</f>
        <v>Mike Brytowski (primary), Jason Chandler (secondary)</v>
      </c>
      <c r="C71" s="205" t="str">
        <f>'2024-02'!$B$2</f>
        <v>Planning Energy Assurance</v>
      </c>
      <c r="D71" s="207" t="str">
        <f>'2024-02'!$B$3</f>
        <v>SDT Development</v>
      </c>
      <c r="E71" s="207" t="str">
        <f>'2024-02'!$B$4</f>
        <v>The DT drafted a new standard, TPL-009-1, that addresses energy assurance in the one-year or more transmission planning time horizons. The DT conducted industry outreach and will resume DT meetings on March 20, 2025. The project is planning to get authorization for initial ballot at the May SC meeting . Initial ballot if scheduled to post around the last week in May 2025.</v>
      </c>
      <c r="F71" s="354" t="str">
        <f>'2024-02'!$B$5</f>
        <v>TPL-001-5.1</v>
      </c>
      <c r="G71" s="354">
        <f ca="1">'2024-02'!$B$6</f>
        <v>46128.401889120367</v>
      </c>
      <c r="H71" s="207">
        <f>'2024-02'!$B$7</f>
        <v>0</v>
      </c>
      <c r="I71" s="207" t="str">
        <f>'2024-02'!$B$8</f>
        <v>N/A</v>
      </c>
      <c r="J71" s="207">
        <f>'2024-02'!$B$9</f>
        <v>0</v>
      </c>
      <c r="K71" s="207" t="str">
        <f>'2024-02'!$B$10</f>
        <v>N/A</v>
      </c>
      <c r="L71" s="207" t="str">
        <f>'2024-02'!$B$11</f>
        <v>N/A</v>
      </c>
      <c r="M71" s="207" t="str">
        <f>'2024-02'!$B$12</f>
        <v>Dominique Love</v>
      </c>
      <c r="N71" s="207" t="str">
        <f>'2024-02'!$B$13</f>
        <v>Mike Brytowski (primary), Jason Chandler (secondary)</v>
      </c>
      <c r="O71" s="207" t="str">
        <f>'2024-02'!$C$14</f>
        <v>TPL-001-5.1</v>
      </c>
      <c r="P71" s="271">
        <f>'2024-02'!$B$15</f>
        <v>45762</v>
      </c>
    </row>
    <row r="72" spans="1:16" ht="188.5" customHeight="1" x14ac:dyDescent="0.35">
      <c r="A72" s="384" t="s">
        <v>1457</v>
      </c>
      <c r="B72" s="207" t="str">
        <f>'2024-03'!$B$13</f>
        <v>Ruida Shu (primary) Michael Brytowski (secondary)</v>
      </c>
      <c r="C72" s="205" t="str">
        <f>'2024-03'!$B$2</f>
        <v>Revisions to EOP-012-2</v>
      </c>
      <c r="D72" s="207" t="str">
        <f>'2024-03'!$B$3</f>
        <v>Nominations &amp; SAR</v>
      </c>
      <c r="E72" s="207" t="str">
        <f>'2024-03'!$B$4</f>
        <v>The second ballot did not pass.
Consequently, the NERC board decided to act as detailed in Section 321.5 of the NERC Rules of Procedure on January 10, 2025.
Following this decision, the 321-team reviewed, finalized the redlined Standard, and associated documents from January 13 through 21, 2025.
The project is currently posted for a 45-day period for industry comments (no ballot), which ended on March 12, 2025.
Additionally, after the NERC SC meeting on March 19, 2025, NERC did decide to make a formal extension request to FERC to submit EOP-012-2 on April 14th rather than the initial directive due date of 3/27/25.</v>
      </c>
      <c r="F72" s="354" t="str">
        <f>'2024-03'!$B$5</f>
        <v>EOP-012-3</v>
      </c>
      <c r="G72" s="354">
        <f>'2024-03'!$B$6</f>
        <v>45743</v>
      </c>
      <c r="H72" s="207">
        <f>'2024-03'!$B$7</f>
        <v>0</v>
      </c>
      <c r="I72" s="207" t="str">
        <f>'2024-03'!$B$8</f>
        <v>N/A</v>
      </c>
      <c r="J72" s="207">
        <f>'2024-03'!$B$9</f>
        <v>0</v>
      </c>
      <c r="K72" s="207" t="str">
        <f>'2024-03'!$B$10</f>
        <v>N/A</v>
      </c>
      <c r="L72" s="207" t="str">
        <f>'2024-03'!$B$11</f>
        <v>N/A</v>
      </c>
      <c r="M72" s="207" t="str">
        <f>'2024-03'!$B$12</f>
        <v>Ben Wu</v>
      </c>
      <c r="N72" s="207" t="str">
        <f>'2024-03'!$B$13</f>
        <v>Ruida Shu (primary) Michael Brytowski (secondary)</v>
      </c>
      <c r="O72" s="207" t="str">
        <f>'2024-03'!$C$14</f>
        <v>EOP-012</v>
      </c>
      <c r="P72" s="271">
        <f>'2024-03'!$B$15</f>
        <v>45755</v>
      </c>
    </row>
  </sheetData>
  <sheetProtection formatCells="0" formatColumns="0" formatRows="0" sort="0" autoFilter="0"/>
  <autoFilter ref="A2:P72" xr:uid="{00000000-0009-0000-0000-000004000000}">
    <filterColumn colId="3">
      <filters>
        <filter val="Approved"/>
        <filter val="Filed"/>
        <filter val="Nominations &amp; SAR"/>
        <filter val="On Hold"/>
        <filter val="Pending Board Adoption"/>
        <filter val="Pending Regulatory Filing"/>
        <filter val="Responding to Comment"/>
        <filter val="SDT Development"/>
        <filter val="Terminated"/>
        <filter val="Working to Initial Ballot"/>
      </filters>
    </filterColumn>
    <sortState xmlns:xlrd2="http://schemas.microsoft.com/office/spreadsheetml/2017/richdata2" ref="A14:P52">
      <sortCondition ref="A2:A52"/>
    </sortState>
  </autoFilter>
  <customSheetViews>
    <customSheetView guid="{1320E5F0-9854-46BA-9165-0D2D126E5847}" scale="70" showPageBreaks="1" zeroValues="0" fitToPage="1" printArea="1" showAutoFilter="1" hiddenRows="1">
      <pane xSplit="2" ySplit="2" topLeftCell="C3" activePane="bottomRight" state="frozen"/>
      <selection pane="bottomRight" activeCell="M1" sqref="M1"/>
      <pageMargins left="0" right="0" top="0" bottom="0" header="0" footer="0"/>
      <pageSetup scale="43" orientation="landscape" horizontalDpi="1200" verticalDpi="1200" r:id="rId1"/>
      <headerFooter>
        <oddHeader>&amp;F</oddHeader>
        <oddFooter>&amp;L&amp;BNorth American Electric Reliability Corporation Confidential&amp;B&amp;C&amp;D&amp;RPage &amp;P</oddFooter>
      </headerFooter>
      <autoFilter ref="A2:M22" xr:uid="{9B01EC35-E3F4-41B3-8456-121B8464BB4C}">
        <sortState xmlns:xlrd2="http://schemas.microsoft.com/office/spreadsheetml/2017/richdata2" ref="A3:M22">
          <sortCondition ref="A2:A22"/>
        </sortState>
      </autoFilter>
    </customSheetView>
  </customSheetViews>
  <conditionalFormatting sqref="P1">
    <cfRule type="cellIs" dxfId="1151" priority="203" operator="greaterThan">
      <formula>NOW()-15</formula>
    </cfRule>
    <cfRule type="cellIs" dxfId="1150" priority="204" stopIfTrue="1" operator="lessThan">
      <formula>NOW()-30</formula>
    </cfRule>
    <cfRule type="cellIs" dxfId="1149" priority="205" operator="lessThan">
      <formula>"now()-15"</formula>
    </cfRule>
  </conditionalFormatting>
  <conditionalFormatting sqref="P3:P31">
    <cfRule type="cellIs" dxfId="1148" priority="206" operator="greaterThan">
      <formula>NOW()-15</formula>
    </cfRule>
    <cfRule type="cellIs" dxfId="1147" priority="207" operator="lessThan">
      <formula>NOW()-30</formula>
    </cfRule>
    <cfRule type="cellIs" dxfId="1146" priority="208" operator="lessThan">
      <formula>"now()-15"</formula>
    </cfRule>
  </conditionalFormatting>
  <conditionalFormatting sqref="P12">
    <cfRule type="cellIs" dxfId="1145" priority="197" stopIfTrue="1" operator="lessThan">
      <formula>NOW()-30</formula>
    </cfRule>
    <cfRule type="cellIs" dxfId="1144" priority="198" operator="lessThan">
      <formula>"now()-15"</formula>
    </cfRule>
    <cfRule type="cellIs" dxfId="1143" priority="199" operator="greaterThan">
      <formula>NOW()-15</formula>
    </cfRule>
    <cfRule type="cellIs" dxfId="1142" priority="200" stopIfTrue="1" operator="lessThan">
      <formula>NOW()-30</formula>
    </cfRule>
    <cfRule type="cellIs" dxfId="1141" priority="201" operator="lessThan">
      <formula>"now()-15"</formula>
    </cfRule>
  </conditionalFormatting>
  <conditionalFormatting sqref="P32:P72">
    <cfRule type="cellIs" dxfId="1140" priority="1" operator="greaterThan">
      <formula>NOW()-15</formula>
    </cfRule>
    <cfRule type="cellIs" dxfId="1139" priority="2" operator="lessThan">
      <formula>NOW()-30</formula>
    </cfRule>
    <cfRule type="cellIs" dxfId="1138" priority="3" operator="lessThan">
      <formula>"now()-15"</formula>
    </cfRule>
  </conditionalFormatting>
  <hyperlinks>
    <hyperlink ref="P2" location="Home!A1" display="HOME" xr:uid="{00000000-0004-0000-0400-000000000000}"/>
    <hyperlink ref="A3" location="'2013-03'!A1" display="'2013-03'!A1" xr:uid="{00000000-0004-0000-0400-000001000000}"/>
    <hyperlink ref="A4" location="'2015-08a'!A1" display="'2015-08a'!A1" xr:uid="{00000000-0004-0000-0400-000002000000}"/>
    <hyperlink ref="A5" location="'2015-08b'!A1" display="'2015-08b'!A1" xr:uid="{00000000-0004-0000-0400-000003000000}"/>
    <hyperlink ref="A6" location="'2015-09'!A1" display="'2015-09'!A1" xr:uid="{00000000-0004-0000-0400-000004000000}"/>
    <hyperlink ref="A8" location="'2015-10'!A1" display="'2015-10'!A1" xr:uid="{00000000-0004-0000-0400-000005000000}"/>
    <hyperlink ref="A11" location="'2016-02a'!A1" display="'2016-02a'!A1" xr:uid="{00000000-0004-0000-0400-000006000000}"/>
    <hyperlink ref="A9" location="'2015-INT-01'!A1" display="'2015-INT-01'!A1" xr:uid="{00000000-0004-0000-0400-000007000000}"/>
    <hyperlink ref="A18" location="'2016-EPR-01'!A1" display="'2016-EPR-01'!A1" xr:uid="{00000000-0004-0000-0400-000008000000}"/>
    <hyperlink ref="A19" location="'2016-EPR-02'!A1" display="'2016-EPR-02'!A1" xr:uid="{00000000-0004-0000-0400-000009000000}"/>
    <hyperlink ref="A16" location="'2016-03'!A1" display="'2016-03'!A1" xr:uid="{00000000-0004-0000-0400-00000A000000}"/>
    <hyperlink ref="A17" location="'2016-04'!A1" display="2016-04" xr:uid="{00000000-0004-0000-0400-00000B000000}"/>
    <hyperlink ref="H1" location="Footnotes!A1" display="Footnotes!A1" xr:uid="{00000000-0004-0000-0400-00000C000000}"/>
    <hyperlink ref="K1" location="Footnotes!A1" display="Footnotes!A1" xr:uid="{00000000-0004-0000-0400-00000D000000}"/>
    <hyperlink ref="L1" location="Footnotes!A1" display="Footnotes!A1" xr:uid="{00000000-0004-0000-0400-00000E000000}"/>
    <hyperlink ref="A12" location="'2016-02b'!A1" display="'2016-02b'!A1" xr:uid="{00000000-0004-0000-0400-00000F000000}"/>
    <hyperlink ref="A13" location="'2016-02c'!A1" display="'2016-02c'!A1" xr:uid="{00000000-0004-0000-0400-000010000000}"/>
    <hyperlink ref="A10" location="'2016-01'!A1" display="2016-01" xr:uid="{00000000-0004-0000-0400-000011000000}"/>
    <hyperlink ref="A20" location="'2017-01'!A1" display="'2017-01'!A1" xr:uid="{00000000-0004-0000-0400-000012000000}"/>
    <hyperlink ref="A22" location="'2017-02'!A1" display="'2017-02'!A1" xr:uid="{00000000-0004-0000-0400-000013000000}"/>
    <hyperlink ref="A23" location="'2017-03'!A1" display="'2017-03'!A1" xr:uid="{00000000-0004-0000-0400-000014000000}"/>
    <hyperlink ref="A24" location="'2017-04'!A1" display="'2017-04'!A1" xr:uid="{00000000-0004-0000-0400-000015000000}"/>
    <hyperlink ref="A25" location="'2017-05'!A1" display="'2017-05'!A1" xr:uid="{00000000-0004-0000-0400-000016000000}"/>
    <hyperlink ref="A26" location="'2017-06'!A1" display="'2017-06'!A1" xr:uid="{00000000-0004-0000-0400-000017000000}"/>
    <hyperlink ref="A27" location="'2017-07'!A1" display="'2017-07'!A1" xr:uid="{00000000-0004-0000-0400-000018000000}"/>
    <hyperlink ref="A28" location="'2017-08'!A1" display="'2017-08'!A1" xr:uid="{00000000-0004-0000-0400-000019000000}"/>
    <hyperlink ref="A14" location="'2016-02d'!A1" display="'2016-02d'!A1" xr:uid="{00000000-0004-0000-0400-00001A000000}"/>
    <hyperlink ref="A7" location="'2015-09b'!A1" display="'2015-09b'!A1" xr:uid="{00000000-0004-0000-0400-00001B000000}"/>
    <hyperlink ref="A29" location="'2018-01'!A1" display="'2018-01'!A1" xr:uid="{00000000-0004-0000-0400-00001C000000}"/>
    <hyperlink ref="A15" location="'2016-02e'!A1" display="'2016-02e'!A1" xr:uid="{00000000-0004-0000-0400-00001D000000}"/>
    <hyperlink ref="A30" location="'2018-02'!A1" display="'2018-02'!A1" xr:uid="{00000000-0004-0000-0400-00001E000000}"/>
    <hyperlink ref="A31" location="'2018-03'!A1" display="'2018-03'!A1" xr:uid="{00000000-0004-0000-0400-00001F000000}"/>
    <hyperlink ref="A33" location="'2018-04'!A1" display="'2018-04'!A1" xr:uid="{00000000-0004-0000-0400-000020000000}"/>
    <hyperlink ref="A34" location="'2019-01'!A1" display="'2019-01'!A1" xr:uid="{00000000-0004-0000-0400-000021000000}"/>
    <hyperlink ref="A35" location="'2019-02'!A1" display="'2019-02'!A1" xr:uid="{00000000-0004-0000-0400-000022000000}"/>
    <hyperlink ref="A21" location="'2017-01b'!A1" display="'2017-01b'!A1" xr:uid="{00000000-0004-0000-0400-000023000000}"/>
    <hyperlink ref="A36" location="'2019-03'!A1" display="'2019-03'!A1" xr:uid="{00000000-0004-0000-0400-000024000000}"/>
    <hyperlink ref="A37" location="'2019-04'!A1" display="'2019-04'!A1" xr:uid="{00000000-0004-0000-0400-000025000000}"/>
    <hyperlink ref="A38" location="'2019-05'!A1" display="2019-05" xr:uid="{00000000-0004-0000-0400-000026000000}"/>
    <hyperlink ref="A39" location="'2019-06'!A1" display="2019-06" xr:uid="{00000000-0004-0000-0400-000027000000}"/>
    <hyperlink ref="A40" location="'2020-01'!Print_Area" display="2020-01" xr:uid="{00000000-0004-0000-0400-000028000000}"/>
    <hyperlink ref="A41" location="'2020-02'!Print_Titles" display="2020-02" xr:uid="{00000000-0004-0000-0400-000029000000}"/>
    <hyperlink ref="A42" location="'2020-03'!A1" display="2020-03" xr:uid="{00000000-0004-0000-0400-00002A000000}"/>
    <hyperlink ref="A43" location="'2020-04'!A1" display="2020-04" xr:uid="{00000000-0004-0000-0400-00002B000000}"/>
    <hyperlink ref="A44" location="'2020-05'!A1" display="2020-05" xr:uid="{00000000-0004-0000-0400-00002C000000}"/>
    <hyperlink ref="A45" location="'2020-06'!A1" display="2020-06" xr:uid="{00000000-0004-0000-0400-00002D000000}"/>
    <hyperlink ref="A32" location="'2018-03b'!A1" display="'2018-03b'!A1" xr:uid="{00000000-0004-0000-0400-00002E000000}"/>
    <hyperlink ref="A46" location="'2021-01'!A1" display="2021-01" xr:uid="{00000000-0004-0000-0400-00002F000000}"/>
    <hyperlink ref="A47" location="'2021-02'!A1" display="2021-02" xr:uid="{00000000-0004-0000-0400-000030000000}"/>
    <hyperlink ref="A48" location="'2021-02'!A1" display="2021-02" xr:uid="{00000000-0004-0000-0400-000031000000}"/>
    <hyperlink ref="A49" location="'2021-04'!A1" display="2021-04" xr:uid="{00000000-0004-0000-0400-000032000000}"/>
    <hyperlink ref="A51" location="'2021-05'!A1" display="2021-05" xr:uid="{00000000-0004-0000-0400-000033000000}"/>
    <hyperlink ref="A52" location="'2021-06'!A1" display="2021-05" xr:uid="{00000000-0004-0000-0400-000034000000}"/>
    <hyperlink ref="A53" location="'2021-07'!A1" display="2021-07" xr:uid="{00000000-0004-0000-0400-000035000000}"/>
    <hyperlink ref="A55" location="'2021-08'!A1" display="2021-08" xr:uid="{00000000-0004-0000-0400-000036000000}"/>
    <hyperlink ref="A56" location="'2022-01'!A1" display="2022-01" xr:uid="{00000000-0004-0000-0400-000037000000}"/>
    <hyperlink ref="A57" location="'2022-02'!A1" display="2022-01" xr:uid="{00000000-0004-0000-0400-000038000000}"/>
    <hyperlink ref="A58" location="'2022-03'!A1" display="2022-03" xr:uid="{00000000-0004-0000-0400-000039000000}"/>
    <hyperlink ref="A59" location="'2022-04'!A1" display="2022-04" xr:uid="{00000000-0004-0000-0400-00003A000000}"/>
    <hyperlink ref="A60" location="'2022-05'!A1" display="2022-05" xr:uid="{00000000-0004-0000-0400-00003B000000}"/>
    <hyperlink ref="A50" location="'2021-04b'!A1" display="2021-04b" xr:uid="{00000000-0004-0000-0400-00003C000000}"/>
    <hyperlink ref="A54" location="'2021-07b'!A1" display="2021-07b" xr:uid="{00000000-0004-0000-0400-00003D000000}"/>
    <hyperlink ref="A61" location="'2023-01'!A1" display="2023-01" xr:uid="{00000000-0004-0000-0400-00003E000000}"/>
    <hyperlink ref="A62" location="'2023-02'!A1" display="2023-02" xr:uid="{00000000-0004-0000-0400-00003F000000}"/>
    <hyperlink ref="A63" location="'2023-03'!A1" display="2023-03" xr:uid="{00000000-0004-0000-0400-000040000000}"/>
    <hyperlink ref="A64" location="'2023-04'!A1" display="2023-04" xr:uid="{00000000-0004-0000-0400-000041000000}"/>
    <hyperlink ref="A65" location="'2023-05'!A1" display="2023-05" xr:uid="{00000000-0004-0000-0400-000042000000}"/>
    <hyperlink ref="A66" location="'2023-06'!A1" display="2023-06" xr:uid="{00000000-0004-0000-0400-000043000000}"/>
    <hyperlink ref="A67" location="'2023-07'!A1" display="2023-07" xr:uid="{00000000-0004-0000-0400-000044000000}"/>
    <hyperlink ref="A68" location="'2023-08'!A1" display="2023-07" xr:uid="{00000000-0004-0000-0400-000045000000}"/>
    <hyperlink ref="A69" location="'2023-09'!A1" display="2023-08" xr:uid="{781F7CBF-7973-4031-AF69-78B216CEF134}"/>
    <hyperlink ref="A70" location="'2024-01'!A1" display="2023-09" xr:uid="{8160CBE2-D2B9-45C7-8C6B-FF2BF184BF91}"/>
    <hyperlink ref="A71" location="'2024-02'!A1" display="2024-02" xr:uid="{A021F7B7-D03C-460F-A63C-EC4077172DAA}"/>
    <hyperlink ref="A72" location="'2024-03'!A1" display="2024-03" xr:uid="{DE5BD230-9CE8-4581-9B00-364F6353EA56}"/>
  </hyperlinks>
  <pageMargins left="0.7" right="0.7" top="0.75" bottom="0.75" header="0.3" footer="0.3"/>
  <pageSetup paperSize="5" scale="54" fitToHeight="0" orientation="landscape" r:id="rId2"/>
  <headerFooter>
    <oddHeader>&amp;L&amp;F&amp;C&amp;A&amp;R&amp;"Calibri"&amp;10&amp;K000000 Limited Disclosure&amp;1#_x000D_</oddHeader>
    <oddFooter>&amp;LNERC (Public)_x000D_&amp;1#&amp;"Calibri"&amp;10&amp;K0000FF Limited Disclosure&amp;CPrinted on: &amp;D&amp;R&amp;P of &amp;N</oddFooter>
  </headerFooter>
  <legacy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9">
    <tabColor rgb="FFFF0000"/>
  </sheetPr>
  <dimension ref="A1:M41"/>
  <sheetViews>
    <sheetView workbookViewId="0">
      <selection activeCell="B3" sqref="B3:G3"/>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09" t="s">
        <v>382</v>
      </c>
      <c r="C1" s="610"/>
      <c r="D1" s="610"/>
      <c r="E1" s="610"/>
      <c r="F1" s="610"/>
      <c r="G1" s="610"/>
      <c r="H1" s="49" t="s">
        <v>178</v>
      </c>
    </row>
    <row r="2" spans="1:13" s="7" customFormat="1" ht="15" customHeight="1" x14ac:dyDescent="0.45">
      <c r="A2" s="3" t="s">
        <v>204</v>
      </c>
      <c r="B2" s="640" t="s">
        <v>383</v>
      </c>
      <c r="C2" s="640"/>
      <c r="D2" s="640"/>
      <c r="E2" s="640"/>
      <c r="F2" s="640"/>
      <c r="G2" s="640"/>
      <c r="H2" s="6"/>
    </row>
    <row r="3" spans="1:13" s="7" customFormat="1" ht="15" customHeight="1" x14ac:dyDescent="0.45">
      <c r="A3" s="3" t="str">
        <f>'Template Old'!A3</f>
        <v>Status</v>
      </c>
      <c r="B3" s="612" t="s">
        <v>230</v>
      </c>
      <c r="C3" s="612"/>
      <c r="D3" s="612"/>
      <c r="E3" s="612"/>
      <c r="F3" s="612"/>
      <c r="G3" s="612"/>
      <c r="H3" s="6"/>
    </row>
    <row r="4" spans="1:13" s="7" customFormat="1" ht="18" customHeight="1" x14ac:dyDescent="0.45">
      <c r="A4" s="3" t="str">
        <f>'Template Old'!A4</f>
        <v>Comments</v>
      </c>
      <c r="B4" s="600" t="s">
        <v>208</v>
      </c>
      <c r="C4" s="600"/>
      <c r="D4" s="600"/>
      <c r="E4" s="600"/>
      <c r="F4" s="600"/>
      <c r="G4" s="600"/>
      <c r="H4" s="6"/>
    </row>
    <row r="5" spans="1:13" x14ac:dyDescent="0.35">
      <c r="A5" s="3" t="str">
        <f>'Template Old'!A5</f>
        <v>Deliverable</v>
      </c>
      <c r="B5" s="632"/>
      <c r="C5" s="632"/>
      <c r="D5" s="632"/>
      <c r="E5" s="632"/>
      <c r="F5" s="632"/>
      <c r="G5" s="632"/>
      <c r="H5" s="323"/>
    </row>
    <row r="6" spans="1:13" x14ac:dyDescent="0.35">
      <c r="A6" s="3" t="str">
        <f>'Template Old'!A6</f>
        <v>Deadline</v>
      </c>
      <c r="B6" s="639"/>
      <c r="C6" s="639"/>
      <c r="D6" s="639"/>
      <c r="E6" s="639"/>
      <c r="F6" s="639"/>
      <c r="G6" s="639"/>
      <c r="H6" s="323"/>
    </row>
    <row r="7" spans="1:13" ht="63" customHeight="1" x14ac:dyDescent="0.35">
      <c r="A7" s="3" t="str">
        <f>'Template Old'!A7</f>
        <v>Priority in RSDP, click to see applicable Footnote</v>
      </c>
      <c r="B7" s="661"/>
      <c r="C7" s="661"/>
      <c r="D7" s="3" t="str">
        <f>'Template Old'!D7</f>
        <v>Priority (1-Low, 2-Med, 3-High )</v>
      </c>
      <c r="E7" s="3">
        <v>3</v>
      </c>
      <c r="F7" s="3" t="str">
        <f>'Template Old'!F7</f>
        <v>Project has been Re-Baselined? (0-No, 1-Yes)</v>
      </c>
      <c r="G7" s="3">
        <v>0</v>
      </c>
      <c r="H7" s="323"/>
    </row>
    <row r="8" spans="1:13" x14ac:dyDescent="0.35">
      <c r="A8" s="3" t="str">
        <f>'Template Old'!A8</f>
        <v>P81 Req (2013)</v>
      </c>
      <c r="B8" s="639"/>
      <c r="C8" s="639"/>
      <c r="D8" s="639"/>
      <c r="E8" s="639"/>
      <c r="F8" s="639"/>
      <c r="G8" s="639"/>
      <c r="H8" s="323"/>
    </row>
    <row r="9" spans="1:13" x14ac:dyDescent="0.35">
      <c r="A9" s="3" t="str">
        <f>'Template Old'!A9</f>
        <v>Number of Directives</v>
      </c>
      <c r="B9" s="259">
        <v>2</v>
      </c>
      <c r="C9" s="639"/>
      <c r="D9" s="639"/>
      <c r="E9" s="639"/>
      <c r="F9" s="639"/>
      <c r="G9" s="639"/>
      <c r="H9" s="323"/>
    </row>
    <row r="10" spans="1:13" x14ac:dyDescent="0.35">
      <c r="A10" s="3" t="str">
        <f>'Template Old'!A10</f>
        <v>No. of Guidances (see Note 2)</v>
      </c>
      <c r="B10" s="259">
        <v>0</v>
      </c>
      <c r="C10" s="639"/>
      <c r="D10" s="639"/>
      <c r="E10" s="639"/>
      <c r="F10" s="639"/>
      <c r="G10" s="639"/>
      <c r="H10" s="323"/>
    </row>
    <row r="11" spans="1:13" ht="29" x14ac:dyDescent="0.35">
      <c r="A11" s="3" t="str">
        <f>'Template Old'!A11</f>
        <v>Directionally consistent with IERP findings (See Note 5)</v>
      </c>
      <c r="B11" s="632"/>
      <c r="C11" s="632"/>
      <c r="D11" s="632"/>
      <c r="E11" s="632"/>
      <c r="F11" s="632"/>
      <c r="G11" s="632"/>
      <c r="H11" s="321"/>
      <c r="K11" s="1"/>
      <c r="L11" s="1"/>
      <c r="M11" s="1"/>
    </row>
    <row r="12" spans="1:13" ht="14.9" customHeight="1" x14ac:dyDescent="0.35">
      <c r="A12" s="3" t="str">
        <f>'Template Old'!A12</f>
        <v>Developer</v>
      </c>
      <c r="B12" s="632"/>
      <c r="C12" s="632"/>
      <c r="D12" s="632"/>
      <c r="E12" s="632"/>
      <c r="F12" s="632"/>
      <c r="G12" s="632"/>
      <c r="H12" s="321"/>
    </row>
    <row r="13" spans="1:13" x14ac:dyDescent="0.35">
      <c r="A13" s="3" t="str">
        <f>'Template Old'!A13</f>
        <v>PMOS Liaison</v>
      </c>
      <c r="B13" s="632"/>
      <c r="C13" s="632"/>
      <c r="D13" s="632"/>
      <c r="E13" s="632"/>
      <c r="F13" s="632"/>
      <c r="G13" s="632"/>
      <c r="H13" s="321"/>
    </row>
    <row r="14" spans="1:13" ht="29.15" customHeight="1" x14ac:dyDescent="0.35">
      <c r="A14" s="3" t="str">
        <f>'Template Old'!A14</f>
        <v>Affected Standards</v>
      </c>
      <c r="B14" s="259">
        <v>2</v>
      </c>
      <c r="C14" s="632" t="s">
        <v>384</v>
      </c>
      <c r="D14" s="632"/>
      <c r="E14" s="632"/>
      <c r="F14" s="632"/>
      <c r="G14" s="632"/>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40221</v>
      </c>
      <c r="C22" s="74">
        <v>40252</v>
      </c>
      <c r="D22" s="75"/>
      <c r="E22" s="74"/>
      <c r="F22" s="42">
        <f t="shared" si="0"/>
        <v>-40221</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41023</v>
      </c>
      <c r="C31" s="74">
        <v>41032</v>
      </c>
      <c r="D31" s="75"/>
      <c r="E31" s="74"/>
      <c r="F31" s="42">
        <f t="shared" si="0"/>
        <v>-41023</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3" t="s">
        <v>227</v>
      </c>
      <c r="B38" s="24">
        <v>43525</v>
      </c>
      <c r="C38" s="635" t="s">
        <v>208</v>
      </c>
      <c r="D38" s="635"/>
      <c r="E38" s="635"/>
      <c r="F38" s="635"/>
      <c r="G38" s="635"/>
      <c r="H38" s="636"/>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19">
    <mergeCell ref="B7:C7"/>
    <mergeCell ref="C14:G14"/>
    <mergeCell ref="C37:H37"/>
    <mergeCell ref="C38:H38"/>
    <mergeCell ref="C39:H39"/>
    <mergeCell ref="C40:H40"/>
    <mergeCell ref="C41:H41"/>
    <mergeCell ref="B8:G8"/>
    <mergeCell ref="C9:G9"/>
    <mergeCell ref="C10:G10"/>
    <mergeCell ref="B11:G11"/>
    <mergeCell ref="B12:G12"/>
    <mergeCell ref="B13:G13"/>
    <mergeCell ref="B6:G6"/>
    <mergeCell ref="B1:G1"/>
    <mergeCell ref="B2:G2"/>
    <mergeCell ref="B3:G3"/>
    <mergeCell ref="B4:G4"/>
    <mergeCell ref="B5:G5"/>
  </mergeCells>
  <conditionalFormatting sqref="B19:C34">
    <cfRule type="expression" dxfId="925" priority="2">
      <formula>AND($B19&lt;=NOW(),$C19&gt;=NOW())</formula>
    </cfRule>
  </conditionalFormatting>
  <conditionalFormatting sqref="D19:D34">
    <cfRule type="expression" dxfId="924" priority="1">
      <formula>AND($D19&lt;=NOW(),$E19&gt;=NOW())</formula>
    </cfRule>
  </conditionalFormatting>
  <conditionalFormatting sqref="F19:F34">
    <cfRule type="cellIs" dxfId="923" priority="3" operator="lessThan">
      <formula>-90</formula>
    </cfRule>
    <cfRule type="cellIs" dxfId="922" priority="4" operator="lessThan">
      <formula>-45</formula>
    </cfRule>
    <cfRule type="cellIs" dxfId="921" priority="5" operator="greaterThan">
      <formula>-45</formula>
    </cfRule>
  </conditionalFormatting>
  <hyperlinks>
    <hyperlink ref="H1" location="Home!A1" display="Return to Home" xr:uid="{00000000-0004-0000-3200-000000000000}"/>
    <hyperlink ref="B2:G2" r:id="rId1" display="Generator Requirements at the Transmission Interface" xr:uid="{00000000-0004-0000-32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08345D62-F43A-4345-A2D2-A7F276DA170D}">
            <xm:f>IF($B$20=Home!$I$5,$A$24,)</xm:f>
            <x14:dxf/>
          </x14:cfRule>
          <xm:sqref>I10:ABK10</xm:sqref>
        </x14:conditionalFormatting>
      </x14:conditionalFormatting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0">
    <tabColor rgb="FFFF0000"/>
  </sheetPr>
  <dimension ref="A1:M41"/>
  <sheetViews>
    <sheetView workbookViewId="0">
      <pane ySplit="1" topLeftCell="A11" activePane="bottomLeft" state="frozen"/>
      <selection pane="bottomLeft" activeCell="E32" sqref="E32"/>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09" t="s">
        <v>385</v>
      </c>
      <c r="C1" s="610"/>
      <c r="D1" s="610"/>
      <c r="E1" s="610"/>
      <c r="F1" s="610"/>
      <c r="G1" s="610"/>
      <c r="H1" s="49" t="s">
        <v>178</v>
      </c>
    </row>
    <row r="2" spans="1:13" s="7" customFormat="1" ht="15" customHeight="1" x14ac:dyDescent="0.45">
      <c r="A2" s="3" t="s">
        <v>204</v>
      </c>
      <c r="B2" s="640" t="s">
        <v>386</v>
      </c>
      <c r="C2" s="640"/>
      <c r="D2" s="640"/>
      <c r="E2" s="640"/>
      <c r="F2" s="640"/>
      <c r="G2" s="640"/>
      <c r="H2" s="6"/>
    </row>
    <row r="3" spans="1:13" s="7" customFormat="1" ht="15" customHeight="1" x14ac:dyDescent="0.45">
      <c r="A3" s="3" t="str">
        <f>'Template Old'!A3</f>
        <v>Status</v>
      </c>
      <c r="B3" s="612" t="s">
        <v>249</v>
      </c>
      <c r="C3" s="612"/>
      <c r="D3" s="612"/>
      <c r="E3" s="612"/>
      <c r="F3" s="612"/>
      <c r="G3" s="612"/>
      <c r="H3" s="6"/>
    </row>
    <row r="4" spans="1:13" s="7" customFormat="1" ht="33" customHeight="1" x14ac:dyDescent="0.45">
      <c r="A4" s="3" t="str">
        <f>'Template Old'!A4</f>
        <v>Comments</v>
      </c>
      <c r="B4" s="600" t="s">
        <v>387</v>
      </c>
      <c r="C4" s="600"/>
      <c r="D4" s="600"/>
      <c r="E4" s="600"/>
      <c r="F4" s="600"/>
      <c r="G4" s="600"/>
      <c r="H4" s="6"/>
    </row>
    <row r="5" spans="1:13" x14ac:dyDescent="0.35">
      <c r="A5" s="3" t="str">
        <f>'Template Old'!A5</f>
        <v>Deliverable</v>
      </c>
      <c r="B5" s="632"/>
      <c r="C5" s="632"/>
      <c r="D5" s="632"/>
      <c r="E5" s="632"/>
      <c r="F5" s="632"/>
      <c r="G5" s="632"/>
      <c r="H5" s="323"/>
    </row>
    <row r="6" spans="1:13" x14ac:dyDescent="0.35">
      <c r="A6" s="3" t="str">
        <f>'Template Old'!A6</f>
        <v>Deadline</v>
      </c>
      <c r="B6" s="639"/>
      <c r="C6" s="639"/>
      <c r="D6" s="639"/>
      <c r="E6" s="639"/>
      <c r="F6" s="639"/>
      <c r="G6" s="639"/>
      <c r="H6" s="323"/>
    </row>
    <row r="7" spans="1:13" ht="63" customHeight="1" x14ac:dyDescent="0.35">
      <c r="A7" s="3" t="str">
        <f>'Template Old'!A7</f>
        <v>Priority in RSDP, click to see applicable Footnote</v>
      </c>
      <c r="B7" s="662"/>
      <c r="C7" s="662"/>
      <c r="D7" s="3" t="str">
        <f>'Template Old'!D7</f>
        <v>Priority (1-Low, 2-Med, 3-High )</v>
      </c>
      <c r="E7" s="3">
        <v>3</v>
      </c>
      <c r="F7" s="3" t="str">
        <f>'Template Old'!F7</f>
        <v>Project has been Re-Baselined? (0-No, 1-Yes)</v>
      </c>
      <c r="G7" s="3">
        <v>0</v>
      </c>
      <c r="H7" s="323"/>
    </row>
    <row r="8" spans="1:13" x14ac:dyDescent="0.35">
      <c r="A8" s="3" t="str">
        <f>'Template Old'!A8</f>
        <v>P81 Req (2013)</v>
      </c>
      <c r="B8" s="639"/>
      <c r="C8" s="639"/>
      <c r="D8" s="639"/>
      <c r="E8" s="639"/>
      <c r="F8" s="639"/>
      <c r="G8" s="639"/>
      <c r="H8" s="323"/>
    </row>
    <row r="9" spans="1:13" x14ac:dyDescent="0.35">
      <c r="A9" s="3" t="str">
        <f>'Template Old'!A9</f>
        <v>Number of Directives</v>
      </c>
      <c r="B9" s="259">
        <v>2</v>
      </c>
      <c r="C9" s="639"/>
      <c r="D9" s="639"/>
      <c r="E9" s="639"/>
      <c r="F9" s="639"/>
      <c r="G9" s="639"/>
      <c r="H9" s="323"/>
    </row>
    <row r="10" spans="1:13" x14ac:dyDescent="0.35">
      <c r="A10" s="3" t="str">
        <f>'Template Old'!A10</f>
        <v>No. of Guidances (see Note 2)</v>
      </c>
      <c r="B10" s="259">
        <v>0</v>
      </c>
      <c r="C10" s="639"/>
      <c r="D10" s="639"/>
      <c r="E10" s="639"/>
      <c r="F10" s="639"/>
      <c r="G10" s="639"/>
      <c r="H10" s="323"/>
    </row>
    <row r="11" spans="1:13" ht="29" x14ac:dyDescent="0.35">
      <c r="A11" s="3" t="str">
        <f>'Template Old'!A11</f>
        <v>Directionally consistent with IERP findings (See Note 5)</v>
      </c>
      <c r="B11" s="632"/>
      <c r="C11" s="632"/>
      <c r="D11" s="632"/>
      <c r="E11" s="632"/>
      <c r="F11" s="632"/>
      <c r="G11" s="632"/>
      <c r="H11" s="321"/>
      <c r="K11" s="1"/>
      <c r="L11" s="1"/>
      <c r="M11" s="1"/>
    </row>
    <row r="12" spans="1:13" ht="14.9" customHeight="1" x14ac:dyDescent="0.35">
      <c r="A12" s="3" t="str">
        <f>'Template Old'!A12</f>
        <v>Developer</v>
      </c>
      <c r="B12" s="632"/>
      <c r="C12" s="632"/>
      <c r="D12" s="632"/>
      <c r="E12" s="632"/>
      <c r="F12" s="632"/>
      <c r="G12" s="632"/>
      <c r="H12" s="321"/>
    </row>
    <row r="13" spans="1:13" x14ac:dyDescent="0.35">
      <c r="A13" s="3" t="str">
        <f>'Template Old'!A13</f>
        <v>PMOS Liaison</v>
      </c>
      <c r="B13" s="632"/>
      <c r="C13" s="632"/>
      <c r="D13" s="632"/>
      <c r="E13" s="632"/>
      <c r="F13" s="632"/>
      <c r="G13" s="632"/>
      <c r="H13" s="321"/>
    </row>
    <row r="14" spans="1:13" ht="29.15" customHeight="1" x14ac:dyDescent="0.35">
      <c r="A14" s="3" t="str">
        <f>'Template Old'!A14</f>
        <v>Affected Standards</v>
      </c>
      <c r="B14" s="259">
        <v>1</v>
      </c>
      <c r="C14" s="632" t="s">
        <v>388</v>
      </c>
      <c r="D14" s="632"/>
      <c r="E14" s="632"/>
      <c r="F14" s="632"/>
      <c r="G14" s="632"/>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42240</v>
      </c>
      <c r="C22" s="74">
        <v>42275</v>
      </c>
      <c r="D22" s="75"/>
      <c r="E22" s="74"/>
      <c r="F22" s="42">
        <f t="shared" si="0"/>
        <v>-42240</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42398</v>
      </c>
      <c r="C31" s="74">
        <v>42408</v>
      </c>
      <c r="D31" s="75"/>
      <c r="E31" s="74">
        <v>42468</v>
      </c>
      <c r="F31" s="42">
        <f t="shared" si="0"/>
        <v>-42398</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3" t="s">
        <v>227</v>
      </c>
      <c r="B38" s="24">
        <v>43525</v>
      </c>
      <c r="C38" s="635" t="s">
        <v>208</v>
      </c>
      <c r="D38" s="635"/>
      <c r="E38" s="635"/>
      <c r="F38" s="635"/>
      <c r="G38" s="635"/>
      <c r="H38" s="636"/>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19">
    <mergeCell ref="B7:C7"/>
    <mergeCell ref="C14:G14"/>
    <mergeCell ref="C37:H37"/>
    <mergeCell ref="C38:H38"/>
    <mergeCell ref="C39:H39"/>
    <mergeCell ref="C40:H40"/>
    <mergeCell ref="C41:H41"/>
    <mergeCell ref="B8:G8"/>
    <mergeCell ref="C9:G9"/>
    <mergeCell ref="C10:G10"/>
    <mergeCell ref="B11:G11"/>
    <mergeCell ref="B12:G12"/>
    <mergeCell ref="B13:G13"/>
    <mergeCell ref="B6:G6"/>
    <mergeCell ref="B1:G1"/>
    <mergeCell ref="B2:G2"/>
    <mergeCell ref="B3:G3"/>
    <mergeCell ref="B4:G4"/>
    <mergeCell ref="B5:G5"/>
  </mergeCells>
  <conditionalFormatting sqref="B19:C34">
    <cfRule type="expression" dxfId="920" priority="2">
      <formula>AND($B19&lt;=NOW(),$C19&gt;=NOW())</formula>
    </cfRule>
  </conditionalFormatting>
  <conditionalFormatting sqref="D19:D34">
    <cfRule type="expression" dxfId="919" priority="1">
      <formula>AND($D19&lt;=NOW(),$E19&gt;=NOW())</formula>
    </cfRule>
  </conditionalFormatting>
  <conditionalFormatting sqref="F19:F34">
    <cfRule type="cellIs" dxfId="918" priority="3" operator="lessThan">
      <formula>-90</formula>
    </cfRule>
    <cfRule type="cellIs" dxfId="917" priority="4" operator="lessThan">
      <formula>-45</formula>
    </cfRule>
    <cfRule type="cellIs" dxfId="916" priority="5" operator="greaterThan">
      <formula>-45</formula>
    </cfRule>
  </conditionalFormatting>
  <hyperlinks>
    <hyperlink ref="H1" location="Home!A1" display="Return to Home" xr:uid="{00000000-0004-0000-3300-000000000000}"/>
    <hyperlink ref="B2:G2" r:id="rId1" display="Vegetation Management" xr:uid="{00000000-0004-0000-33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37B7C46F-89F8-413F-B717-D50AF0086223}">
            <xm:f>IF($B$20=Home!$I$5,$A$24,)</xm:f>
            <x14:dxf/>
          </x14:cfRule>
          <xm:sqref>I10:ABK10</xm:sqref>
        </x14:conditionalFormatting>
      </x14:conditionalFormatting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1">
    <tabColor rgb="FFFF0000"/>
  </sheetPr>
  <dimension ref="A1:M41"/>
  <sheetViews>
    <sheetView workbookViewId="0">
      <pane ySplit="1" topLeftCell="A2" activePane="bottomLeft" state="frozen"/>
      <selection pane="bottomLeft" activeCell="B3" sqref="B3:G3"/>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09" t="s">
        <v>389</v>
      </c>
      <c r="C1" s="610"/>
      <c r="D1" s="610"/>
      <c r="E1" s="610"/>
      <c r="F1" s="610"/>
      <c r="G1" s="610"/>
      <c r="H1" s="49" t="s">
        <v>178</v>
      </c>
    </row>
    <row r="2" spans="1:13" s="7" customFormat="1" ht="15" customHeight="1" x14ac:dyDescent="0.45">
      <c r="A2" s="3" t="s">
        <v>204</v>
      </c>
      <c r="B2" s="640" t="s">
        <v>390</v>
      </c>
      <c r="C2" s="640"/>
      <c r="D2" s="640"/>
      <c r="E2" s="640"/>
      <c r="F2" s="640"/>
      <c r="G2" s="640"/>
      <c r="H2" s="6"/>
    </row>
    <row r="3" spans="1:13" s="7" customFormat="1" ht="15" customHeight="1" x14ac:dyDescent="0.45">
      <c r="A3" s="3" t="str">
        <f>'Template Old'!A3</f>
        <v>Status</v>
      </c>
      <c r="B3" s="612" t="s">
        <v>230</v>
      </c>
      <c r="C3" s="612"/>
      <c r="D3" s="612"/>
      <c r="E3" s="612"/>
      <c r="F3" s="612"/>
      <c r="G3" s="612"/>
      <c r="H3" s="6"/>
    </row>
    <row r="4" spans="1:13" s="7" customFormat="1" ht="18" customHeight="1" x14ac:dyDescent="0.45">
      <c r="A4" s="3" t="str">
        <f>'Template Old'!A4</f>
        <v>Comments</v>
      </c>
      <c r="B4" s="600" t="s">
        <v>208</v>
      </c>
      <c r="C4" s="600"/>
      <c r="D4" s="600"/>
      <c r="E4" s="600"/>
      <c r="F4" s="600"/>
      <c r="G4" s="600"/>
      <c r="H4" s="6"/>
    </row>
    <row r="5" spans="1:13" x14ac:dyDescent="0.35">
      <c r="A5" s="3" t="str">
        <f>'Template Old'!A5</f>
        <v>Deliverable</v>
      </c>
      <c r="B5" s="632"/>
      <c r="C5" s="632"/>
      <c r="D5" s="632"/>
      <c r="E5" s="632"/>
      <c r="F5" s="632"/>
      <c r="G5" s="632"/>
      <c r="H5" s="323"/>
    </row>
    <row r="6" spans="1:13" x14ac:dyDescent="0.35">
      <c r="A6" s="3" t="str">
        <f>'Template Old'!A6</f>
        <v>Deadline</v>
      </c>
      <c r="B6" s="639"/>
      <c r="C6" s="639"/>
      <c r="D6" s="639"/>
      <c r="E6" s="639"/>
      <c r="F6" s="639"/>
      <c r="G6" s="639"/>
      <c r="H6" s="323"/>
    </row>
    <row r="7" spans="1:13" ht="63" customHeight="1" x14ac:dyDescent="0.35">
      <c r="A7" s="3" t="str">
        <f>'Template Old'!A7</f>
        <v>Priority in RSDP, click to see applicable Footnote</v>
      </c>
      <c r="B7" s="3"/>
      <c r="C7" s="3"/>
      <c r="D7" s="3" t="str">
        <f>'Template Old'!D7</f>
        <v>Priority (1-Low, 2-Med, 3-High )</v>
      </c>
      <c r="E7" s="3">
        <v>0</v>
      </c>
      <c r="F7" s="3" t="str">
        <f>'Template Old'!F7</f>
        <v>Project has been Re-Baselined? (0-No, 1-Yes)</v>
      </c>
      <c r="G7" s="3">
        <v>0</v>
      </c>
      <c r="H7" s="323"/>
    </row>
    <row r="8" spans="1:13" x14ac:dyDescent="0.35">
      <c r="A8" s="3" t="str">
        <f>'Template Old'!A8</f>
        <v>P81 Req (2013)</v>
      </c>
      <c r="B8" s="639"/>
      <c r="C8" s="639"/>
      <c r="D8" s="639"/>
      <c r="E8" s="639"/>
      <c r="F8" s="639"/>
      <c r="G8" s="639"/>
      <c r="H8" s="323"/>
    </row>
    <row r="9" spans="1:13" x14ac:dyDescent="0.35">
      <c r="A9" s="3" t="str">
        <f>'Template Old'!A9</f>
        <v>Number of Directives</v>
      </c>
      <c r="B9" s="259">
        <v>2</v>
      </c>
      <c r="C9" s="639"/>
      <c r="D9" s="639"/>
      <c r="E9" s="639"/>
      <c r="F9" s="639"/>
      <c r="G9" s="639"/>
      <c r="H9" s="323"/>
    </row>
    <row r="10" spans="1:13" x14ac:dyDescent="0.35">
      <c r="A10" s="3" t="str">
        <f>'Template Old'!A10</f>
        <v>No. of Guidances (see Note 2)</v>
      </c>
      <c r="B10" s="259">
        <v>0</v>
      </c>
      <c r="C10" s="639"/>
      <c r="D10" s="639"/>
      <c r="E10" s="639"/>
      <c r="F10" s="639"/>
      <c r="G10" s="639"/>
      <c r="H10" s="323"/>
    </row>
    <row r="11" spans="1:13" ht="29" x14ac:dyDescent="0.35">
      <c r="A11" s="3" t="str">
        <f>'Template Old'!A11</f>
        <v>Directionally consistent with IERP findings (See Note 5)</v>
      </c>
      <c r="B11" s="632"/>
      <c r="C11" s="632"/>
      <c r="D11" s="632"/>
      <c r="E11" s="632"/>
      <c r="F11" s="632"/>
      <c r="G11" s="632"/>
      <c r="H11" s="321"/>
      <c r="K11" s="1"/>
      <c r="L11" s="1"/>
      <c r="M11" s="1"/>
    </row>
    <row r="12" spans="1:13" ht="14.9" customHeight="1" x14ac:dyDescent="0.35">
      <c r="A12" s="3" t="str">
        <f>'Template Old'!A12</f>
        <v>Developer</v>
      </c>
      <c r="B12" s="632"/>
      <c r="C12" s="632"/>
      <c r="D12" s="632"/>
      <c r="E12" s="632"/>
      <c r="F12" s="632"/>
      <c r="G12" s="632"/>
      <c r="H12" s="321"/>
    </row>
    <row r="13" spans="1:13" x14ac:dyDescent="0.35">
      <c r="A13" s="3" t="str">
        <f>'Template Old'!A13</f>
        <v>PMOS Liaison</v>
      </c>
      <c r="B13" s="632"/>
      <c r="C13" s="632"/>
      <c r="D13" s="632"/>
      <c r="E13" s="632"/>
      <c r="F13" s="632"/>
      <c r="G13" s="632"/>
      <c r="H13" s="321"/>
    </row>
    <row r="14" spans="1:13" ht="29.15" customHeight="1" x14ac:dyDescent="0.35">
      <c r="A14" s="3" t="str">
        <f>'Template Old'!A14</f>
        <v>Affected Standards</v>
      </c>
      <c r="B14" s="259">
        <v>8</v>
      </c>
      <c r="C14" s="632" t="s">
        <v>391</v>
      </c>
      <c r="D14" s="632"/>
      <c r="E14" s="632"/>
      <c r="F14" s="632"/>
      <c r="G14" s="632"/>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40014</v>
      </c>
      <c r="C22" s="74">
        <v>40039</v>
      </c>
      <c r="D22" s="75"/>
      <c r="E22" s="74"/>
      <c r="F22" s="42">
        <f t="shared" si="0"/>
        <v>-40014</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40351</v>
      </c>
      <c r="C31" s="74">
        <v>40361</v>
      </c>
      <c r="D31" s="75"/>
      <c r="E31" s="74"/>
      <c r="F31" s="42">
        <f t="shared" si="0"/>
        <v>-40351</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3" t="s">
        <v>227</v>
      </c>
      <c r="B38" s="24">
        <v>43525</v>
      </c>
      <c r="C38" s="635" t="s">
        <v>208</v>
      </c>
      <c r="D38" s="635"/>
      <c r="E38" s="635"/>
      <c r="F38" s="635"/>
      <c r="G38" s="635"/>
      <c r="H38" s="636"/>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915" priority="2">
      <formula>AND($B19&lt;=NOW(),$C19&gt;=NOW())</formula>
    </cfRule>
  </conditionalFormatting>
  <conditionalFormatting sqref="D19:D34">
    <cfRule type="expression" dxfId="914" priority="1">
      <formula>AND($D19&lt;=NOW(),$E19&gt;=NOW())</formula>
    </cfRule>
  </conditionalFormatting>
  <conditionalFormatting sqref="F19:F34">
    <cfRule type="cellIs" dxfId="913" priority="3" operator="lessThan">
      <formula>-90</formula>
    </cfRule>
    <cfRule type="cellIs" dxfId="912" priority="4" operator="lessThan">
      <formula>-45</formula>
    </cfRule>
    <cfRule type="cellIs" dxfId="911" priority="5" operator="greaterThan">
      <formula>-45</formula>
    </cfRule>
  </conditionalFormatting>
  <hyperlinks>
    <hyperlink ref="H1" location="Home!A1" display="Return to Home" xr:uid="{00000000-0004-0000-3400-000000000000}"/>
    <hyperlink ref="B2:G2" r:id="rId1" display="Cyber Security Order 706B Nuclear Plant Implementation Plan" xr:uid="{00000000-0004-0000-34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FD40A07B-9605-4671-9C38-2AB9BDBA07F8}">
            <xm:f>IF($B$20=Home!$I$5,$A$24,)</xm:f>
            <x14:dxf/>
          </x14:cfRule>
          <xm:sqref>I10:ABK10</xm:sqref>
        </x14:conditionalFormatting>
      </x14:conditionalFormatting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2">
    <tabColor rgb="FFFF0000"/>
  </sheetPr>
  <dimension ref="A1:M41"/>
  <sheetViews>
    <sheetView workbookViewId="0">
      <pane ySplit="1" topLeftCell="A2" activePane="bottomLeft" state="frozen"/>
      <selection pane="bottomLeft" activeCell="A2" sqref="A2:XFD2"/>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09" t="s">
        <v>392</v>
      </c>
      <c r="C1" s="610"/>
      <c r="D1" s="610"/>
      <c r="E1" s="610"/>
      <c r="F1" s="610"/>
      <c r="G1" s="610"/>
      <c r="H1" s="49" t="s">
        <v>178</v>
      </c>
    </row>
    <row r="2" spans="1:13" s="7" customFormat="1" ht="15" customHeight="1" x14ac:dyDescent="0.45">
      <c r="A2" s="3" t="s">
        <v>204</v>
      </c>
      <c r="B2" s="640" t="s">
        <v>393</v>
      </c>
      <c r="C2" s="640"/>
      <c r="D2" s="640"/>
      <c r="E2" s="640"/>
      <c r="F2" s="640"/>
      <c r="G2" s="640"/>
      <c r="H2" s="6"/>
    </row>
    <row r="3" spans="1:13" s="7" customFormat="1" ht="15" customHeight="1" x14ac:dyDescent="0.45">
      <c r="A3" s="3" t="str">
        <f>'Template Old'!A3</f>
        <v>Status</v>
      </c>
      <c r="B3" s="612" t="s">
        <v>230</v>
      </c>
      <c r="C3" s="612"/>
      <c r="D3" s="612"/>
      <c r="E3" s="612"/>
      <c r="F3" s="612"/>
      <c r="G3" s="612"/>
      <c r="H3" s="6"/>
    </row>
    <row r="4" spans="1:13" s="7" customFormat="1" ht="18" customHeight="1" x14ac:dyDescent="0.45">
      <c r="A4" s="3" t="str">
        <f>'Template Old'!A4</f>
        <v>Comments</v>
      </c>
      <c r="B4" s="600" t="s">
        <v>208</v>
      </c>
      <c r="C4" s="600"/>
      <c r="D4" s="600"/>
      <c r="E4" s="600"/>
      <c r="F4" s="600"/>
      <c r="G4" s="600"/>
      <c r="H4" s="6"/>
    </row>
    <row r="5" spans="1:13" x14ac:dyDescent="0.35">
      <c r="A5" s="3" t="str">
        <f>'Template Old'!A5</f>
        <v>Deliverable</v>
      </c>
      <c r="B5" s="632"/>
      <c r="C5" s="632"/>
      <c r="D5" s="632"/>
      <c r="E5" s="632"/>
      <c r="F5" s="632"/>
      <c r="G5" s="632"/>
      <c r="H5" s="323"/>
    </row>
    <row r="6" spans="1:13" x14ac:dyDescent="0.35">
      <c r="A6" s="3" t="str">
        <f>'Template Old'!A6</f>
        <v>Deadline</v>
      </c>
      <c r="B6" s="639"/>
      <c r="C6" s="639"/>
      <c r="D6" s="639"/>
      <c r="E6" s="639"/>
      <c r="F6" s="639"/>
      <c r="G6" s="639"/>
      <c r="H6" s="323"/>
    </row>
    <row r="7" spans="1:13" ht="63" customHeight="1" x14ac:dyDescent="0.35">
      <c r="A7" s="3" t="str">
        <f>'Template Old'!A7</f>
        <v>Priority in RSDP, click to see applicable Footnote</v>
      </c>
      <c r="B7" s="3"/>
      <c r="C7" s="3"/>
      <c r="D7" s="3" t="str">
        <f>'Template Old'!D7</f>
        <v>Priority (1-Low, 2-Med, 3-High )</v>
      </c>
      <c r="E7" s="3">
        <v>0</v>
      </c>
      <c r="F7" s="3" t="str">
        <f>'Template Old'!F7</f>
        <v>Project has been Re-Baselined? (0-No, 1-Yes)</v>
      </c>
      <c r="G7" s="3">
        <v>0</v>
      </c>
      <c r="H7" s="323"/>
    </row>
    <row r="8" spans="1:13" x14ac:dyDescent="0.35">
      <c r="A8" s="3" t="str">
        <f>'Template Old'!A8</f>
        <v>P81 Req (2013)</v>
      </c>
      <c r="B8" s="639"/>
      <c r="C8" s="639"/>
      <c r="D8" s="639"/>
      <c r="E8" s="639"/>
      <c r="F8" s="639"/>
      <c r="G8" s="639"/>
      <c r="H8" s="323"/>
    </row>
    <row r="9" spans="1:13" x14ac:dyDescent="0.35">
      <c r="A9" s="3" t="str">
        <f>'Template Old'!A9</f>
        <v>Number of Directives</v>
      </c>
      <c r="B9" s="259">
        <v>5</v>
      </c>
      <c r="C9" s="639"/>
      <c r="D9" s="639"/>
      <c r="E9" s="639"/>
      <c r="F9" s="639"/>
      <c r="G9" s="639"/>
      <c r="H9" s="323"/>
    </row>
    <row r="10" spans="1:13" x14ac:dyDescent="0.35">
      <c r="A10" s="3" t="str">
        <f>'Template Old'!A10</f>
        <v>No. of Guidances (see Note 2)</v>
      </c>
      <c r="B10" s="259">
        <v>3</v>
      </c>
      <c r="C10" s="639"/>
      <c r="D10" s="639"/>
      <c r="E10" s="639"/>
      <c r="F10" s="639"/>
      <c r="G10" s="639"/>
      <c r="H10" s="323"/>
    </row>
    <row r="11" spans="1:13" ht="29" x14ac:dyDescent="0.35">
      <c r="A11" s="3" t="str">
        <f>'Template Old'!A11</f>
        <v>Directionally consistent with IERP findings (See Note 5)</v>
      </c>
      <c r="B11" s="632"/>
      <c r="C11" s="632"/>
      <c r="D11" s="632"/>
      <c r="E11" s="632"/>
      <c r="F11" s="632"/>
      <c r="G11" s="632"/>
      <c r="H11" s="321"/>
      <c r="K11" s="1"/>
      <c r="L11" s="1"/>
      <c r="M11" s="1"/>
    </row>
    <row r="12" spans="1:13" ht="14.9" customHeight="1" x14ac:dyDescent="0.35">
      <c r="A12" s="3" t="str">
        <f>'Template Old'!A12</f>
        <v>Developer</v>
      </c>
      <c r="B12" s="632"/>
      <c r="C12" s="632"/>
      <c r="D12" s="632"/>
      <c r="E12" s="632"/>
      <c r="F12" s="632"/>
      <c r="G12" s="632"/>
      <c r="H12" s="321"/>
    </row>
    <row r="13" spans="1:13" x14ac:dyDescent="0.35">
      <c r="A13" s="3" t="str">
        <f>'Template Old'!A13</f>
        <v>PMOS Liaison</v>
      </c>
      <c r="B13" s="632"/>
      <c r="C13" s="632"/>
      <c r="D13" s="632"/>
      <c r="E13" s="632"/>
      <c r="F13" s="632"/>
      <c r="G13" s="632"/>
      <c r="H13" s="321"/>
    </row>
    <row r="14" spans="1:13" ht="29.15" customHeight="1" x14ac:dyDescent="0.35">
      <c r="A14" s="3" t="str">
        <f>'Template Old'!A14</f>
        <v>Affected Standards</v>
      </c>
      <c r="B14" s="259">
        <v>1</v>
      </c>
      <c r="C14" s="632" t="s">
        <v>394</v>
      </c>
      <c r="D14" s="632"/>
      <c r="E14" s="632"/>
      <c r="F14" s="632"/>
      <c r="G14" s="632"/>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40252</v>
      </c>
      <c r="C22" s="74">
        <v>40297</v>
      </c>
      <c r="D22" s="75"/>
      <c r="E22" s="74"/>
      <c r="F22" s="42">
        <f t="shared" si="0"/>
        <v>-40252</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40557</v>
      </c>
      <c r="C31" s="74">
        <v>40566</v>
      </c>
      <c r="D31" s="75"/>
      <c r="E31" s="74"/>
      <c r="F31" s="42">
        <f t="shared" si="0"/>
        <v>-40557</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3" t="s">
        <v>227</v>
      </c>
      <c r="B38" s="24">
        <v>43525</v>
      </c>
      <c r="C38" s="635" t="s">
        <v>208</v>
      </c>
      <c r="D38" s="635"/>
      <c r="E38" s="635"/>
      <c r="F38" s="635"/>
      <c r="G38" s="635"/>
      <c r="H38" s="636"/>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910" priority="2">
      <formula>AND($B19&lt;=NOW(),$C19&gt;=NOW())</formula>
    </cfRule>
  </conditionalFormatting>
  <conditionalFormatting sqref="D19:D34">
    <cfRule type="expression" dxfId="909" priority="1">
      <formula>AND($D19&lt;=NOW(),$E19&gt;=NOW())</formula>
    </cfRule>
  </conditionalFormatting>
  <conditionalFormatting sqref="F19:F34">
    <cfRule type="cellIs" dxfId="908" priority="3" operator="lessThan">
      <formula>-90</formula>
    </cfRule>
    <cfRule type="cellIs" dxfId="907" priority="4" operator="lessThan">
      <formula>-45</formula>
    </cfRule>
    <cfRule type="cellIs" dxfId="906" priority="5" operator="greaterThan">
      <formula>-45</formula>
    </cfRule>
  </conditionalFormatting>
  <hyperlinks>
    <hyperlink ref="H1" location="Home!A1" display="Return to Home" xr:uid="{00000000-0004-0000-3500-000000000000}"/>
    <hyperlink ref="B2:G2" r:id="rId1" display="FAC Order 729" xr:uid="{00000000-0004-0000-35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CBFB44F2-4188-410E-879E-21F2926A33B4}">
            <xm:f>IF($B$20=Home!$I$5,$A$24,)</xm:f>
            <x14:dxf/>
          </x14:cfRule>
          <xm:sqref>I10:ABK10</xm:sqref>
        </x14:conditionalFormatting>
      </x14:conditionalFormatting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3">
    <tabColor rgb="FFFF0000"/>
  </sheetPr>
  <dimension ref="A1:M41"/>
  <sheetViews>
    <sheetView workbookViewId="0">
      <pane ySplit="1" topLeftCell="A2" activePane="bottomLeft" state="frozen"/>
      <selection pane="bottomLeft" activeCell="B3" sqref="B3:G3"/>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09" t="s">
        <v>395</v>
      </c>
      <c r="C1" s="610"/>
      <c r="D1" s="610"/>
      <c r="E1" s="610"/>
      <c r="F1" s="610"/>
      <c r="G1" s="610"/>
      <c r="H1" s="49" t="s">
        <v>178</v>
      </c>
    </row>
    <row r="2" spans="1:13" s="7" customFormat="1" ht="15" customHeight="1" x14ac:dyDescent="0.45">
      <c r="A2" s="3" t="s">
        <v>204</v>
      </c>
      <c r="B2" s="640" t="s">
        <v>396</v>
      </c>
      <c r="C2" s="640"/>
      <c r="D2" s="640"/>
      <c r="E2" s="640"/>
      <c r="F2" s="640"/>
      <c r="G2" s="640"/>
      <c r="H2" s="6"/>
    </row>
    <row r="3" spans="1:13" s="7" customFormat="1" ht="15" customHeight="1" x14ac:dyDescent="0.45">
      <c r="A3" s="3" t="str">
        <f>'Template Old'!A3</f>
        <v>Status</v>
      </c>
      <c r="B3" s="612" t="s">
        <v>230</v>
      </c>
      <c r="C3" s="612"/>
      <c r="D3" s="612"/>
      <c r="E3" s="612"/>
      <c r="F3" s="612"/>
      <c r="G3" s="612"/>
      <c r="H3" s="6"/>
    </row>
    <row r="4" spans="1:13" s="7" customFormat="1" ht="18" customHeight="1" x14ac:dyDescent="0.45">
      <c r="A4" s="3" t="str">
        <f>'Template Old'!A4</f>
        <v>Comments</v>
      </c>
      <c r="B4" s="600" t="s">
        <v>208</v>
      </c>
      <c r="C4" s="600"/>
      <c r="D4" s="600"/>
      <c r="E4" s="600"/>
      <c r="F4" s="600"/>
      <c r="G4" s="600"/>
      <c r="H4" s="6"/>
    </row>
    <row r="5" spans="1:13" x14ac:dyDescent="0.35">
      <c r="A5" s="3" t="str">
        <f>'Template Old'!A5</f>
        <v>Deliverable</v>
      </c>
      <c r="B5" s="632"/>
      <c r="C5" s="632"/>
      <c r="D5" s="632"/>
      <c r="E5" s="632"/>
      <c r="F5" s="632"/>
      <c r="G5" s="632"/>
      <c r="H5" s="323"/>
    </row>
    <row r="6" spans="1:13" x14ac:dyDescent="0.35">
      <c r="A6" s="3" t="str">
        <f>'Template Old'!A6</f>
        <v>Deadline</v>
      </c>
      <c r="B6" s="639"/>
      <c r="C6" s="639"/>
      <c r="D6" s="639"/>
      <c r="E6" s="639"/>
      <c r="F6" s="639"/>
      <c r="G6" s="639"/>
      <c r="H6" s="323"/>
    </row>
    <row r="7" spans="1:13" ht="63" customHeight="1" x14ac:dyDescent="0.35">
      <c r="A7" s="3" t="str">
        <f>'Template Old'!A7</f>
        <v>Priority in RSDP, click to see applicable Footnote</v>
      </c>
      <c r="B7" s="3"/>
      <c r="C7" s="3"/>
      <c r="D7" s="3" t="str">
        <f>'Template Old'!D7</f>
        <v>Priority (1-Low, 2-Med, 3-High )</v>
      </c>
      <c r="E7" s="3">
        <v>0</v>
      </c>
      <c r="F7" s="3" t="str">
        <f>'Template Old'!F7</f>
        <v>Project has been Re-Baselined? (0-No, 1-Yes)</v>
      </c>
      <c r="G7" s="3">
        <v>0</v>
      </c>
      <c r="H7" s="323"/>
    </row>
    <row r="8" spans="1:13" x14ac:dyDescent="0.35">
      <c r="A8" s="3" t="str">
        <f>'Template Old'!A8</f>
        <v>P81 Req (2013)</v>
      </c>
      <c r="B8" s="639"/>
      <c r="C8" s="639"/>
      <c r="D8" s="639"/>
      <c r="E8" s="639"/>
      <c r="F8" s="639"/>
      <c r="G8" s="639"/>
      <c r="H8" s="323"/>
    </row>
    <row r="9" spans="1:13" x14ac:dyDescent="0.35">
      <c r="A9" s="3" t="str">
        <f>'Template Old'!A9</f>
        <v>Number of Directives</v>
      </c>
      <c r="B9" s="259">
        <v>7</v>
      </c>
      <c r="C9" s="639"/>
      <c r="D9" s="639"/>
      <c r="E9" s="639"/>
      <c r="F9" s="639"/>
      <c r="G9" s="639"/>
      <c r="H9" s="323"/>
    </row>
    <row r="10" spans="1:13" x14ac:dyDescent="0.35">
      <c r="A10" s="3" t="str">
        <f>'Template Old'!A10</f>
        <v>No. of Guidances (see Note 2)</v>
      </c>
      <c r="B10" s="259">
        <v>2</v>
      </c>
      <c r="C10" s="639"/>
      <c r="D10" s="639"/>
      <c r="E10" s="639"/>
      <c r="F10" s="639"/>
      <c r="G10" s="639"/>
      <c r="H10" s="323"/>
    </row>
    <row r="11" spans="1:13" ht="29" x14ac:dyDescent="0.35">
      <c r="A11" s="3" t="str">
        <f>'Template Old'!A11</f>
        <v>Directionally consistent with IERP findings (See Note 5)</v>
      </c>
      <c r="B11" s="632"/>
      <c r="C11" s="632"/>
      <c r="D11" s="632"/>
      <c r="E11" s="632"/>
      <c r="F11" s="632"/>
      <c r="G11" s="632"/>
      <c r="H11" s="321"/>
      <c r="K11" s="1"/>
      <c r="L11" s="1"/>
      <c r="M11" s="1"/>
    </row>
    <row r="12" spans="1:13" ht="14.9" customHeight="1" x14ac:dyDescent="0.35">
      <c r="A12" s="3" t="str">
        <f>'Template Old'!A12</f>
        <v>Developer</v>
      </c>
      <c r="B12" s="632"/>
      <c r="C12" s="632"/>
      <c r="D12" s="632"/>
      <c r="E12" s="632"/>
      <c r="F12" s="632"/>
      <c r="G12" s="632"/>
      <c r="H12" s="321"/>
    </row>
    <row r="13" spans="1:13" x14ac:dyDescent="0.35">
      <c r="A13" s="3" t="str">
        <f>'Template Old'!A13</f>
        <v>PMOS Liaison</v>
      </c>
      <c r="B13" s="632"/>
      <c r="C13" s="632"/>
      <c r="D13" s="632"/>
      <c r="E13" s="632"/>
      <c r="F13" s="632"/>
      <c r="G13" s="632"/>
      <c r="H13" s="321"/>
    </row>
    <row r="14" spans="1:13" ht="29.15" customHeight="1" x14ac:dyDescent="0.35">
      <c r="A14" s="3" t="str">
        <f>'Template Old'!A14</f>
        <v>Affected Standards</v>
      </c>
      <c r="B14" s="259">
        <v>4</v>
      </c>
      <c r="C14" s="632" t="s">
        <v>397</v>
      </c>
      <c r="D14" s="632"/>
      <c r="E14" s="632"/>
      <c r="F14" s="632"/>
      <c r="G14" s="632"/>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40283</v>
      </c>
      <c r="C22" s="74">
        <v>40324</v>
      </c>
      <c r="D22" s="75"/>
      <c r="E22" s="74"/>
      <c r="F22" s="42">
        <f t="shared" si="0"/>
        <v>-40283</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41296</v>
      </c>
      <c r="C31" s="74">
        <v>41305</v>
      </c>
      <c r="D31" s="75"/>
      <c r="E31" s="74"/>
      <c r="F31" s="42">
        <f t="shared" si="0"/>
        <v>-41296</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3" t="s">
        <v>227</v>
      </c>
      <c r="B38" s="24">
        <v>43525</v>
      </c>
      <c r="C38" s="635" t="s">
        <v>208</v>
      </c>
      <c r="D38" s="635"/>
      <c r="E38" s="635"/>
      <c r="F38" s="635"/>
      <c r="G38" s="635"/>
      <c r="H38" s="636"/>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905" priority="2">
      <formula>AND($B19&lt;=NOW(),$C19&gt;=NOW())</formula>
    </cfRule>
  </conditionalFormatting>
  <conditionalFormatting sqref="D19:D34">
    <cfRule type="expression" dxfId="904" priority="1">
      <formula>AND($D19&lt;=NOW(),$E19&gt;=NOW())</formula>
    </cfRule>
  </conditionalFormatting>
  <conditionalFormatting sqref="F19:F34">
    <cfRule type="cellIs" dxfId="903" priority="3" operator="lessThan">
      <formula>-90</formula>
    </cfRule>
    <cfRule type="cellIs" dxfId="902" priority="4" operator="lessThan">
      <formula>-45</formula>
    </cfRule>
    <cfRule type="cellIs" dxfId="901" priority="5" operator="greaterThan">
      <formula>-45</formula>
    </cfRule>
  </conditionalFormatting>
  <hyperlinks>
    <hyperlink ref="H1" location="Home!A1" display="Return to Home" xr:uid="{00000000-0004-0000-3600-000000000000}"/>
    <hyperlink ref="B2:G2" r:id="rId1" display="TPL Table 1 Order" xr:uid="{00000000-0004-0000-36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FF4C6B72-9C15-421B-804A-F93F7D17179E}">
            <xm:f>IF($B$20=Home!$I$5,$A$24,)</xm:f>
            <x14:dxf/>
          </x14:cfRule>
          <xm:sqref>I10:ABK10</xm:sqref>
        </x14:conditionalFormatting>
      </x14:conditionalFormatting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4">
    <tabColor rgb="FFFF0000"/>
  </sheetPr>
  <dimension ref="A1:M41"/>
  <sheetViews>
    <sheetView workbookViewId="0">
      <pane ySplit="1" topLeftCell="A2" activePane="bottomLeft" state="frozen"/>
      <selection pane="bottomLeft" activeCell="A2" sqref="A2:XFD2"/>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09" t="s">
        <v>398</v>
      </c>
      <c r="C1" s="610"/>
      <c r="D1" s="610"/>
      <c r="E1" s="610"/>
      <c r="F1" s="610"/>
      <c r="G1" s="610"/>
      <c r="H1" s="49" t="s">
        <v>178</v>
      </c>
    </row>
    <row r="2" spans="1:13" s="7" customFormat="1" ht="15" customHeight="1" x14ac:dyDescent="0.45">
      <c r="A2" s="3" t="s">
        <v>204</v>
      </c>
      <c r="B2" s="640" t="s">
        <v>399</v>
      </c>
      <c r="C2" s="640"/>
      <c r="D2" s="640"/>
      <c r="E2" s="640"/>
      <c r="F2" s="640"/>
      <c r="G2" s="640"/>
      <c r="H2" s="6"/>
    </row>
    <row r="3" spans="1:13" s="7" customFormat="1" ht="15" customHeight="1" x14ac:dyDescent="0.45">
      <c r="A3" s="3" t="str">
        <f>'Template Old'!A3</f>
        <v>Status</v>
      </c>
      <c r="B3" s="612" t="s">
        <v>237</v>
      </c>
      <c r="C3" s="612"/>
      <c r="D3" s="612"/>
      <c r="E3" s="612"/>
      <c r="F3" s="612"/>
      <c r="G3" s="612"/>
      <c r="H3" s="6"/>
    </row>
    <row r="4" spans="1:13" s="7" customFormat="1" ht="18" customHeight="1" x14ac:dyDescent="0.45">
      <c r="A4" s="3" t="str">
        <f>'Template Old'!A4</f>
        <v>Comments</v>
      </c>
      <c r="B4" s="600" t="s">
        <v>400</v>
      </c>
      <c r="C4" s="600"/>
      <c r="D4" s="600"/>
      <c r="E4" s="600"/>
      <c r="F4" s="600"/>
      <c r="G4" s="600"/>
      <c r="H4" s="6"/>
    </row>
    <row r="5" spans="1:13" x14ac:dyDescent="0.35">
      <c r="A5" s="3" t="str">
        <f>'Template Old'!A5</f>
        <v>Deliverable</v>
      </c>
      <c r="B5" s="632"/>
      <c r="C5" s="632"/>
      <c r="D5" s="632"/>
      <c r="E5" s="632"/>
      <c r="F5" s="632"/>
      <c r="G5" s="632"/>
      <c r="H5" s="323"/>
    </row>
    <row r="6" spans="1:13" x14ac:dyDescent="0.35">
      <c r="A6" s="3" t="str">
        <f>'Template Old'!A6</f>
        <v>Deadline</v>
      </c>
      <c r="B6" s="639"/>
      <c r="C6" s="639"/>
      <c r="D6" s="639"/>
      <c r="E6" s="639"/>
      <c r="F6" s="639"/>
      <c r="G6" s="639"/>
      <c r="H6" s="323"/>
    </row>
    <row r="7" spans="1:13" ht="63" customHeight="1" x14ac:dyDescent="0.35">
      <c r="A7" s="3" t="str">
        <f>'Template Old'!A7</f>
        <v>Priority in RSDP, click to see applicable Footnote</v>
      </c>
      <c r="B7" s="3"/>
      <c r="C7" s="3"/>
      <c r="D7" s="3" t="str">
        <f>'Template Old'!D7</f>
        <v>Priority (1-Low, 2-Med, 3-High )</v>
      </c>
      <c r="E7" s="3">
        <v>0</v>
      </c>
      <c r="F7" s="3" t="str">
        <f>'Template Old'!F7</f>
        <v>Project has been Re-Baselined? (0-No, 1-Yes)</v>
      </c>
      <c r="G7" s="3">
        <v>0</v>
      </c>
      <c r="H7" s="323"/>
    </row>
    <row r="8" spans="1:13" x14ac:dyDescent="0.35">
      <c r="A8" s="3" t="str">
        <f>'Template Old'!A8</f>
        <v>P81 Req (2013)</v>
      </c>
      <c r="B8" s="639"/>
      <c r="C8" s="639"/>
      <c r="D8" s="639"/>
      <c r="E8" s="639"/>
      <c r="F8" s="639"/>
      <c r="G8" s="639"/>
      <c r="H8" s="323"/>
    </row>
    <row r="9" spans="1:13" x14ac:dyDescent="0.35">
      <c r="A9" s="3" t="str">
        <f>'Template Old'!A9</f>
        <v>Number of Directives</v>
      </c>
      <c r="B9" s="259">
        <v>5</v>
      </c>
      <c r="C9" s="639"/>
      <c r="D9" s="639"/>
      <c r="E9" s="639"/>
      <c r="F9" s="639"/>
      <c r="G9" s="639"/>
      <c r="H9" s="323"/>
    </row>
    <row r="10" spans="1:13" x14ac:dyDescent="0.35">
      <c r="A10" s="3" t="str">
        <f>'Template Old'!A10</f>
        <v>No. of Guidances (see Note 2)</v>
      </c>
      <c r="B10" s="259">
        <v>2</v>
      </c>
      <c r="C10" s="639"/>
      <c r="D10" s="639"/>
      <c r="E10" s="639"/>
      <c r="F10" s="639"/>
      <c r="G10" s="639"/>
      <c r="H10" s="323"/>
    </row>
    <row r="11" spans="1:13" ht="29" x14ac:dyDescent="0.35">
      <c r="A11" s="3" t="str">
        <f>'Template Old'!A11</f>
        <v>Directionally consistent with IERP findings (See Note 5)</v>
      </c>
      <c r="B11" s="632"/>
      <c r="C11" s="632"/>
      <c r="D11" s="632"/>
      <c r="E11" s="632"/>
      <c r="F11" s="632"/>
      <c r="G11" s="632"/>
      <c r="H11" s="321"/>
      <c r="K11" s="1"/>
      <c r="L11" s="1"/>
      <c r="M11" s="1"/>
    </row>
    <row r="12" spans="1:13" ht="14.9" customHeight="1" x14ac:dyDescent="0.35">
      <c r="A12" s="3" t="str">
        <f>'Template Old'!A12</f>
        <v>Developer</v>
      </c>
      <c r="B12" s="632"/>
      <c r="C12" s="632"/>
      <c r="D12" s="632"/>
      <c r="E12" s="632"/>
      <c r="F12" s="632"/>
      <c r="G12" s="632"/>
      <c r="H12" s="321"/>
    </row>
    <row r="13" spans="1:13" x14ac:dyDescent="0.35">
      <c r="A13" s="3" t="str">
        <f>'Template Old'!A13</f>
        <v>PMOS Liaison</v>
      </c>
      <c r="B13" s="632"/>
      <c r="C13" s="632"/>
      <c r="D13" s="632"/>
      <c r="E13" s="632"/>
      <c r="F13" s="632"/>
      <c r="G13" s="632"/>
      <c r="H13" s="321"/>
    </row>
    <row r="14" spans="1:13" ht="29.15" customHeight="1" x14ac:dyDescent="0.35">
      <c r="A14" s="3" t="str">
        <f>'Template Old'!A14</f>
        <v>Affected Standards</v>
      </c>
      <c r="B14" s="259">
        <v>6</v>
      </c>
      <c r="C14" s="632" t="s">
        <v>401</v>
      </c>
      <c r="D14" s="632"/>
      <c r="E14" s="632"/>
      <c r="F14" s="632"/>
      <c r="G14" s="632"/>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40347</v>
      </c>
      <c r="C22" s="74">
        <v>40372</v>
      </c>
      <c r="D22" s="75"/>
      <c r="E22" s="74"/>
      <c r="F22" s="42">
        <f t="shared" si="0"/>
        <v>-40347</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40380</v>
      </c>
      <c r="C31" s="74">
        <v>40390</v>
      </c>
      <c r="D31" s="75"/>
      <c r="E31" s="74"/>
      <c r="F31" s="42">
        <f t="shared" si="0"/>
        <v>-40380</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3" t="s">
        <v>227</v>
      </c>
      <c r="B38" s="24">
        <v>43525</v>
      </c>
      <c r="C38" s="635" t="s">
        <v>208</v>
      </c>
      <c r="D38" s="635"/>
      <c r="E38" s="635"/>
      <c r="F38" s="635"/>
      <c r="G38" s="635"/>
      <c r="H38" s="636"/>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900" priority="2">
      <formula>AND($B19&lt;=NOW(),$C19&gt;=NOW())</formula>
    </cfRule>
  </conditionalFormatting>
  <conditionalFormatting sqref="D19:D34">
    <cfRule type="expression" dxfId="899" priority="1">
      <formula>AND($D19&lt;=NOW(),$E19&gt;=NOW())</formula>
    </cfRule>
  </conditionalFormatting>
  <conditionalFormatting sqref="F19:F34">
    <cfRule type="cellIs" dxfId="898" priority="3" operator="lessThan">
      <formula>-90</formula>
    </cfRule>
    <cfRule type="cellIs" dxfId="897" priority="4" operator="lessThan">
      <formula>-45</formula>
    </cfRule>
    <cfRule type="cellIs" dxfId="896" priority="5" operator="greaterThan">
      <formula>-45</formula>
    </cfRule>
  </conditionalFormatting>
  <hyperlinks>
    <hyperlink ref="H1" location="Home!A1" display="Return to Home" xr:uid="{00000000-0004-0000-3700-000000000000}"/>
    <hyperlink ref="B2:G2" r:id="rId1" display="Order 693 Directives" xr:uid="{00000000-0004-0000-37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920B5F3F-5F19-4D30-B86B-96774E696AAE}">
            <xm:f>IF($B$20=Home!$I$5,$A$24,)</xm:f>
            <x14:dxf/>
          </x14:cfRule>
          <xm:sqref>I10:ABK10</xm:sqref>
        </x14:conditionalFormatting>
      </x14:conditionalFormatting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5">
    <tabColor rgb="FFFF0000"/>
  </sheetPr>
  <dimension ref="A1:M41"/>
  <sheetViews>
    <sheetView workbookViewId="0">
      <pane ySplit="1" topLeftCell="A2" activePane="bottomLeft" state="frozen"/>
      <selection pane="bottomLeft" activeCell="B3" sqref="B3:G3"/>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09" t="s">
        <v>402</v>
      </c>
      <c r="C1" s="610"/>
      <c r="D1" s="610"/>
      <c r="E1" s="610"/>
      <c r="F1" s="610"/>
      <c r="G1" s="610"/>
      <c r="H1" s="49" t="s">
        <v>178</v>
      </c>
    </row>
    <row r="2" spans="1:13" s="7" customFormat="1" ht="15" customHeight="1" x14ac:dyDescent="0.45">
      <c r="A2" s="3" t="s">
        <v>204</v>
      </c>
      <c r="B2" s="640" t="s">
        <v>403</v>
      </c>
      <c r="C2" s="640"/>
      <c r="D2" s="640"/>
      <c r="E2" s="640"/>
      <c r="F2" s="640"/>
      <c r="G2" s="640"/>
      <c r="H2" s="6"/>
    </row>
    <row r="3" spans="1:13" s="7" customFormat="1" ht="15" customHeight="1" x14ac:dyDescent="0.45">
      <c r="A3" s="3" t="str">
        <f>'Template Old'!A3</f>
        <v>Status</v>
      </c>
      <c r="B3" s="612" t="s">
        <v>206</v>
      </c>
      <c r="C3" s="612"/>
      <c r="D3" s="612"/>
      <c r="E3" s="612"/>
      <c r="F3" s="612"/>
      <c r="G3" s="612"/>
      <c r="H3" s="6"/>
    </row>
    <row r="4" spans="1:13" s="7" customFormat="1" ht="18" customHeight="1" x14ac:dyDescent="0.45">
      <c r="A4" s="3" t="str">
        <f>'Template Old'!A4</f>
        <v>Comments</v>
      </c>
      <c r="B4" s="600" t="s">
        <v>208</v>
      </c>
      <c r="C4" s="600"/>
      <c r="D4" s="600"/>
      <c r="E4" s="600"/>
      <c r="F4" s="600"/>
      <c r="G4" s="600"/>
      <c r="H4" s="6"/>
    </row>
    <row r="5" spans="1:13" x14ac:dyDescent="0.35">
      <c r="A5" s="3" t="str">
        <f>'Template Old'!A5</f>
        <v>Deliverable</v>
      </c>
      <c r="B5" s="632"/>
      <c r="C5" s="632"/>
      <c r="D5" s="632"/>
      <c r="E5" s="632"/>
      <c r="F5" s="632"/>
      <c r="G5" s="632"/>
      <c r="H5" s="323"/>
    </row>
    <row r="6" spans="1:13" x14ac:dyDescent="0.35">
      <c r="A6" s="3" t="str">
        <f>'Template Old'!A6</f>
        <v>Deadline</v>
      </c>
      <c r="B6" s="639"/>
      <c r="C6" s="639"/>
      <c r="D6" s="639"/>
      <c r="E6" s="639"/>
      <c r="F6" s="639"/>
      <c r="G6" s="639"/>
      <c r="H6" s="323"/>
    </row>
    <row r="7" spans="1:13" ht="63" customHeight="1" x14ac:dyDescent="0.3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35">
      <c r="A8" s="3" t="str">
        <f>'Template Old'!A8</f>
        <v>P81 Req (2013)</v>
      </c>
      <c r="B8" s="639"/>
      <c r="C8" s="639"/>
      <c r="D8" s="639"/>
      <c r="E8" s="639"/>
      <c r="F8" s="639"/>
      <c r="G8" s="639"/>
      <c r="H8" s="323"/>
    </row>
    <row r="9" spans="1:13" x14ac:dyDescent="0.35">
      <c r="A9" s="3" t="str">
        <f>'Template Old'!A9</f>
        <v>Number of Directives</v>
      </c>
      <c r="B9" s="259">
        <v>19</v>
      </c>
      <c r="C9" s="639"/>
      <c r="D9" s="639"/>
      <c r="E9" s="639"/>
      <c r="F9" s="639"/>
      <c r="G9" s="639"/>
      <c r="H9" s="323"/>
    </row>
    <row r="10" spans="1:13" x14ac:dyDescent="0.35">
      <c r="A10" s="3" t="str">
        <f>'Template Old'!A10</f>
        <v>No. of Guidances (see Note 2)</v>
      </c>
      <c r="B10" s="259">
        <v>0</v>
      </c>
      <c r="C10" s="639"/>
      <c r="D10" s="639"/>
      <c r="E10" s="639"/>
      <c r="F10" s="639"/>
      <c r="G10" s="639"/>
      <c r="H10" s="323"/>
    </row>
    <row r="11" spans="1:13" ht="29" x14ac:dyDescent="0.35">
      <c r="A11" s="3" t="str">
        <f>'Template Old'!A11</f>
        <v>Directionally consistent with IERP findings (See Note 5)</v>
      </c>
      <c r="B11" s="632"/>
      <c r="C11" s="632"/>
      <c r="D11" s="632"/>
      <c r="E11" s="632"/>
      <c r="F11" s="632"/>
      <c r="G11" s="632"/>
      <c r="H11" s="321"/>
      <c r="K11" s="1"/>
      <c r="L11" s="1"/>
      <c r="M11" s="1"/>
    </row>
    <row r="12" spans="1:13" ht="14.9" customHeight="1" x14ac:dyDescent="0.35">
      <c r="A12" s="3" t="str">
        <f>'Template Old'!A12</f>
        <v>Developer</v>
      </c>
      <c r="B12" s="632"/>
      <c r="C12" s="632"/>
      <c r="D12" s="632"/>
      <c r="E12" s="632"/>
      <c r="F12" s="632"/>
      <c r="G12" s="632"/>
      <c r="H12" s="321"/>
    </row>
    <row r="13" spans="1:13" x14ac:dyDescent="0.35">
      <c r="A13" s="3" t="str">
        <f>'Template Old'!A13</f>
        <v>PMOS Liaison</v>
      </c>
      <c r="B13" s="632"/>
      <c r="C13" s="632"/>
      <c r="D13" s="632"/>
      <c r="E13" s="632"/>
      <c r="F13" s="632"/>
      <c r="G13" s="632"/>
      <c r="H13" s="321"/>
    </row>
    <row r="14" spans="1:13" ht="29.15" customHeight="1" x14ac:dyDescent="0.35">
      <c r="A14" s="3" t="str">
        <f>'Template Old'!A14</f>
        <v>Affected Standards</v>
      </c>
      <c r="B14" s="259"/>
      <c r="C14" s="632"/>
      <c r="D14" s="632"/>
      <c r="E14" s="632"/>
      <c r="F14" s="632"/>
      <c r="G14" s="632"/>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38733</v>
      </c>
      <c r="C22" s="74">
        <v>38763</v>
      </c>
      <c r="D22" s="75"/>
      <c r="E22" s="74"/>
      <c r="F22" s="42">
        <f t="shared" si="0"/>
        <v>-38733</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39478</v>
      </c>
      <c r="C31" s="74">
        <v>39487</v>
      </c>
      <c r="D31" s="75"/>
      <c r="E31" s="74"/>
      <c r="F31" s="42">
        <f t="shared" si="0"/>
        <v>-39478</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3" t="s">
        <v>227</v>
      </c>
      <c r="B38" s="24">
        <v>43525</v>
      </c>
      <c r="C38" s="635" t="s">
        <v>208</v>
      </c>
      <c r="D38" s="635"/>
      <c r="E38" s="635"/>
      <c r="F38" s="635"/>
      <c r="G38" s="635"/>
      <c r="H38" s="636"/>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895" priority="2">
      <formula>AND($B19&lt;=NOW(),$C19&gt;=NOW())</formula>
    </cfRule>
  </conditionalFormatting>
  <conditionalFormatting sqref="D19:D34">
    <cfRule type="expression" dxfId="894" priority="1">
      <formula>AND($D19&lt;=NOW(),$E19&gt;=NOW())</formula>
    </cfRule>
  </conditionalFormatting>
  <conditionalFormatting sqref="F19:F34">
    <cfRule type="cellIs" dxfId="893" priority="3" operator="lessThan">
      <formula>-90</formula>
    </cfRule>
    <cfRule type="cellIs" dxfId="892" priority="4" operator="lessThan">
      <formula>-45</formula>
    </cfRule>
    <cfRule type="cellIs" dxfId="891" priority="5" operator="greaterThan">
      <formula>-45</formula>
    </cfRule>
  </conditionalFormatting>
  <hyperlinks>
    <hyperlink ref="H1" location="Home!A1" display="Return to Home" xr:uid="{00000000-0004-0000-3800-000000000000}"/>
    <hyperlink ref="B2:G2" r:id="rId1" display="Phase 1 of Relay Loadability: Transmission" xr:uid="{00000000-0004-0000-38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B28C8C48-9AA4-4292-8947-4A494BF6DD4E}">
            <xm:f>IF($B$20=Home!$I$5,$A$24,)</xm:f>
            <x14:dxf/>
          </x14:cfRule>
          <xm:sqref>I10:ABK10</xm:sqref>
        </x14:conditionalFormatting>
      </x14:conditionalFormatting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6">
    <tabColor rgb="FFFF0000"/>
  </sheetPr>
  <dimension ref="A1:M41"/>
  <sheetViews>
    <sheetView workbookViewId="0">
      <pane ySplit="1" topLeftCell="A2" activePane="bottomLeft" state="frozen"/>
      <selection pane="bottomLeft" activeCell="B3" sqref="B3:G3"/>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09" t="s">
        <v>404</v>
      </c>
      <c r="C1" s="610"/>
      <c r="D1" s="610"/>
      <c r="E1" s="610"/>
      <c r="F1" s="610"/>
      <c r="G1" s="610"/>
      <c r="H1" s="49" t="s">
        <v>178</v>
      </c>
    </row>
    <row r="2" spans="1:13" s="7" customFormat="1" ht="15" customHeight="1" x14ac:dyDescent="0.45">
      <c r="A2" s="3" t="s">
        <v>204</v>
      </c>
      <c r="B2" s="640" t="s">
        <v>405</v>
      </c>
      <c r="C2" s="640"/>
      <c r="D2" s="640"/>
      <c r="E2" s="640"/>
      <c r="F2" s="640"/>
      <c r="G2" s="640"/>
      <c r="H2" s="6"/>
    </row>
    <row r="3" spans="1:13" s="7" customFormat="1" ht="15" customHeight="1" x14ac:dyDescent="0.45">
      <c r="A3" s="3" t="str">
        <f>'Template Old'!A3</f>
        <v>Status</v>
      </c>
      <c r="B3" s="612" t="s">
        <v>230</v>
      </c>
      <c r="C3" s="612"/>
      <c r="D3" s="612"/>
      <c r="E3" s="612"/>
      <c r="F3" s="612"/>
      <c r="G3" s="612"/>
      <c r="H3" s="6"/>
    </row>
    <row r="4" spans="1:13" s="7" customFormat="1" ht="18" customHeight="1" x14ac:dyDescent="0.45">
      <c r="A4" s="3" t="str">
        <f>'Template Old'!A4</f>
        <v>Comments</v>
      </c>
      <c r="B4" s="600" t="s">
        <v>208</v>
      </c>
      <c r="C4" s="600"/>
      <c r="D4" s="600"/>
      <c r="E4" s="600"/>
      <c r="F4" s="600"/>
      <c r="G4" s="600"/>
      <c r="H4" s="6"/>
    </row>
    <row r="5" spans="1:13" x14ac:dyDescent="0.35">
      <c r="A5" s="3" t="str">
        <f>'Template Old'!A5</f>
        <v>Deliverable</v>
      </c>
      <c r="B5" s="632"/>
      <c r="C5" s="632"/>
      <c r="D5" s="632"/>
      <c r="E5" s="632"/>
      <c r="F5" s="632"/>
      <c r="G5" s="632"/>
      <c r="H5" s="323"/>
    </row>
    <row r="6" spans="1:13" x14ac:dyDescent="0.35">
      <c r="A6" s="3" t="str">
        <f>'Template Old'!A6</f>
        <v>Deadline</v>
      </c>
      <c r="B6" s="639"/>
      <c r="C6" s="639"/>
      <c r="D6" s="639"/>
      <c r="E6" s="639"/>
      <c r="F6" s="639"/>
      <c r="G6" s="639"/>
      <c r="H6" s="323"/>
    </row>
    <row r="7" spans="1:13" ht="63" customHeight="1" x14ac:dyDescent="0.3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35">
      <c r="A8" s="3" t="str">
        <f>'Template Old'!A8</f>
        <v>P81 Req (2013)</v>
      </c>
      <c r="B8" s="639"/>
      <c r="C8" s="639"/>
      <c r="D8" s="639"/>
      <c r="E8" s="639"/>
      <c r="F8" s="639"/>
      <c r="G8" s="639"/>
      <c r="H8" s="323"/>
    </row>
    <row r="9" spans="1:13" x14ac:dyDescent="0.35">
      <c r="A9" s="3" t="str">
        <f>'Template Old'!A9</f>
        <v>Number of Directives</v>
      </c>
      <c r="B9" s="259">
        <v>0</v>
      </c>
      <c r="C9" s="639"/>
      <c r="D9" s="639"/>
      <c r="E9" s="639"/>
      <c r="F9" s="639"/>
      <c r="G9" s="639"/>
      <c r="H9" s="323"/>
    </row>
    <row r="10" spans="1:13" x14ac:dyDescent="0.35">
      <c r="A10" s="3" t="str">
        <f>'Template Old'!A10</f>
        <v>No. of Guidances (see Note 2)</v>
      </c>
      <c r="B10" s="259">
        <v>1</v>
      </c>
      <c r="C10" s="639"/>
      <c r="D10" s="639"/>
      <c r="E10" s="639"/>
      <c r="F10" s="639"/>
      <c r="G10" s="639"/>
      <c r="H10" s="323"/>
    </row>
    <row r="11" spans="1:13" ht="29" x14ac:dyDescent="0.35">
      <c r="A11" s="3" t="str">
        <f>'Template Old'!A11</f>
        <v>Directionally consistent with IERP findings (See Note 5)</v>
      </c>
      <c r="B11" s="632"/>
      <c r="C11" s="632"/>
      <c r="D11" s="632"/>
      <c r="E11" s="632"/>
      <c r="F11" s="632"/>
      <c r="G11" s="632"/>
      <c r="H11" s="321"/>
      <c r="K11" s="1"/>
      <c r="L11" s="1"/>
      <c r="M11" s="1"/>
    </row>
    <row r="12" spans="1:13" ht="14.9" customHeight="1" x14ac:dyDescent="0.35">
      <c r="A12" s="3" t="str">
        <f>'Template Old'!A12</f>
        <v>Developer</v>
      </c>
      <c r="B12" s="632"/>
      <c r="C12" s="632"/>
      <c r="D12" s="632"/>
      <c r="E12" s="632"/>
      <c r="F12" s="632"/>
      <c r="G12" s="632"/>
      <c r="H12" s="321"/>
    </row>
    <row r="13" spans="1:13" x14ac:dyDescent="0.35">
      <c r="A13" s="3" t="str">
        <f>'Template Old'!A13</f>
        <v>PMOS Liaison</v>
      </c>
      <c r="B13" s="632"/>
      <c r="C13" s="632"/>
      <c r="D13" s="632"/>
      <c r="E13" s="632"/>
      <c r="F13" s="632"/>
      <c r="G13" s="632"/>
      <c r="H13" s="321"/>
    </row>
    <row r="14" spans="1:13" ht="29.15" customHeight="1" x14ac:dyDescent="0.35">
      <c r="A14" s="3" t="str">
        <f>'Template Old'!A14</f>
        <v>Affected Standards</v>
      </c>
      <c r="B14" s="259">
        <v>1</v>
      </c>
      <c r="C14" s="632" t="s">
        <v>406</v>
      </c>
      <c r="D14" s="632"/>
      <c r="E14" s="632"/>
      <c r="F14" s="632"/>
      <c r="G14" s="632"/>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41187</v>
      </c>
      <c r="C22" s="74">
        <v>41218</v>
      </c>
      <c r="D22" s="75"/>
      <c r="E22" s="74"/>
      <c r="F22" s="42">
        <f t="shared" si="0"/>
        <v>-41187</v>
      </c>
      <c r="G22" s="9"/>
      <c r="H22" s="9"/>
      <c r="I22" s="13">
        <v>4</v>
      </c>
    </row>
    <row r="23" spans="1:10" x14ac:dyDescent="0.35">
      <c r="A23" s="29" t="str">
        <f>'Lookup Lists'!C5</f>
        <v>SP2 - SAR/PR/WP Posting 2</v>
      </c>
      <c r="B23" s="75"/>
      <c r="C23" s="74"/>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41521</v>
      </c>
      <c r="C31" s="74">
        <v>41530</v>
      </c>
      <c r="D31" s="75"/>
      <c r="E31" s="74"/>
      <c r="F31" s="42">
        <f t="shared" si="0"/>
        <v>-41521</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3" t="s">
        <v>227</v>
      </c>
      <c r="B38" s="24">
        <v>43525</v>
      </c>
      <c r="C38" s="635" t="s">
        <v>208</v>
      </c>
      <c r="D38" s="635"/>
      <c r="E38" s="635"/>
      <c r="F38" s="635"/>
      <c r="G38" s="635"/>
      <c r="H38" s="636"/>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890" priority="2">
      <formula>AND($B19&lt;=NOW(),$C19&gt;=NOW())</formula>
    </cfRule>
  </conditionalFormatting>
  <conditionalFormatting sqref="D19:D34">
    <cfRule type="expression" dxfId="889" priority="1">
      <formula>AND($D19&lt;=NOW(),$E19&gt;=NOW())</formula>
    </cfRule>
  </conditionalFormatting>
  <conditionalFormatting sqref="F19:F34">
    <cfRule type="cellIs" dxfId="888" priority="3" operator="lessThan">
      <formula>-90</formula>
    </cfRule>
    <cfRule type="cellIs" dxfId="887" priority="4" operator="lessThan">
      <formula>-45</formula>
    </cfRule>
    <cfRule type="cellIs" dxfId="886" priority="5" operator="greaterThan">
      <formula>-45</formula>
    </cfRule>
  </conditionalFormatting>
  <hyperlinks>
    <hyperlink ref="H1" location="Home!A1" display="Return to Home" xr:uid="{00000000-0004-0000-3900-000000000000}"/>
    <hyperlink ref="B2:G2" r:id="rId1" display="Phase 2 Relay Loadability: Generation" xr:uid="{00000000-0004-0000-39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B328AE49-A4DB-4C9B-A074-D65059EC0091}">
            <xm:f>IF($B$20=Home!$I$5,$A$24,)</xm:f>
            <x14:dxf/>
          </x14:cfRule>
          <xm:sqref>I10:ABK10</xm:sqref>
        </x14:conditionalFormatting>
      </x14:conditionalFormatting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7">
    <tabColor rgb="FFFF0000"/>
  </sheetPr>
  <dimension ref="A1:M41"/>
  <sheetViews>
    <sheetView workbookViewId="0">
      <pane ySplit="1" topLeftCell="A2" activePane="bottomLeft" state="frozen"/>
      <selection pane="bottomLeft" activeCell="B12" sqref="B12:G12"/>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09" t="s">
        <v>407</v>
      </c>
      <c r="C1" s="610"/>
      <c r="D1" s="610"/>
      <c r="E1" s="610"/>
      <c r="F1" s="610"/>
      <c r="G1" s="610"/>
      <c r="H1" s="49" t="s">
        <v>178</v>
      </c>
    </row>
    <row r="2" spans="1:13" s="7" customFormat="1" ht="15" customHeight="1" x14ac:dyDescent="0.45">
      <c r="A2" s="3" t="s">
        <v>204</v>
      </c>
      <c r="B2" s="640" t="s">
        <v>408</v>
      </c>
      <c r="C2" s="640"/>
      <c r="D2" s="640"/>
      <c r="E2" s="640"/>
      <c r="F2" s="640"/>
      <c r="G2" s="640"/>
      <c r="H2" s="6"/>
    </row>
    <row r="3" spans="1:13" s="7" customFormat="1" ht="15" customHeight="1" x14ac:dyDescent="0.45">
      <c r="A3" s="3" t="str">
        <f>'Template Old'!A3</f>
        <v>Status</v>
      </c>
      <c r="B3" s="612" t="s">
        <v>249</v>
      </c>
      <c r="C3" s="612"/>
      <c r="D3" s="612"/>
      <c r="E3" s="612"/>
      <c r="F3" s="612"/>
      <c r="G3" s="612"/>
      <c r="H3" s="6"/>
    </row>
    <row r="4" spans="1:13" s="7" customFormat="1" ht="47.9" customHeight="1" x14ac:dyDescent="0.45">
      <c r="A4" s="3" t="str">
        <f>'Template Old'!A4</f>
        <v>Comments</v>
      </c>
      <c r="B4" s="600" t="s">
        <v>409</v>
      </c>
      <c r="C4" s="600"/>
      <c r="D4" s="600"/>
      <c r="E4" s="600"/>
      <c r="F4" s="600"/>
      <c r="G4" s="600"/>
      <c r="H4" s="6"/>
    </row>
    <row r="5" spans="1:13" x14ac:dyDescent="0.35">
      <c r="A5" s="3" t="str">
        <f>'Template Old'!A5</f>
        <v>Deliverable</v>
      </c>
      <c r="B5" s="632"/>
      <c r="C5" s="632"/>
      <c r="D5" s="632"/>
      <c r="E5" s="632"/>
      <c r="F5" s="632"/>
      <c r="G5" s="632"/>
      <c r="H5" s="323"/>
    </row>
    <row r="6" spans="1:13" x14ac:dyDescent="0.35">
      <c r="A6" s="3" t="str">
        <f>'Template Old'!A6</f>
        <v>Deadline</v>
      </c>
      <c r="B6" s="639"/>
      <c r="C6" s="639"/>
      <c r="D6" s="639"/>
      <c r="E6" s="639"/>
      <c r="F6" s="639"/>
      <c r="G6" s="639"/>
      <c r="H6" s="323"/>
    </row>
    <row r="7" spans="1:13" ht="63" customHeight="1" x14ac:dyDescent="0.3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35">
      <c r="A8" s="3" t="str">
        <f>'Template Old'!A8</f>
        <v>P81 Req (2013)</v>
      </c>
      <c r="B8" s="639"/>
      <c r="C8" s="639"/>
      <c r="D8" s="639"/>
      <c r="E8" s="639"/>
      <c r="F8" s="639"/>
      <c r="G8" s="639"/>
      <c r="H8" s="323"/>
    </row>
    <row r="9" spans="1:13" x14ac:dyDescent="0.35">
      <c r="A9" s="3" t="str">
        <f>'Template Old'!A9</f>
        <v>Number of Directives</v>
      </c>
      <c r="B9" s="259">
        <v>2</v>
      </c>
      <c r="C9" s="639"/>
      <c r="D9" s="639"/>
      <c r="E9" s="639"/>
      <c r="F9" s="639"/>
      <c r="G9" s="639"/>
      <c r="H9" s="323"/>
    </row>
    <row r="10" spans="1:13" x14ac:dyDescent="0.35">
      <c r="A10" s="3" t="str">
        <f>'Template Old'!A10</f>
        <v>No. of Guidances (see Note 2)</v>
      </c>
      <c r="B10" s="259">
        <v>1</v>
      </c>
      <c r="C10" s="639"/>
      <c r="D10" s="639"/>
      <c r="E10" s="639"/>
      <c r="F10" s="639"/>
      <c r="G10" s="639"/>
      <c r="H10" s="323"/>
    </row>
    <row r="11" spans="1:13" ht="29" x14ac:dyDescent="0.35">
      <c r="A11" s="3" t="str">
        <f>'Template Old'!A11</f>
        <v>Directionally consistent with IERP findings (See Note 5)</v>
      </c>
      <c r="B11" s="632"/>
      <c r="C11" s="632"/>
      <c r="D11" s="632"/>
      <c r="E11" s="632"/>
      <c r="F11" s="632"/>
      <c r="G11" s="632"/>
      <c r="H11" s="321"/>
      <c r="K11" s="1"/>
      <c r="L11" s="1"/>
      <c r="M11" s="1"/>
    </row>
    <row r="12" spans="1:13" ht="14.9" customHeight="1" x14ac:dyDescent="0.35">
      <c r="A12" s="3" t="str">
        <f>'Template Old'!A12</f>
        <v>Developer</v>
      </c>
      <c r="B12" s="632"/>
      <c r="C12" s="632"/>
      <c r="D12" s="632"/>
      <c r="E12" s="632"/>
      <c r="F12" s="632"/>
      <c r="G12" s="632"/>
      <c r="H12" s="321"/>
    </row>
    <row r="13" spans="1:13" x14ac:dyDescent="0.35">
      <c r="A13" s="3" t="str">
        <f>'Template Old'!A13</f>
        <v>PMOS Liaison</v>
      </c>
      <c r="B13" s="632"/>
      <c r="C13" s="632"/>
      <c r="D13" s="632"/>
      <c r="E13" s="632"/>
      <c r="F13" s="632"/>
      <c r="G13" s="632"/>
      <c r="H13" s="321"/>
    </row>
    <row r="14" spans="1:13" ht="29.15" customHeight="1" x14ac:dyDescent="0.35">
      <c r="A14" s="3" t="str">
        <f>'Template Old'!A14</f>
        <v>Affected Standards</v>
      </c>
      <c r="B14" s="259">
        <v>1</v>
      </c>
      <c r="C14" s="632" t="s">
        <v>410</v>
      </c>
      <c r="D14" s="632"/>
      <c r="E14" s="632"/>
      <c r="F14" s="632"/>
      <c r="G14" s="632"/>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41697</v>
      </c>
      <c r="C22" s="74">
        <f>+B22+30</f>
        <v>41727</v>
      </c>
      <c r="D22" s="75"/>
      <c r="E22" s="74"/>
      <c r="F22" s="42">
        <f t="shared" si="0"/>
        <v>-41697</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41978</v>
      </c>
      <c r="C31" s="74">
        <v>41989</v>
      </c>
      <c r="D31" s="75"/>
      <c r="E31" s="74"/>
      <c r="F31" s="42">
        <f t="shared" si="0"/>
        <v>-41978</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3" t="s">
        <v>227</v>
      </c>
      <c r="B38" s="24">
        <v>43525</v>
      </c>
      <c r="C38" s="635" t="s">
        <v>208</v>
      </c>
      <c r="D38" s="635"/>
      <c r="E38" s="635"/>
      <c r="F38" s="635"/>
      <c r="G38" s="635"/>
      <c r="H38" s="636"/>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885" priority="2">
      <formula>AND($B19&lt;=NOW(),$C19&gt;=NOW())</formula>
    </cfRule>
  </conditionalFormatting>
  <conditionalFormatting sqref="D19:D34">
    <cfRule type="expression" dxfId="884" priority="1">
      <formula>AND($D19&lt;=NOW(),$E19&gt;=NOW())</formula>
    </cfRule>
  </conditionalFormatting>
  <conditionalFormatting sqref="F19:F34">
    <cfRule type="cellIs" dxfId="883" priority="3" operator="lessThan">
      <formula>-90</formula>
    </cfRule>
    <cfRule type="cellIs" dxfId="882" priority="4" operator="lessThan">
      <formula>-45</formula>
    </cfRule>
    <cfRule type="cellIs" dxfId="881" priority="5" operator="greaterThan">
      <formula>-45</formula>
    </cfRule>
  </conditionalFormatting>
  <hyperlinks>
    <hyperlink ref="H1" location="Home!A1" display="Return to Home" xr:uid="{00000000-0004-0000-3A00-000000000000}"/>
    <hyperlink ref="B2:G2" r:id="rId1" display="Phase 3 of Relay Loadability: Stable Power Swings" xr:uid="{00000000-0004-0000-3A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48846F10-0E50-4376-ABE9-B6BF300D4FE5}">
            <xm:f>IF($B$20=Home!$I$5,$A$24,)</xm:f>
            <x14:dxf/>
          </x14:cfRule>
          <xm:sqref>I10:ABK10</xm:sqref>
        </x14:conditionalFormatting>
      </x14:conditionalFormatting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8">
    <tabColor rgb="FFFF0000"/>
  </sheetPr>
  <dimension ref="A1:M41"/>
  <sheetViews>
    <sheetView workbookViewId="0">
      <pane ySplit="1" topLeftCell="A11" activePane="bottomLeft" state="frozen"/>
      <selection pane="bottomLeft" activeCell="E32" sqref="E32"/>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09" t="s">
        <v>411</v>
      </c>
      <c r="C1" s="610"/>
      <c r="D1" s="610"/>
      <c r="E1" s="610"/>
      <c r="F1" s="610"/>
      <c r="G1" s="610"/>
      <c r="H1" s="49" t="s">
        <v>178</v>
      </c>
    </row>
    <row r="2" spans="1:13" s="7" customFormat="1" ht="15" customHeight="1" x14ac:dyDescent="0.45">
      <c r="A2" s="3" t="s">
        <v>204</v>
      </c>
      <c r="B2" s="640" t="s">
        <v>412</v>
      </c>
      <c r="C2" s="640"/>
      <c r="D2" s="640"/>
      <c r="E2" s="640"/>
      <c r="F2" s="640"/>
      <c r="G2" s="640"/>
      <c r="H2" s="6"/>
    </row>
    <row r="3" spans="1:13" s="7" customFormat="1" ht="15" customHeight="1" x14ac:dyDescent="0.45">
      <c r="A3" s="3" t="str">
        <f>'Template Old'!A3</f>
        <v>Status</v>
      </c>
      <c r="B3" s="612" t="s">
        <v>249</v>
      </c>
      <c r="C3" s="612"/>
      <c r="D3" s="612"/>
      <c r="E3" s="612"/>
      <c r="F3" s="612"/>
      <c r="G3" s="612"/>
      <c r="H3" s="6"/>
    </row>
    <row r="4" spans="1:13" s="7" customFormat="1" ht="33" customHeight="1" x14ac:dyDescent="0.45">
      <c r="A4" s="3" t="str">
        <f>'Template Old'!A4</f>
        <v>Comments</v>
      </c>
      <c r="B4" s="600" t="s">
        <v>387</v>
      </c>
      <c r="C4" s="600"/>
      <c r="D4" s="600"/>
      <c r="E4" s="600"/>
      <c r="F4" s="600"/>
      <c r="G4" s="600"/>
      <c r="H4" s="6"/>
    </row>
    <row r="5" spans="1:13" x14ac:dyDescent="0.35">
      <c r="A5" s="3" t="str">
        <f>'Template Old'!A5</f>
        <v>Deliverable</v>
      </c>
      <c r="B5" s="632"/>
      <c r="C5" s="632"/>
      <c r="D5" s="632"/>
      <c r="E5" s="632"/>
      <c r="F5" s="632"/>
      <c r="G5" s="632"/>
      <c r="H5" s="323"/>
    </row>
    <row r="6" spans="1:13" x14ac:dyDescent="0.35">
      <c r="A6" s="3" t="str">
        <f>'Template Old'!A6</f>
        <v>Deadline</v>
      </c>
      <c r="B6" s="639"/>
      <c r="C6" s="639"/>
      <c r="D6" s="639"/>
      <c r="E6" s="639"/>
      <c r="F6" s="639"/>
      <c r="G6" s="639"/>
      <c r="H6" s="323"/>
    </row>
    <row r="7" spans="1:13" ht="63" customHeight="1" x14ac:dyDescent="0.35">
      <c r="A7" s="3" t="str">
        <f>'Template Old'!A7</f>
        <v>Priority in RSDP, click to see applicable Footnote</v>
      </c>
      <c r="B7" s="641"/>
      <c r="C7" s="641"/>
      <c r="D7" s="3" t="str">
        <f>'Template Old'!D7</f>
        <v>Priority (1-Low, 2-Med, 3-High )</v>
      </c>
      <c r="E7" s="3">
        <v>2</v>
      </c>
      <c r="F7" s="3" t="str">
        <f>'Template Old'!F7</f>
        <v>Project has been Re-Baselined? (0-No, 1-Yes)</v>
      </c>
      <c r="G7" s="3">
        <v>0</v>
      </c>
      <c r="H7" s="323"/>
    </row>
    <row r="8" spans="1:13" x14ac:dyDescent="0.35">
      <c r="A8" s="3" t="str">
        <f>'Template Old'!A8</f>
        <v>P81 Req (2013)</v>
      </c>
      <c r="B8" s="639"/>
      <c r="C8" s="639"/>
      <c r="D8" s="639"/>
      <c r="E8" s="639"/>
      <c r="F8" s="639"/>
      <c r="G8" s="639"/>
      <c r="H8" s="323"/>
    </row>
    <row r="9" spans="1:13" x14ac:dyDescent="0.35">
      <c r="A9" s="3" t="str">
        <f>'Template Old'!A9</f>
        <v>Number of Directives</v>
      </c>
      <c r="B9" s="259">
        <v>6</v>
      </c>
      <c r="C9" s="639"/>
      <c r="D9" s="639"/>
      <c r="E9" s="639"/>
      <c r="F9" s="639"/>
      <c r="G9" s="639"/>
      <c r="H9" s="323"/>
    </row>
    <row r="10" spans="1:13" x14ac:dyDescent="0.35">
      <c r="A10" s="3" t="str">
        <f>'Template Old'!A10</f>
        <v>No. of Guidances (see Note 2)</v>
      </c>
      <c r="B10" s="259">
        <v>0</v>
      </c>
      <c r="C10" s="639"/>
      <c r="D10" s="639"/>
      <c r="E10" s="639"/>
      <c r="F10" s="639"/>
      <c r="G10" s="639"/>
      <c r="H10" s="323"/>
    </row>
    <row r="11" spans="1:13" ht="29" x14ac:dyDescent="0.35">
      <c r="A11" s="3" t="str">
        <f>'Template Old'!A11</f>
        <v>Directionally consistent with IERP findings (See Note 5)</v>
      </c>
      <c r="B11" s="632"/>
      <c r="C11" s="632"/>
      <c r="D11" s="632"/>
      <c r="E11" s="632"/>
      <c r="F11" s="632"/>
      <c r="G11" s="632"/>
      <c r="H11" s="321"/>
      <c r="K11" s="1"/>
      <c r="L11" s="1"/>
      <c r="M11" s="1"/>
    </row>
    <row r="12" spans="1:13" ht="14.9" customHeight="1" x14ac:dyDescent="0.35">
      <c r="A12" s="3" t="str">
        <f>'Template Old'!A12</f>
        <v>Developer</v>
      </c>
      <c r="B12" s="632"/>
      <c r="C12" s="632"/>
      <c r="D12" s="632"/>
      <c r="E12" s="632"/>
      <c r="F12" s="632"/>
      <c r="G12" s="632"/>
      <c r="H12" s="321"/>
    </row>
    <row r="13" spans="1:13" x14ac:dyDescent="0.35">
      <c r="A13" s="3" t="str">
        <f>'Template Old'!A13</f>
        <v>PMOS Liaison</v>
      </c>
      <c r="B13" s="632"/>
      <c r="C13" s="632"/>
      <c r="D13" s="632"/>
      <c r="E13" s="632"/>
      <c r="F13" s="632"/>
      <c r="G13" s="632"/>
      <c r="H13" s="321"/>
    </row>
    <row r="14" spans="1:13" ht="29.15" customHeight="1" x14ac:dyDescent="0.35">
      <c r="A14" s="3" t="str">
        <f>'Template Old'!A14</f>
        <v>Affected Standards</v>
      </c>
      <c r="B14" s="259">
        <v>1</v>
      </c>
      <c r="C14" s="632" t="s">
        <v>413</v>
      </c>
      <c r="D14" s="632"/>
      <c r="E14" s="632"/>
      <c r="F14" s="632"/>
      <c r="G14" s="632"/>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41064</v>
      </c>
      <c r="C22" s="74">
        <v>41093</v>
      </c>
      <c r="D22" s="75"/>
      <c r="E22" s="74"/>
      <c r="F22" s="42">
        <f t="shared" si="0"/>
        <v>-41064</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42276</v>
      </c>
      <c r="C31" s="74">
        <v>42285</v>
      </c>
      <c r="D31" s="75"/>
      <c r="E31" s="74">
        <v>42408</v>
      </c>
      <c r="F31" s="42">
        <f t="shared" si="0"/>
        <v>-42276</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3" t="s">
        <v>227</v>
      </c>
      <c r="B38" s="24">
        <v>43525</v>
      </c>
      <c r="C38" s="635" t="s">
        <v>208</v>
      </c>
      <c r="D38" s="635"/>
      <c r="E38" s="635"/>
      <c r="F38" s="635"/>
      <c r="G38" s="635"/>
      <c r="H38" s="636"/>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19">
    <mergeCell ref="B6:G6"/>
    <mergeCell ref="B1:G1"/>
    <mergeCell ref="B2:G2"/>
    <mergeCell ref="B3:G3"/>
    <mergeCell ref="B4:G4"/>
    <mergeCell ref="B5:G5"/>
    <mergeCell ref="C40:H40"/>
    <mergeCell ref="C41:H41"/>
    <mergeCell ref="B8:G8"/>
    <mergeCell ref="C9:G9"/>
    <mergeCell ref="C10:G10"/>
    <mergeCell ref="B11:G11"/>
    <mergeCell ref="B12:G12"/>
    <mergeCell ref="B13:G13"/>
    <mergeCell ref="B7:C7"/>
    <mergeCell ref="C14:G14"/>
    <mergeCell ref="C37:H37"/>
    <mergeCell ref="C38:H38"/>
    <mergeCell ref="C39:H39"/>
  </mergeCells>
  <conditionalFormatting sqref="B19:C34">
    <cfRule type="expression" dxfId="880" priority="2">
      <formula>AND($B19&lt;=NOW(),$C19&gt;=NOW())</formula>
    </cfRule>
  </conditionalFormatting>
  <conditionalFormatting sqref="D19:D34">
    <cfRule type="expression" dxfId="879" priority="1">
      <formula>AND($D19&lt;=NOW(),$E19&gt;=NOW())</formula>
    </cfRule>
  </conditionalFormatting>
  <conditionalFormatting sqref="F19:F34">
    <cfRule type="cellIs" dxfId="878" priority="3" operator="lessThan">
      <formula>-90</formula>
    </cfRule>
    <cfRule type="cellIs" dxfId="877" priority="4" operator="lessThan">
      <formula>-45</formula>
    </cfRule>
    <cfRule type="cellIs" dxfId="876" priority="5" operator="greaterThan">
      <formula>-45</formula>
    </cfRule>
  </conditionalFormatting>
  <hyperlinks>
    <hyperlink ref="H1" location="Home!A1" display="Return to Home" xr:uid="{00000000-0004-0000-3B00-000000000000}"/>
    <hyperlink ref="B2:G2" r:id="rId1" display="Phase 1 of Balancing Authority Reliability-based Controls: Reserves" xr:uid="{00000000-0004-0000-3B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089119DD-C119-482D-8AF7-3DB5588DEC9F}">
            <xm:f>IF($B$20=Home!$I$5,$A$24,)</xm:f>
            <x14:dxf/>
          </x14:cfRule>
          <xm:sqref>I10:ABK10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pageSetUpPr fitToPage="1"/>
  </sheetPr>
  <dimension ref="A1:M13"/>
  <sheetViews>
    <sheetView zoomScale="70" zoomScaleNormal="70" workbookViewId="0">
      <pane ySplit="2" topLeftCell="A3" activePane="bottomLeft" state="frozen"/>
      <selection pane="bottomLeft" activeCell="J9" sqref="J9"/>
    </sheetView>
  </sheetViews>
  <sheetFormatPr defaultRowHeight="14.5" x14ac:dyDescent="0.35"/>
  <cols>
    <col min="1" max="1" width="13.453125" customWidth="1"/>
    <col min="2" max="2" width="48" customWidth="1"/>
    <col min="3" max="3" width="16.453125" customWidth="1"/>
    <col min="4" max="4" width="49" customWidth="1"/>
    <col min="5" max="5" width="30.1796875" customWidth="1"/>
    <col min="6" max="10" width="13.453125" customWidth="1"/>
    <col min="11" max="11" width="21.1796875" customWidth="1"/>
    <col min="12" max="13" width="13.453125" customWidth="1"/>
  </cols>
  <sheetData>
    <row r="1" spans="1:13" s="52" customFormat="1" ht="19" thickBot="1" x14ac:dyDescent="0.4">
      <c r="A1" s="50" t="s">
        <v>71</v>
      </c>
      <c r="C1" s="51" t="s">
        <v>54</v>
      </c>
      <c r="D1" s="51"/>
      <c r="E1" s="51"/>
      <c r="F1" s="51"/>
      <c r="H1" s="51"/>
      <c r="K1" s="51"/>
      <c r="L1" s="53"/>
      <c r="M1" s="54" t="s">
        <v>6</v>
      </c>
    </row>
    <row r="2" spans="1:13" s="61" customFormat="1" ht="85.5" thickBot="1" x14ac:dyDescent="0.4">
      <c r="A2" s="58" t="str">
        <f>'Template Old'!$A$1</f>
        <v>Project</v>
      </c>
      <c r="B2" s="115" t="str">
        <f>'Template Old'!$A$2</f>
        <v>Project Name</v>
      </c>
      <c r="C2" s="58" t="str">
        <f>'Template Old'!$A$3</f>
        <v>Status</v>
      </c>
      <c r="D2" s="58" t="str">
        <f>'Template Old'!$A$4</f>
        <v>Comments</v>
      </c>
      <c r="E2" s="58" t="str">
        <f>'Template Old'!$A$5</f>
        <v>Deliverable</v>
      </c>
      <c r="F2" s="58" t="str">
        <f>'Template Old'!$A$6</f>
        <v>Deadline</v>
      </c>
      <c r="G2" s="59" t="str">
        <f>'Template Old'!$A$7</f>
        <v>Priority in RSDP, click to see applicable Footnote</v>
      </c>
      <c r="H2" s="58" t="str">
        <f>'Template Old'!$A$8</f>
        <v>P81 Req (2013)</v>
      </c>
      <c r="I2" s="60" t="str">
        <f>'Template Old'!$A$9</f>
        <v>Number of Directives</v>
      </c>
      <c r="J2" s="59" t="str">
        <f>'Template Old'!$A$10</f>
        <v>No. of Guidances (see Note 2)</v>
      </c>
      <c r="K2" s="59" t="str">
        <f>'Template Old'!$A$11</f>
        <v>Directionally consistent with IERP findings (See Note 5)</v>
      </c>
      <c r="L2" s="58" t="str">
        <f>'Template Old'!$A$12</f>
        <v>Developer</v>
      </c>
      <c r="M2" s="58" t="str">
        <f>'Template Old'!$A$13</f>
        <v>PMOS Liaison</v>
      </c>
    </row>
    <row r="3" spans="1:13" s="18" customFormat="1" ht="108.5" x14ac:dyDescent="0.35">
      <c r="A3" s="118" t="str">
        <f>'2007-06.2'!$B$1</f>
        <v>2007-06.2</v>
      </c>
      <c r="B3" s="116" t="str">
        <f>'2007-06.2'!$B$2</f>
        <v>Phase 2 System Protection Coordination</v>
      </c>
      <c r="C3" s="57" t="str">
        <f>'2007-06.2'!$B$3</f>
        <v>Archived-Not for Metrics</v>
      </c>
      <c r="D3" s="57" t="str">
        <f>'2007-06.2'!$B$4</f>
        <v>The standard passed overwhelmingly along with the definitions. BOT adopted August 11, 2016 and filed with FERC on September 2, 2016. Excluded from Metrics due very long period, 10 years. There was 5 years from SAR to first activity.</v>
      </c>
      <c r="E3" s="57" t="str">
        <f>'2007-06.2'!$B$5</f>
        <v>PRC-001-1.1.(Ret), PER-006-1 (New), and revision to definitions of Operational Planning Analysis and Real-time Assessment.</v>
      </c>
      <c r="F3" s="57" t="str">
        <f>'2007-06.2'!$B$6</f>
        <v>NERC-imposed deadline of 12/31/2015</v>
      </c>
      <c r="G3" s="151" t="str">
        <f>'2007-06.2'!$B$7</f>
        <v>N/A</v>
      </c>
      <c r="H3" s="57" t="str">
        <f>'2007-06.2'!$B$8</f>
        <v>1 - Move PRC-001, R1 to Training</v>
      </c>
      <c r="I3" s="57">
        <f>'2007-06.2'!$B$9</f>
        <v>6</v>
      </c>
      <c r="J3" s="57">
        <f>'2007-06.2'!$B$10</f>
        <v>1</v>
      </c>
      <c r="K3" s="57" t="str">
        <f>'2007-06.2'!$B$11</f>
        <v>Yes - PRC-001-1.1(ii), R1 was noted as duplicative of TOP-006-2 R3, but TOP-006 was retired without addressing R1 under TOP/IRO in 2015.</v>
      </c>
      <c r="L3" s="57" t="str">
        <f>'2007-06.2'!$B$12</f>
        <v>Scott Barfield-McGinnis</v>
      </c>
      <c r="M3" s="113" t="str">
        <f>'2007-06.2'!$B$13</f>
        <v>Brenda Hampton</v>
      </c>
    </row>
    <row r="4" spans="1:13" s="9" customFormat="1" ht="31" x14ac:dyDescent="0.35">
      <c r="A4" s="119" t="str">
        <f>'2009-02'!$B$1</f>
        <v>2009-02</v>
      </c>
      <c r="B4" s="117" t="str">
        <f>'2009-02'!$B$2</f>
        <v>Real-time Reliability Monitoring and Analysis Capabilities</v>
      </c>
      <c r="C4" s="56" t="str">
        <f>'2009-02'!$B$3</f>
        <v>Archived</v>
      </c>
      <c r="D4" s="56">
        <f>'2009-02'!$B$4</f>
        <v>0</v>
      </c>
      <c r="E4" s="56" t="str">
        <f>'2009-02'!$B$5</f>
        <v>New IRO-018-1 and TOP-010-1</v>
      </c>
      <c r="F4" s="56" t="str">
        <f>'2009-02'!$B$6</f>
        <v>N/A</v>
      </c>
      <c r="G4" s="56" t="str">
        <f>'2007-06.2'!$B$7</f>
        <v>N/A</v>
      </c>
      <c r="H4" s="56" t="str">
        <f>'2009-02'!$B$8</f>
        <v>N/A</v>
      </c>
      <c r="I4" s="56">
        <f>'2009-02'!$B$9</f>
        <v>3</v>
      </c>
      <c r="J4" s="56">
        <f>'2009-02'!$B$10</f>
        <v>0</v>
      </c>
      <c r="K4" s="56" t="str">
        <f>'2009-02'!$B$11</f>
        <v>N/A</v>
      </c>
      <c r="L4" s="56" t="str">
        <f>'2009-02'!$B$12</f>
        <v>Mark Olson</v>
      </c>
      <c r="M4" s="114" t="str">
        <f>'2009-02'!$B$13</f>
        <v>Jennifer Sterling</v>
      </c>
    </row>
    <row r="5" spans="1:13" s="9" customFormat="1" ht="46.5" x14ac:dyDescent="0.35">
      <c r="A5" s="119" t="str">
        <f>'2010-14.2.1a'!$B$1</f>
        <v>2010-14.2.1a</v>
      </c>
      <c r="B5" s="117" t="str">
        <f>'2010-14.2.1a'!$B$2</f>
        <v>Phase 2 of Balancing Authority Reliability-based Controls – BAL-005, BAL-006, FAC-001</v>
      </c>
      <c r="C5" s="56" t="str">
        <f>'2010-14.2.1a'!$B$3</f>
        <v>Archived</v>
      </c>
      <c r="D5" s="56" t="str">
        <f>'2010-14.2.1a'!$B$4</f>
        <v>Passed final ballot with 72% approval February 2016.  Adopted by NERC BOT in February 2016.  Filed with FERC in April 2016.</v>
      </c>
      <c r="E5" s="56" t="str">
        <f>'2010-14.2.1a'!$B$5</f>
        <v>BAL-005</v>
      </c>
      <c r="F5" s="56" t="str">
        <f>'2010-14.2.1a'!$B$6</f>
        <v>N/A</v>
      </c>
      <c r="G5" s="56" t="str">
        <f>'2010-14.2.1a'!$B$7</f>
        <v>N/A</v>
      </c>
      <c r="H5" s="56" t="str">
        <f>'2010-14.2.1a'!$B$8</f>
        <v>N/A</v>
      </c>
      <c r="I5" s="56" t="str">
        <f>'2010-14.2.1a'!$C$9</f>
        <v>N/A</v>
      </c>
      <c r="J5" s="56">
        <f>'2010-14.2.1a'!$B$10</f>
        <v>4</v>
      </c>
      <c r="K5" s="56" t="str">
        <f>'2010-14.2.1a'!$B$11</f>
        <v>N/A</v>
      </c>
      <c r="L5" s="56" t="str">
        <f>'2010-14.2.1a'!$B$12</f>
        <v>Darrel Richardson</v>
      </c>
      <c r="M5" s="114" t="str">
        <f>'2010-14.2.1a'!$B$13</f>
        <v>Ken Goldsmith</v>
      </c>
    </row>
    <row r="6" spans="1:13" s="9" customFormat="1" ht="46.5" x14ac:dyDescent="0.35">
      <c r="A6" s="119" t="str">
        <f>'2010-14.2.1b'!$B$1</f>
        <v>2010-14.2.1b</v>
      </c>
      <c r="B6" s="117" t="str">
        <f>'2010-14.2.1b'!$B$2</f>
        <v>Phase 2 of Balancing Authority Reliability-based Controls – BAL-005, BAL-006, FAC-001</v>
      </c>
      <c r="C6" s="56" t="str">
        <f>'2010-14.2.1b'!$B$3</f>
        <v>Archived</v>
      </c>
      <c r="D6" s="56" t="str">
        <f>'2010-14.2.1b'!$B$4</f>
        <v>Passed final ballot with 80% approval February 2016.  Adopted by NERC BOT in February 2016.  Filed with FERC in April 2016.</v>
      </c>
      <c r="E6" s="56" t="str">
        <f>'2010-14.2.1b'!$B$5</f>
        <v>FAC-001</v>
      </c>
      <c r="F6" s="56" t="str">
        <f>'2010-14.2.1b'!$B$6</f>
        <v>N/A</v>
      </c>
      <c r="G6" s="56" t="str">
        <f>'2010-14.2.1b'!$B$7</f>
        <v>N/A</v>
      </c>
      <c r="H6" s="56">
        <f>'2010-14.2.1b'!$B$8</f>
        <v>11</v>
      </c>
      <c r="I6" s="56">
        <f>'2010-14.2.1b'!$B$9</f>
        <v>7</v>
      </c>
      <c r="J6" s="56">
        <f>'2010-14.2.1b'!$B$10</f>
        <v>1</v>
      </c>
      <c r="K6" s="56" t="str">
        <f>'2010-14.2.1b'!$B$11</f>
        <v>N/A</v>
      </c>
      <c r="L6" s="56" t="str">
        <f>'2010-14.2.1b'!$B$12</f>
        <v>Darrel Richardson</v>
      </c>
      <c r="M6" s="114" t="str">
        <f>'2010-14.2.1b'!$B$13</f>
        <v>Ken Goldsmith</v>
      </c>
    </row>
    <row r="7" spans="1:13" s="9" customFormat="1" ht="46.5" x14ac:dyDescent="0.35">
      <c r="A7" s="119" t="str">
        <f>'2010-14.2.1c'!$B$1</f>
        <v>2010-14.2.1c</v>
      </c>
      <c r="B7" s="117" t="str">
        <f>'2010-14.2.1c'!$B$2</f>
        <v>Phase 2 of Balancing Authority Reliability-based Controls – BAL-005, BAL-006, FAC-001</v>
      </c>
      <c r="C7" s="56" t="str">
        <f>'2010-14.2.1c'!$B$3</f>
        <v>Archived</v>
      </c>
      <c r="D7" s="56" t="str">
        <f>'2010-14.2.1c'!$B$4</f>
        <v>Passed final ballot with 94% approval February 2016.  Adopted by NERC BOT in February 2016.  Filed with FERC in April 2016.</v>
      </c>
      <c r="E7" s="56" t="str">
        <f>'2010-14.2.1c'!$B$5</f>
        <v>BAL-006</v>
      </c>
      <c r="F7" s="56" t="str">
        <f>'2010-14.2.1c'!$B$6</f>
        <v>N/A</v>
      </c>
      <c r="G7" s="56" t="str">
        <f>'2010-14.2.1c'!$B$7</f>
        <v>N/A</v>
      </c>
      <c r="H7" s="56" t="str">
        <f>'2010-14.2.1c'!$B$8</f>
        <v>N/A</v>
      </c>
      <c r="I7" s="56" t="str">
        <f>'2010-14.2.1c'!$C$9</f>
        <v>N/A</v>
      </c>
      <c r="J7" s="56" t="str">
        <f>'2010-14.2.1c'!$C$10</f>
        <v>N/A</v>
      </c>
      <c r="K7" s="56" t="str">
        <f>'2010-14.2.1c'!$B$11</f>
        <v>N/A</v>
      </c>
      <c r="L7" s="56" t="str">
        <f>'2010-14.2.1c'!$B$12</f>
        <v>Darrel Richardson</v>
      </c>
      <c r="M7" s="114" t="str">
        <f>'2010-14.2.1c'!$B$13</f>
        <v>Ken Goldsmith</v>
      </c>
    </row>
    <row r="8" spans="1:13" s="9" customFormat="1" ht="31" x14ac:dyDescent="0.35">
      <c r="A8" s="119" t="str">
        <f>'2010-14.2.2'!$B$1</f>
        <v>2010-14.2.2</v>
      </c>
      <c r="B8" s="120" t="str">
        <f>'2010-14.2.2'!$B$2</f>
        <v>Phase 2 of Balancing Authority Reliability-based Controls - BAL-004-2</v>
      </c>
      <c r="C8" s="56" t="str">
        <f>'2010-14.2.2'!$B$3</f>
        <v>Archived</v>
      </c>
      <c r="D8" s="56" t="str">
        <f>'2010-14.2.2'!$B$4</f>
        <v>Filed with regulators on November 10, 2016.</v>
      </c>
      <c r="E8" s="56" t="str">
        <f>'2010-14.2.2'!$B$5</f>
        <v>BAL-004</v>
      </c>
      <c r="F8" s="56" t="str">
        <f>'2010-14.2.2'!$B$6</f>
        <v>N/A</v>
      </c>
      <c r="G8" s="56" t="str">
        <f>'2010-14.2.2'!$B$7</f>
        <v>N/A</v>
      </c>
      <c r="H8" s="56" t="str">
        <f>'2010-14.2.2'!$B$8</f>
        <v>N/A</v>
      </c>
      <c r="I8" s="56" t="str">
        <f>'2010-14.2.2'!$C$9</f>
        <v>N/A</v>
      </c>
      <c r="J8" s="56">
        <f>'2010-14.2.2'!$B$10</f>
        <v>4</v>
      </c>
      <c r="K8" s="56">
        <f>'2010-14.2.2'!$B$11</f>
        <v>0</v>
      </c>
      <c r="L8" s="56" t="str">
        <f>'2010-14.2.2'!$B$12</f>
        <v>Darrel Richardson</v>
      </c>
      <c r="M8" s="114" t="str">
        <f>'2010-14.2.2'!$B$13</f>
        <v>Ken Goldsmith</v>
      </c>
    </row>
    <row r="9" spans="1:13" s="9" customFormat="1" ht="217.5" thickBot="1" x14ac:dyDescent="0.4">
      <c r="A9" s="119" t="str">
        <f>'2015-04'!$B$1</f>
        <v>2015-04</v>
      </c>
      <c r="B9" s="120" t="str">
        <f>'2015-04'!$B$2</f>
        <v>Alignment of Terms</v>
      </c>
      <c r="C9" s="56" t="str">
        <f>'2015-04'!$B$3</f>
        <v>Terminated</v>
      </c>
      <c r="D9" s="56" t="str">
        <f>'2015-04'!$B$4</f>
        <v xml:space="preserve">SDT is developing recommendations to present to SC.
The Phase II work was completed in February 2016 and the proposed recommendations were submitted for consideration at the March 2016 meeting.  The item was pulled from the SC agenda based on a request from the SC chair, Brian Murphy.  The SDT reviewed the revisions proposed by the SC chair, and determined to move forward with submitting the recommendations as developed by the SDT. The Phase II recommendation document will be resubmitted for inclusion on the September 2016 SC agenda.  </v>
      </c>
      <c r="E9" s="56" t="str">
        <f>'2015-04'!$B$5</f>
        <v>Report on process (Phase II Improvement Report)</v>
      </c>
      <c r="F9" s="56" t="str">
        <f>'2015-04'!$B$6</f>
        <v>N/A</v>
      </c>
      <c r="G9" s="56" t="str">
        <f>'2015-04'!$B$7</f>
        <v>Low</v>
      </c>
      <c r="H9" s="56" t="str">
        <f>'2015-04'!$B$8</f>
        <v>N/A</v>
      </c>
      <c r="I9" s="56" t="str">
        <f>'2015-04'!$C$9</f>
        <v>N/A</v>
      </c>
      <c r="J9" s="56" t="str">
        <f>'2015-04'!$C$10</f>
        <v>N/A</v>
      </c>
      <c r="K9" s="56" t="str">
        <f>'2015-04'!$B$11</f>
        <v>N/A</v>
      </c>
      <c r="L9" s="56" t="str">
        <f>'2015-04'!$B$12</f>
        <v>Lacey Ourso</v>
      </c>
      <c r="M9" s="114" t="str">
        <f>'2015-04'!$B$13</f>
        <v>Andrew Gallo</v>
      </c>
    </row>
    <row r="10" spans="1:13" ht="31" x14ac:dyDescent="0.35">
      <c r="A10" s="145" t="str">
        <f>'2015-07'!$B$1</f>
        <v>2015-07</v>
      </c>
      <c r="B10" s="146" t="str">
        <f>'2015-07'!$B$2</f>
        <v>Internal Communications Capabilities</v>
      </c>
      <c r="C10" s="146" t="str">
        <f>'2015-07'!$B$3</f>
        <v>Archived</v>
      </c>
      <c r="D10" s="146" t="str">
        <f>'2015-07'!$B$4</f>
        <v>Filing anticipated in late August.</v>
      </c>
      <c r="E10" s="146" t="str">
        <f>'2015-07'!$B$5</f>
        <v>COM-001-3</v>
      </c>
      <c r="F10" s="146" t="str">
        <f>'2015-07'!$B$6</f>
        <v>N/A</v>
      </c>
      <c r="G10" s="146" t="str">
        <f>'2015-07'!$B$7</f>
        <v>High</v>
      </c>
      <c r="H10" s="146" t="str">
        <f>'2015-07'!$B$8</f>
        <v>N/A</v>
      </c>
      <c r="I10" s="146">
        <f>'2015-07'!$B$9</f>
        <v>1</v>
      </c>
      <c r="J10" s="146" t="str">
        <f>'2015-07'!$C$10</f>
        <v>N/A</v>
      </c>
      <c r="K10" s="146" t="str">
        <f>'2015-07'!$B$11</f>
        <v>N/A</v>
      </c>
      <c r="L10" s="146" t="str">
        <f>'2015-07'!$B$12</f>
        <v>Darrel Richardson</v>
      </c>
      <c r="M10" s="146" t="str">
        <f>'2015-07'!$B$13</f>
        <v>Brenda Hampton</v>
      </c>
    </row>
    <row r="11" spans="1:13" ht="46.5" x14ac:dyDescent="0.35">
      <c r="A11" s="144" t="str">
        <f>'2015-INT-02'!$B$1</f>
        <v>2015-INT-02</v>
      </c>
      <c r="B11" s="56" t="str">
        <f>'2015-INT-02'!$B$2</f>
        <v>Interpretation of CIP-007-5 for Foxguard Solutions</v>
      </c>
      <c r="C11" s="56" t="str">
        <f>'2015-INT-02'!$B$3</f>
        <v>Terminated</v>
      </c>
      <c r="D11" s="56" t="str">
        <f>'2015-INT-02'!$B$4</f>
        <v>Currently on hold. SC approved RFI and for the interpretation drafting team to be formed in April 2016.</v>
      </c>
      <c r="E11" s="56" t="str">
        <f>'2015-INT-02'!$B$5</f>
        <v>CIP-007-5</v>
      </c>
      <c r="F11" s="56" t="str">
        <f>'2015-INT-02'!$B$6</f>
        <v>N/A</v>
      </c>
      <c r="G11" s="56" t="str">
        <f>'2015-INT-02'!$B$7</f>
        <v>N/A</v>
      </c>
      <c r="H11" s="56" t="str">
        <f>'2015-INT-02'!$B$8</f>
        <v>N/A</v>
      </c>
      <c r="I11" s="56" t="str">
        <f>'2015-INT-02'!$C$9</f>
        <v>N/A</v>
      </c>
      <c r="J11" s="56" t="str">
        <f>'2015-INT-02'!$C$10</f>
        <v>N/A</v>
      </c>
      <c r="K11" s="56" t="str">
        <f>'2015-INT-02'!$B$11</f>
        <v>N/A</v>
      </c>
      <c r="L11" s="56" t="str">
        <f>'2015-INT-02'!$B$12</f>
        <v>Lacey Ourso</v>
      </c>
      <c r="M11" s="56" t="str">
        <f>'2015-INT-02'!$B$13</f>
        <v>Brian Murphy</v>
      </c>
    </row>
    <row r="12" spans="1:13" ht="46.5" x14ac:dyDescent="0.35">
      <c r="A12" s="144" t="str">
        <f>'2015-INT-03'!$B$1</f>
        <v>2015-INT-03</v>
      </c>
      <c r="B12" s="56" t="str">
        <f>'2015-INT-03'!$B$2</f>
        <v>Interpretation of TOP-002-2.1b for FMPP</v>
      </c>
      <c r="C12" s="56" t="str">
        <f>'2015-INT-03'!$B$3</f>
        <v>Terminated</v>
      </c>
      <c r="D12" s="56" t="str">
        <f>'2015-INT-03'!$B$4</f>
        <v>Currently on hold. Interpretation drafting team recommendations were submitted to the SC in February 2016.</v>
      </c>
      <c r="E12" s="56" t="str">
        <f>'2015-INT-03'!$B$5</f>
        <v>TOP-002-2.1b</v>
      </c>
      <c r="F12" s="56" t="str">
        <f>'2015-INT-03'!$B$6</f>
        <v>N/A</v>
      </c>
      <c r="G12" s="56" t="str">
        <f>'2015-INT-03'!$B$7</f>
        <v>Low</v>
      </c>
      <c r="H12" s="56" t="str">
        <f>'2015-INT-03'!$B$8</f>
        <v>N/A</v>
      </c>
      <c r="I12" s="56" t="str">
        <f>'2015-INT-03'!$C$9</f>
        <v>N/A</v>
      </c>
      <c r="J12" s="56" t="str">
        <f>'2015-INT-03'!$C$10</f>
        <v>N/A</v>
      </c>
      <c r="K12" s="56" t="str">
        <f>'2015-INT-03'!$B$11</f>
        <v>N/A</v>
      </c>
      <c r="L12" s="56" t="str">
        <f>'2015-INT-03'!$B$12</f>
        <v>Lacey Ourso</v>
      </c>
      <c r="M12" s="56" t="str">
        <f>'2015-INT-03'!$B$13</f>
        <v>Brian Murphy</v>
      </c>
    </row>
    <row r="13" spans="1:13" s="9" customFormat="1" ht="93" x14ac:dyDescent="0.35">
      <c r="A13" s="150" t="str">
        <f>'2016-02a'!$B$1</f>
        <v>2016-02a</v>
      </c>
      <c r="B13" s="56" t="str">
        <f>'2016-02a'!$B$2</f>
        <v>Modifications to CIP Standards</v>
      </c>
      <c r="C13" s="56" t="str">
        <f>'2016-02a'!$B$3</f>
        <v>Archived</v>
      </c>
      <c r="D13" s="56" t="str">
        <f>'2016-02a'!$B$4</f>
        <v>Petition was filed on March 3, 2017 requesting approval.
TD at Lows resulted in a balloted CIP-003-7(i), which was not captured in the dates. "(i)" was dropped in the BOT presentation and filing and the standard was filed as CIP-003-7</v>
      </c>
      <c r="E13" s="56" t="str">
        <f>'2016-02a'!$B$5</f>
        <v>LERC Definition &amp; CIP-003-7</v>
      </c>
      <c r="F13" s="56" t="str">
        <f>'2016-02a'!$B$6</f>
        <v>Directive: March 31, 2017 (LERC only) (March 31 in SAR)</v>
      </c>
      <c r="G13" s="56" t="str">
        <f>'2016-02a'!$B$7</f>
        <v>High</v>
      </c>
      <c r="H13" s="56" t="str">
        <f>'2016-02a'!$B$8</f>
        <v>N/A</v>
      </c>
      <c r="I13" s="56">
        <f>'2016-02a'!$B$9</f>
        <v>1</v>
      </c>
      <c r="J13" s="56" t="str">
        <f>'2016-02a'!$C$10</f>
        <v>N/A</v>
      </c>
      <c r="K13" s="56" t="str">
        <f>'2016-02a'!$B$11</f>
        <v>N/A</v>
      </c>
      <c r="L13" s="56" t="str">
        <f>'2016-02a'!$B$12</f>
        <v>Al McMeekin</v>
      </c>
      <c r="M13" s="56" t="str">
        <f>'2016-02a'!$B$13</f>
        <v>Ken Lanehome and Ash Mayfield</v>
      </c>
    </row>
  </sheetData>
  <autoFilter ref="A2:M9" xr:uid="{00000000-0009-0000-0000-000005000000}">
    <sortState xmlns:xlrd2="http://schemas.microsoft.com/office/spreadsheetml/2017/richdata2" ref="A3:M13">
      <sortCondition ref="A2:A9"/>
    </sortState>
  </autoFilter>
  <hyperlinks>
    <hyperlink ref="M1" location="Home!A1" display="HOME" xr:uid="{00000000-0004-0000-0500-000000000000}"/>
    <hyperlink ref="A3" location="'2007-06.2'!A1" display="'2007-06.2'!A1" xr:uid="{00000000-0004-0000-0500-000001000000}"/>
    <hyperlink ref="A4" location="'2009-02'!A1" display="'2009-02'!A1" xr:uid="{00000000-0004-0000-0500-000002000000}"/>
    <hyperlink ref="A5" location="'2010-14.2.1a'!A1" display="'2010-14.2.1a'!A1" xr:uid="{00000000-0004-0000-0500-000003000000}"/>
    <hyperlink ref="A6" location="'2010-14.2.1b'!A1" display="'2010-14.2.1b'!A1" xr:uid="{00000000-0004-0000-0500-000004000000}"/>
    <hyperlink ref="A7" location="'2010-14.2.1c'!A1" display="'2010-14.2.1c'!A1" xr:uid="{00000000-0004-0000-0500-000005000000}"/>
    <hyperlink ref="G2" location="Footnotes!A1" display="Footnotes!A1" xr:uid="{00000000-0004-0000-0500-000006000000}"/>
    <hyperlink ref="J2" location="Footnotes!A1" display="Footnotes!A1" xr:uid="{00000000-0004-0000-0500-000007000000}"/>
    <hyperlink ref="K2" location="Footnotes!A1" display="Footnotes!A1" xr:uid="{00000000-0004-0000-0500-000008000000}"/>
    <hyperlink ref="A11" location="'2015-INT-02'!A1" display="'2015-INT-02'!A1" xr:uid="{00000000-0004-0000-0500-000009000000}"/>
    <hyperlink ref="A12" location="'2015-INT-03'!A1" display="'2015-INT-03'!A1" xr:uid="{00000000-0004-0000-0500-00000A000000}"/>
    <hyperlink ref="A8" location="'2010-14.2.2'!A1" display="'2010-14.2.2'!A1" xr:uid="{00000000-0004-0000-0500-00000B000000}"/>
    <hyperlink ref="A9" location="'2015-04'!A1" display="'2015-04'!A1" xr:uid="{00000000-0004-0000-0500-00000C000000}"/>
    <hyperlink ref="A10" location="'2015-07'!A1" display="'2015-07'!A1" xr:uid="{00000000-0004-0000-0500-00000D000000}"/>
    <hyperlink ref="A13" location="'2016-02a'!A1" display="'2016-02a'!A1" xr:uid="{00000000-0004-0000-0500-00000E000000}"/>
    <hyperlink ref="G3" location="Footnote_1" display="Footnote_1" xr:uid="{00000000-0004-0000-0500-00000F000000}"/>
  </hyperlinks>
  <pageMargins left="0.7" right="0.7" top="0.75" bottom="0.75" header="0.3" footer="0.3"/>
  <pageSetup scale="45" orientation="landscape" horizontalDpi="1200" verticalDpi="1200" r:id="rId1"/>
  <headerFooter>
    <oddHeader>&amp;R&amp;"Calibri"&amp;10&amp;K000000 Limited Disclosure&amp;1#_x000D_</oddHeader>
    <oddFooter>&amp;L&amp;BNorth American Electric Reliability Corporation Confidential&amp;B_x000D_&amp;1#&amp;"Calibri"&amp;10&amp;K0000FF Limited Disclosure&amp;C&amp;D&amp;RPage &amp;P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9">
    <tabColor rgb="FFFF0000"/>
  </sheetPr>
  <dimension ref="A1:M41"/>
  <sheetViews>
    <sheetView workbookViewId="0">
      <pane ySplit="1" topLeftCell="A2" activePane="bottomLeft" state="frozen"/>
      <selection pane="bottomLeft" activeCell="B5" sqref="B5:G5"/>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09" t="s">
        <v>414</v>
      </c>
      <c r="C1" s="610"/>
      <c r="D1" s="610"/>
      <c r="E1" s="610"/>
      <c r="F1" s="610"/>
      <c r="G1" s="610"/>
      <c r="H1" s="49" t="s">
        <v>178</v>
      </c>
    </row>
    <row r="2" spans="1:13" s="7" customFormat="1" ht="15" customHeight="1" x14ac:dyDescent="0.45">
      <c r="A2" s="3" t="s">
        <v>204</v>
      </c>
      <c r="B2" s="640" t="s">
        <v>415</v>
      </c>
      <c r="C2" s="640"/>
      <c r="D2" s="640"/>
      <c r="E2" s="640"/>
      <c r="F2" s="640"/>
      <c r="G2" s="640"/>
      <c r="H2" s="6"/>
    </row>
    <row r="3" spans="1:13" s="7" customFormat="1" ht="15" customHeight="1" x14ac:dyDescent="0.45">
      <c r="A3" s="3" t="str">
        <f>'Template Old'!A3</f>
        <v>Status</v>
      </c>
      <c r="B3" s="612" t="s">
        <v>237</v>
      </c>
      <c r="C3" s="612"/>
      <c r="D3" s="612"/>
      <c r="E3" s="612"/>
      <c r="F3" s="612"/>
      <c r="G3" s="612"/>
      <c r="H3" s="6"/>
    </row>
    <row r="4" spans="1:13" s="7" customFormat="1" ht="18" customHeight="1" x14ac:dyDescent="0.45">
      <c r="A4" s="3" t="str">
        <f>'Template Old'!A4</f>
        <v>Comments</v>
      </c>
      <c r="B4" s="600" t="s">
        <v>416</v>
      </c>
      <c r="C4" s="600"/>
      <c r="D4" s="600"/>
      <c r="E4" s="600"/>
      <c r="F4" s="600"/>
      <c r="G4" s="600"/>
      <c r="H4" s="6"/>
    </row>
    <row r="5" spans="1:13" x14ac:dyDescent="0.35">
      <c r="A5" s="3" t="str">
        <f>'Template Old'!A5</f>
        <v>Deliverable</v>
      </c>
      <c r="B5" s="632"/>
      <c r="C5" s="632"/>
      <c r="D5" s="632"/>
      <c r="E5" s="632"/>
      <c r="F5" s="632"/>
      <c r="G5" s="632"/>
      <c r="H5" s="323"/>
    </row>
    <row r="6" spans="1:13" x14ac:dyDescent="0.35">
      <c r="A6" s="3" t="str">
        <f>'Template Old'!A6</f>
        <v>Deadline</v>
      </c>
      <c r="B6" s="639"/>
      <c r="C6" s="639"/>
      <c r="D6" s="639"/>
      <c r="E6" s="639"/>
      <c r="F6" s="639"/>
      <c r="G6" s="639"/>
      <c r="H6" s="323"/>
    </row>
    <row r="7" spans="1:13" ht="63" customHeight="1" x14ac:dyDescent="0.35">
      <c r="A7" s="3" t="str">
        <f>'Template Old'!A7</f>
        <v>Priority in RSDP, click to see applicable Footnote</v>
      </c>
      <c r="B7" s="3"/>
      <c r="C7" s="3"/>
      <c r="D7" s="3" t="str">
        <f>'Template Old'!D7</f>
        <v>Priority (1-Low, 2-Med, 3-High )</v>
      </c>
      <c r="E7" s="3">
        <v>1</v>
      </c>
      <c r="F7" s="3" t="str">
        <f>'Template Old'!F7</f>
        <v>Project has been Re-Baselined? (0-No, 1-Yes)</v>
      </c>
      <c r="G7" s="3">
        <v>0</v>
      </c>
      <c r="H7" s="323"/>
    </row>
    <row r="8" spans="1:13" x14ac:dyDescent="0.35">
      <c r="A8" s="3" t="str">
        <f>'Template Old'!A8</f>
        <v>P81 Req (2013)</v>
      </c>
      <c r="B8" s="639"/>
      <c r="C8" s="639"/>
      <c r="D8" s="639"/>
      <c r="E8" s="639"/>
      <c r="F8" s="639"/>
      <c r="G8" s="639"/>
      <c r="H8" s="323"/>
    </row>
    <row r="9" spans="1:13" x14ac:dyDescent="0.35">
      <c r="A9" s="3" t="str">
        <f>'Template Old'!A9</f>
        <v>Number of Directives</v>
      </c>
      <c r="B9" s="259">
        <v>0</v>
      </c>
      <c r="C9" s="639"/>
      <c r="D9" s="639"/>
      <c r="E9" s="639"/>
      <c r="F9" s="639"/>
      <c r="G9" s="639"/>
      <c r="H9" s="323"/>
    </row>
    <row r="10" spans="1:13" x14ac:dyDescent="0.35">
      <c r="A10" s="3" t="str">
        <f>'Template Old'!A10</f>
        <v>No. of Guidances (see Note 2)</v>
      </c>
      <c r="B10" s="259">
        <v>0</v>
      </c>
      <c r="C10" s="639"/>
      <c r="D10" s="639"/>
      <c r="E10" s="639"/>
      <c r="F10" s="639"/>
      <c r="G10" s="639"/>
      <c r="H10" s="323"/>
    </row>
    <row r="11" spans="1:13" ht="29" x14ac:dyDescent="0.35">
      <c r="A11" s="3" t="str">
        <f>'Template Old'!A11</f>
        <v>Directionally consistent with IERP findings (See Note 5)</v>
      </c>
      <c r="B11" s="632"/>
      <c r="C11" s="632"/>
      <c r="D11" s="632"/>
      <c r="E11" s="632"/>
      <c r="F11" s="632"/>
      <c r="G11" s="632"/>
      <c r="H11" s="321"/>
      <c r="K11" s="1"/>
      <c r="L11" s="1"/>
      <c r="M11" s="1"/>
    </row>
    <row r="12" spans="1:13" ht="14.9" customHeight="1" x14ac:dyDescent="0.35">
      <c r="A12" s="3" t="str">
        <f>'Template Old'!A12</f>
        <v>Developer</v>
      </c>
      <c r="B12" s="632"/>
      <c r="C12" s="632"/>
      <c r="D12" s="632"/>
      <c r="E12" s="632"/>
      <c r="F12" s="632"/>
      <c r="G12" s="632"/>
      <c r="H12" s="321"/>
    </row>
    <row r="13" spans="1:13" x14ac:dyDescent="0.35">
      <c r="A13" s="3" t="str">
        <f>'Template Old'!A13</f>
        <v>PMOS Liaison</v>
      </c>
      <c r="B13" s="632"/>
      <c r="C13" s="632"/>
      <c r="D13" s="632"/>
      <c r="E13" s="632"/>
      <c r="F13" s="632"/>
      <c r="G13" s="632"/>
      <c r="H13" s="321"/>
    </row>
    <row r="14" spans="1:13" ht="29.15" customHeight="1" x14ac:dyDescent="0.35">
      <c r="A14" s="3" t="str">
        <f>'Template Old'!A14</f>
        <v>Affected Standards</v>
      </c>
      <c r="B14" s="259">
        <v>2</v>
      </c>
      <c r="C14" s="632" t="s">
        <v>417</v>
      </c>
      <c r="D14" s="632"/>
      <c r="E14" s="632"/>
      <c r="F14" s="632"/>
      <c r="G14" s="632"/>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c r="C22" s="74"/>
      <c r="D22" s="75"/>
      <c r="E22" s="74"/>
      <c r="F22" s="42">
        <f t="shared" si="0"/>
        <v>0</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v>41691</v>
      </c>
      <c r="C24" s="75">
        <v>41736</v>
      </c>
      <c r="D24" s="75"/>
      <c r="E24" s="74"/>
      <c r="F24" s="42">
        <f t="shared" si="0"/>
        <v>-41691</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c r="C31" s="74"/>
      <c r="D31" s="75"/>
      <c r="E31" s="74"/>
      <c r="F31" s="42">
        <f t="shared" si="0"/>
        <v>0</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3" t="s">
        <v>227</v>
      </c>
      <c r="B38" s="24">
        <v>43525</v>
      </c>
      <c r="C38" s="635" t="s">
        <v>208</v>
      </c>
      <c r="D38" s="635"/>
      <c r="E38" s="635"/>
      <c r="F38" s="635"/>
      <c r="G38" s="635"/>
      <c r="H38" s="636"/>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875" priority="2">
      <formula>AND($B19&lt;=NOW(),$C19&gt;=NOW())</formula>
    </cfRule>
  </conditionalFormatting>
  <conditionalFormatting sqref="D19:D34">
    <cfRule type="expression" dxfId="874" priority="1">
      <formula>AND($D19&lt;=NOW(),$E19&gt;=NOW())</formula>
    </cfRule>
  </conditionalFormatting>
  <conditionalFormatting sqref="F19:F34">
    <cfRule type="cellIs" dxfId="873" priority="3" operator="lessThan">
      <formula>-90</formula>
    </cfRule>
    <cfRule type="cellIs" dxfId="872" priority="4" operator="lessThan">
      <formula>-45</formula>
    </cfRule>
    <cfRule type="cellIs" dxfId="871" priority="5" operator="greaterThan">
      <formula>-45</formula>
    </cfRule>
  </conditionalFormatting>
  <hyperlinks>
    <hyperlink ref="H1" location="Home!A1" display="Return to Home" xr:uid="{00000000-0004-0000-3C00-000000000000}"/>
    <hyperlink ref="B2:G2" r:id="rId1" display="Periodic Review of BAL Standards" xr:uid="{00000000-0004-0000-3C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76C6B5F0-B823-4800-B535-16E2BD3A1550}">
            <xm:f>IF($B$20=Home!$I$5,$A$24,)</xm:f>
            <x14:dxf/>
          </x14:cfRule>
          <xm:sqref>I10:ABK10</xm:sqref>
        </x14:conditionalFormatting>
      </x14:conditionalFormatting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0">
    <tabColor rgb="FFFF0000"/>
  </sheetPr>
  <dimension ref="A1:M40"/>
  <sheetViews>
    <sheetView showZeros="0" zoomScaleNormal="100" workbookViewId="0">
      <pane ySplit="1" topLeftCell="A2" activePane="bottomLeft" state="frozen"/>
      <selection pane="bottomLeft" activeCell="C31" sqref="C31"/>
    </sheetView>
  </sheetViews>
  <sheetFormatPr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hidden="1" customWidth="1"/>
    <col min="10" max="10" width="19.453125" customWidth="1"/>
    <col min="11" max="12" width="10.453125" bestFit="1" customWidth="1"/>
  </cols>
  <sheetData>
    <row r="1" spans="1:13" s="7" customFormat="1" ht="18.5" x14ac:dyDescent="0.45">
      <c r="A1" s="27" t="str">
        <f>'Template Old'!A1</f>
        <v>Project</v>
      </c>
      <c r="B1" s="629" t="s">
        <v>418</v>
      </c>
      <c r="C1" s="630"/>
      <c r="D1" s="630"/>
      <c r="E1" s="630"/>
      <c r="F1" s="630"/>
      <c r="G1" s="630"/>
      <c r="H1" s="49" t="s">
        <v>178</v>
      </c>
    </row>
    <row r="2" spans="1:13" s="7" customFormat="1" ht="15" customHeight="1" x14ac:dyDescent="0.45">
      <c r="A2" s="3" t="str">
        <f>'Template Old'!A2</f>
        <v>Project Name</v>
      </c>
      <c r="B2" s="631" t="s">
        <v>419</v>
      </c>
      <c r="C2" s="631"/>
      <c r="D2" s="631"/>
      <c r="E2" s="631"/>
      <c r="F2" s="631"/>
      <c r="G2" s="631"/>
      <c r="H2" s="6"/>
    </row>
    <row r="3" spans="1:13" s="7" customFormat="1" ht="15" customHeight="1" x14ac:dyDescent="0.45">
      <c r="A3" s="3" t="str">
        <f>'Template Old'!A3</f>
        <v>Status</v>
      </c>
      <c r="B3" s="612" t="s">
        <v>328</v>
      </c>
      <c r="C3" s="612"/>
      <c r="D3" s="612"/>
      <c r="E3" s="612"/>
      <c r="F3" s="612"/>
      <c r="G3" s="612"/>
      <c r="H3" s="6"/>
    </row>
    <row r="4" spans="1:13" s="7" customFormat="1" ht="33.65" customHeight="1" x14ac:dyDescent="0.45">
      <c r="A4" s="3" t="str">
        <f>'Template Old'!A4</f>
        <v>Comments</v>
      </c>
      <c r="B4" s="600" t="s">
        <v>420</v>
      </c>
      <c r="C4" s="600"/>
      <c r="D4" s="600"/>
      <c r="E4" s="600"/>
      <c r="F4" s="600"/>
      <c r="G4" s="600"/>
      <c r="H4" s="6"/>
    </row>
    <row r="5" spans="1:13" x14ac:dyDescent="0.35">
      <c r="A5" s="3" t="str">
        <f>'Template Old'!A5</f>
        <v>Deliverable</v>
      </c>
      <c r="B5" s="632" t="s">
        <v>421</v>
      </c>
      <c r="C5" s="632"/>
      <c r="D5" s="632"/>
      <c r="E5" s="632"/>
      <c r="F5" s="632"/>
      <c r="G5" s="632"/>
      <c r="H5" s="323"/>
    </row>
    <row r="6" spans="1:13" x14ac:dyDescent="0.35">
      <c r="A6" s="3" t="str">
        <f>'Template Old'!A6</f>
        <v>Deadline</v>
      </c>
      <c r="B6" s="639" t="s">
        <v>191</v>
      </c>
      <c r="C6" s="639"/>
      <c r="D6" s="639"/>
      <c r="E6" s="639"/>
      <c r="F6" s="639"/>
      <c r="G6" s="639"/>
      <c r="H6" s="323"/>
    </row>
    <row r="7" spans="1:13" ht="58.5" customHeight="1" x14ac:dyDescent="0.35">
      <c r="A7" s="4" t="str">
        <f>'Template Old'!A7</f>
        <v>Priority in RSDP, click to see applicable Footnote</v>
      </c>
      <c r="B7" s="259" t="s">
        <v>191</v>
      </c>
      <c r="C7" s="259"/>
      <c r="D7" s="4" t="str">
        <f>'Template Old'!D7</f>
        <v>Priority (1-Low, 2-Med, 3-High )</v>
      </c>
      <c r="E7" s="320">
        <v>1</v>
      </c>
      <c r="F7" s="4" t="str">
        <f>'Template Old'!F7</f>
        <v>Project has been Re-Baselined? (0-No, 1-Yes)</v>
      </c>
      <c r="G7" s="259">
        <v>0</v>
      </c>
      <c r="H7" s="323"/>
    </row>
    <row r="8" spans="1:13" x14ac:dyDescent="0.35">
      <c r="A8" s="3" t="str">
        <f>'Template Old'!A8</f>
        <v>P81 Req (2013)</v>
      </c>
      <c r="B8" s="639" t="s">
        <v>191</v>
      </c>
      <c r="C8" s="639"/>
      <c r="D8" s="639"/>
      <c r="E8" s="639"/>
      <c r="F8" s="639"/>
      <c r="G8" s="639"/>
      <c r="H8" s="323"/>
    </row>
    <row r="9" spans="1:13" x14ac:dyDescent="0.35">
      <c r="A9" s="3" t="str">
        <f>'Template Old'!A9</f>
        <v>Number of Directives</v>
      </c>
      <c r="B9">
        <v>0</v>
      </c>
      <c r="C9" s="639" t="s">
        <v>191</v>
      </c>
      <c r="D9" s="639"/>
      <c r="E9" s="639"/>
      <c r="F9" s="639"/>
      <c r="G9" s="639"/>
      <c r="H9" s="323"/>
    </row>
    <row r="10" spans="1:13" x14ac:dyDescent="0.35">
      <c r="A10" s="424" t="str">
        <f>'Template Old'!A10</f>
        <v>No. of Guidances (see Note 2)</v>
      </c>
      <c r="B10" s="259">
        <v>4</v>
      </c>
      <c r="C10" s="654"/>
      <c r="D10" s="654"/>
      <c r="E10" s="654"/>
      <c r="F10" s="654"/>
      <c r="G10" s="654"/>
      <c r="H10" s="323"/>
    </row>
    <row r="11" spans="1:13" ht="29" x14ac:dyDescent="0.35">
      <c r="A11" s="424" t="str">
        <f>'Template Old'!A11</f>
        <v>Directionally consistent with IERP findings (See Note 5)</v>
      </c>
      <c r="B11" s="632" t="s">
        <v>191</v>
      </c>
      <c r="C11" s="632"/>
      <c r="D11" s="632"/>
      <c r="E11" s="632"/>
      <c r="F11" s="632"/>
      <c r="G11" s="632"/>
      <c r="H11" s="321"/>
      <c r="K11" s="1"/>
      <c r="L11" s="1"/>
      <c r="M11" s="1"/>
    </row>
    <row r="12" spans="1:13" x14ac:dyDescent="0.35">
      <c r="A12" s="3" t="str">
        <f>'Template Old'!A12</f>
        <v>Developer</v>
      </c>
      <c r="B12" s="628" t="s">
        <v>422</v>
      </c>
      <c r="C12" s="628"/>
      <c r="D12" s="628"/>
      <c r="E12" s="628"/>
      <c r="F12" s="628"/>
      <c r="G12" s="628"/>
      <c r="H12" s="321"/>
    </row>
    <row r="13" spans="1:13" x14ac:dyDescent="0.35">
      <c r="A13" s="3" t="str">
        <f>'Template Old'!A13</f>
        <v>PMOS Liaison</v>
      </c>
      <c r="B13" s="628" t="s">
        <v>423</v>
      </c>
      <c r="C13" s="628"/>
      <c r="D13" s="628"/>
      <c r="E13" s="628"/>
      <c r="F13" s="628"/>
      <c r="G13" s="628"/>
      <c r="H13" s="321"/>
    </row>
    <row r="14" spans="1:13" x14ac:dyDescent="0.35">
      <c r="A14" s="3" t="str">
        <f>'Template Old'!A14</f>
        <v>Affected Standards</v>
      </c>
      <c r="B14">
        <v>1</v>
      </c>
      <c r="C14" s="663" t="s">
        <v>421</v>
      </c>
      <c r="D14" s="663"/>
      <c r="E14" s="663"/>
      <c r="F14" s="663"/>
      <c r="G14" s="663"/>
      <c r="H14" s="323"/>
    </row>
    <row r="15" spans="1:13" x14ac:dyDescent="0.35">
      <c r="A15" s="3" t="str">
        <f>'Template Old'!A15</f>
        <v>Last Updated</v>
      </c>
      <c r="B15" s="321"/>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46" t="str">
        <f>'Template Old'!I18</f>
        <v>Index</v>
      </c>
      <c r="J18" s="4"/>
    </row>
    <row r="19" spans="1:10" x14ac:dyDescent="0.35">
      <c r="A19" s="30" t="str">
        <f>'Lookup Lists'!C3</f>
        <v>Nominations - SAR / PR</v>
      </c>
      <c r="B19" s="75"/>
      <c r="C19" s="75"/>
      <c r="D19" s="17"/>
      <c r="E19" s="17"/>
      <c r="F19" s="41">
        <f t="shared" ref="F19:F34" si="0">IF(D19-B19&gt;DATE(2007,1,1),0,D19-B19)</f>
        <v>0</v>
      </c>
      <c r="G19" s="444"/>
      <c r="H19" s="444"/>
      <c r="I19" s="19">
        <v>1</v>
      </c>
    </row>
    <row r="20" spans="1:10" x14ac:dyDescent="0.35">
      <c r="A20" s="31" t="str">
        <f>'Lookup Lists'!C6</f>
        <v>Nominations - DT</v>
      </c>
      <c r="B20" s="75"/>
      <c r="C20" s="75"/>
      <c r="D20" s="10"/>
      <c r="E20" s="8"/>
      <c r="F20" s="42">
        <f t="shared" si="0"/>
        <v>0</v>
      </c>
      <c r="G20" s="442"/>
      <c r="H20" s="442"/>
      <c r="I20" s="13">
        <v>2</v>
      </c>
    </row>
    <row r="21" spans="1:10" x14ac:dyDescent="0.35">
      <c r="A21" s="31" t="str">
        <f>'Lookup Lists'!C9</f>
        <v>QR - Quality Review</v>
      </c>
      <c r="B21" s="75"/>
      <c r="C21" s="75"/>
      <c r="D21" s="10"/>
      <c r="E21" s="8"/>
      <c r="F21" s="42">
        <f t="shared" si="0"/>
        <v>0</v>
      </c>
      <c r="G21" s="442"/>
      <c r="H21" s="442"/>
      <c r="I21" s="12">
        <v>3</v>
      </c>
    </row>
    <row r="22" spans="1:10" x14ac:dyDescent="0.35">
      <c r="A22" s="29" t="str">
        <f>'Lookup Lists'!C4</f>
        <v>SP1 - SAR/PR/WP Posting 1</v>
      </c>
      <c r="B22" s="75">
        <v>41836</v>
      </c>
      <c r="C22" s="75">
        <v>41865</v>
      </c>
      <c r="D22" s="10">
        <v>41836</v>
      </c>
      <c r="E22" s="10">
        <f>D22+30</f>
        <v>41866</v>
      </c>
      <c r="F22" s="42">
        <f t="shared" si="0"/>
        <v>0</v>
      </c>
      <c r="G22" s="442"/>
      <c r="H22" s="442"/>
      <c r="I22" s="13">
        <v>4</v>
      </c>
    </row>
    <row r="23" spans="1:10" x14ac:dyDescent="0.35">
      <c r="A23" s="29" t="str">
        <f>'Lookup Lists'!C5</f>
        <v>SP2 - SAR/PR/WP Posting 2</v>
      </c>
      <c r="B23" s="75"/>
      <c r="C23" s="75"/>
      <c r="D23" s="10"/>
      <c r="E23" s="8"/>
      <c r="F23" s="42">
        <f t="shared" si="0"/>
        <v>0</v>
      </c>
      <c r="G23" s="442"/>
      <c r="H23" s="442"/>
      <c r="I23" s="12">
        <v>5</v>
      </c>
    </row>
    <row r="24" spans="1:10" x14ac:dyDescent="0.35">
      <c r="A24" s="32" t="str">
        <f>'Lookup Lists'!C7</f>
        <v>CP1 - Comment Period 1</v>
      </c>
      <c r="B24" s="75"/>
      <c r="C24" s="75"/>
      <c r="D24" s="10"/>
      <c r="E24" s="8"/>
      <c r="F24" s="42">
        <f t="shared" si="0"/>
        <v>0</v>
      </c>
      <c r="G24" s="442"/>
      <c r="H24" s="442"/>
      <c r="I24" s="13">
        <v>6</v>
      </c>
    </row>
    <row r="25" spans="1:10" x14ac:dyDescent="0.35">
      <c r="A25" s="32" t="str">
        <f>'Lookup Lists'!C8</f>
        <v>CP2 - Comment Period 2</v>
      </c>
      <c r="B25" s="75"/>
      <c r="C25" s="75"/>
      <c r="D25" s="10"/>
      <c r="E25" s="8"/>
      <c r="F25" s="42">
        <f t="shared" si="0"/>
        <v>0</v>
      </c>
      <c r="G25" s="442"/>
      <c r="H25" s="442"/>
      <c r="I25" s="12">
        <v>7</v>
      </c>
    </row>
    <row r="26" spans="1:10" x14ac:dyDescent="0.35">
      <c r="A26" s="34" t="str">
        <f>'Lookup Lists'!C10</f>
        <v>CIB - Com/Ballot 1 (Initial)</v>
      </c>
      <c r="B26" s="75">
        <v>42215</v>
      </c>
      <c r="C26" s="75">
        <v>42261</v>
      </c>
      <c r="D26" s="10">
        <v>42328</v>
      </c>
      <c r="E26" s="8">
        <f>D26+45</f>
        <v>42373</v>
      </c>
      <c r="F26" s="42">
        <f t="shared" si="0"/>
        <v>113</v>
      </c>
      <c r="G26" s="442"/>
      <c r="H26" s="84">
        <v>0.55969999999999998</v>
      </c>
      <c r="I26" s="13">
        <v>8</v>
      </c>
    </row>
    <row r="27" spans="1:10" x14ac:dyDescent="0.35">
      <c r="A27" s="34" t="str">
        <f>'Lookup Lists'!C11</f>
        <v xml:space="preserve">CAB - Com/Add Ballot 2 </v>
      </c>
      <c r="B27" s="75">
        <v>42318</v>
      </c>
      <c r="C27" s="75">
        <v>42380</v>
      </c>
      <c r="D27" s="44"/>
      <c r="E27" s="45"/>
      <c r="F27" s="42">
        <f t="shared" si="0"/>
        <v>-42318</v>
      </c>
      <c r="G27" s="442"/>
      <c r="H27" s="84">
        <v>0.70640000000000003</v>
      </c>
      <c r="I27" s="12">
        <v>9</v>
      </c>
    </row>
    <row r="28" spans="1:10" x14ac:dyDescent="0.35">
      <c r="A28" s="34" t="str">
        <f>'Lookup Lists'!C12</f>
        <v>CAB - Com/Add Ballot 3</v>
      </c>
      <c r="B28" s="75"/>
      <c r="C28" s="75"/>
      <c r="D28" s="10"/>
      <c r="E28" s="8"/>
      <c r="F28" s="42">
        <f t="shared" si="0"/>
        <v>0</v>
      </c>
      <c r="G28" s="442"/>
      <c r="H28" s="442"/>
      <c r="I28" s="13">
        <v>10</v>
      </c>
    </row>
    <row r="29" spans="1:10" x14ac:dyDescent="0.35">
      <c r="A29" s="34" t="str">
        <f>'Lookup Lists'!C13</f>
        <v>CAB - Com/Add Ballot 4</v>
      </c>
      <c r="B29" s="75"/>
      <c r="C29" s="75"/>
      <c r="D29" s="10"/>
      <c r="E29" s="8"/>
      <c r="F29" s="42">
        <f t="shared" si="0"/>
        <v>0</v>
      </c>
      <c r="G29" s="442"/>
      <c r="H29" s="442"/>
      <c r="I29" s="12">
        <v>11</v>
      </c>
    </row>
    <row r="30" spans="1:10" x14ac:dyDescent="0.35">
      <c r="A30" s="34" t="str">
        <f>'Lookup Lists'!C14</f>
        <v>CAB - Com/Add Ballot 5</v>
      </c>
      <c r="B30" s="75"/>
      <c r="C30" s="75"/>
      <c r="D30" s="10"/>
      <c r="E30" s="8"/>
      <c r="F30" s="42">
        <f t="shared" si="0"/>
        <v>0</v>
      </c>
      <c r="G30" s="442"/>
      <c r="H30" s="442"/>
      <c r="I30" s="13">
        <v>12</v>
      </c>
    </row>
    <row r="31" spans="1:10" x14ac:dyDescent="0.35">
      <c r="A31" s="35" t="str">
        <f>'Lookup Lists'!C15</f>
        <v>FB - Final Ballot</v>
      </c>
      <c r="B31" s="75">
        <v>42398</v>
      </c>
      <c r="C31" s="75">
        <v>42408</v>
      </c>
      <c r="D31" s="10">
        <v>42394</v>
      </c>
      <c r="E31" s="8">
        <f>D31+10</f>
        <v>42404</v>
      </c>
      <c r="F31" s="42">
        <f t="shared" si="0"/>
        <v>-4</v>
      </c>
      <c r="G31" s="442"/>
      <c r="H31" s="84">
        <v>0.72060000000000002</v>
      </c>
      <c r="I31" s="12">
        <v>13</v>
      </c>
    </row>
    <row r="32" spans="1:10" x14ac:dyDescent="0.35">
      <c r="A32" s="36" t="str">
        <f>'Lookup Lists'!C16</f>
        <v>PTB - Present to BOT</v>
      </c>
      <c r="B32" s="75">
        <v>42410</v>
      </c>
      <c r="C32" s="75">
        <f>B32+2</f>
        <v>42412</v>
      </c>
      <c r="D32" s="10">
        <v>42410</v>
      </c>
      <c r="E32" s="8">
        <f>D32+2</f>
        <v>42412</v>
      </c>
      <c r="F32" s="42">
        <f t="shared" si="0"/>
        <v>0</v>
      </c>
      <c r="G32" s="442"/>
      <c r="H32" s="442"/>
      <c r="I32" s="13">
        <v>14</v>
      </c>
    </row>
    <row r="33" spans="1:9" x14ac:dyDescent="0.35">
      <c r="A33" s="37" t="str">
        <f>'Lookup Lists'!C17</f>
        <v>Filing - Filing with Regulators</v>
      </c>
      <c r="B33" s="75">
        <v>42480</v>
      </c>
      <c r="C33" s="75">
        <f>B33+30</f>
        <v>42510</v>
      </c>
      <c r="D33" s="10">
        <v>42480</v>
      </c>
      <c r="E33" s="10">
        <f>D33+30</f>
        <v>42510</v>
      </c>
      <c r="F33" s="42">
        <f t="shared" si="0"/>
        <v>0</v>
      </c>
      <c r="G33" s="442"/>
      <c r="H33" s="442"/>
      <c r="I33" s="12">
        <v>15</v>
      </c>
    </row>
    <row r="34" spans="1:9" ht="15" thickBot="1" x14ac:dyDescent="0.4">
      <c r="A34" s="38" t="str">
        <f>'Lookup Lists'!C18</f>
        <v>PT - Post Approval Training</v>
      </c>
      <c r="B34" s="76"/>
      <c r="C34" s="76"/>
      <c r="D34" s="14"/>
      <c r="E34" s="15"/>
      <c r="F34" s="43">
        <f t="shared" si="0"/>
        <v>0</v>
      </c>
      <c r="G34" s="82"/>
      <c r="H34" s="82"/>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ht="29.9" customHeight="1" x14ac:dyDescent="0.35">
      <c r="A38" s="77" t="s">
        <v>424</v>
      </c>
      <c r="B38" s="78">
        <v>42491</v>
      </c>
      <c r="C38" s="649" t="s">
        <v>425</v>
      </c>
      <c r="D38" s="649"/>
      <c r="E38" s="649"/>
      <c r="F38" s="649"/>
      <c r="G38" s="649"/>
      <c r="H38" s="650"/>
    </row>
    <row r="39" spans="1:9" x14ac:dyDescent="0.35">
      <c r="A39" s="79"/>
      <c r="B39" s="80"/>
      <c r="C39" s="646"/>
      <c r="D39" s="646"/>
      <c r="E39" s="646"/>
      <c r="F39" s="646"/>
      <c r="G39" s="646"/>
      <c r="H39" s="647"/>
    </row>
    <row r="40" spans="1:9" ht="15" thickBot="1" x14ac:dyDescent="0.4">
      <c r="A40" s="81"/>
      <c r="B40" s="425"/>
      <c r="C40" s="644"/>
      <c r="D40" s="644"/>
      <c r="E40" s="644"/>
      <c r="F40" s="644"/>
      <c r="G40" s="644"/>
      <c r="H40" s="645"/>
    </row>
  </sheetData>
  <autoFilter ref="A18:I34" xr:uid="{00000000-0009-0000-0000-00003D000000}"/>
  <customSheetViews>
    <customSheetView guid="{1320E5F0-9854-46BA-9165-0D2D126E5847}" showPageBreaks="1" zeroValues="0" printArea="1" showAutoFilter="1" hiddenColumns="1">
      <pane ySplit="1" topLeftCell="A2" activePane="bottomLeft" state="frozen"/>
      <selection pane="bottomLeft"/>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61CDC348-8240-4CDA-8451-C3A5BA8A0AEB}"/>
    </customSheetView>
  </customSheetViews>
  <mergeCells count="17">
    <mergeCell ref="B12:G12"/>
    <mergeCell ref="B1:G1"/>
    <mergeCell ref="B2:G2"/>
    <mergeCell ref="B3:G3"/>
    <mergeCell ref="B4:G4"/>
    <mergeCell ref="B5:G5"/>
    <mergeCell ref="B6:G6"/>
    <mergeCell ref="B8:G8"/>
    <mergeCell ref="B11:G11"/>
    <mergeCell ref="C9:G9"/>
    <mergeCell ref="C10:G10"/>
    <mergeCell ref="C40:H40"/>
    <mergeCell ref="B13:G13"/>
    <mergeCell ref="C37:H37"/>
    <mergeCell ref="C38:H38"/>
    <mergeCell ref="C39:H39"/>
    <mergeCell ref="C14:G14"/>
  </mergeCells>
  <conditionalFormatting sqref="B19:C34">
    <cfRule type="expression" dxfId="870" priority="1">
      <formula>AND($B19&lt;=NOW(),$C19&gt;=NOW())</formula>
    </cfRule>
  </conditionalFormatting>
  <conditionalFormatting sqref="D22:E22">
    <cfRule type="expression" dxfId="869" priority="1217">
      <formula>AND($D22&lt;=NOW(),$E22&gt;=NOW())</formula>
    </cfRule>
  </conditionalFormatting>
  <conditionalFormatting sqref="D33:E33">
    <cfRule type="expression" dxfId="868" priority="2">
      <formula>AND($B33&lt;=NOW(),$C33&gt;=NOW())</formula>
    </cfRule>
  </conditionalFormatting>
  <conditionalFormatting sqref="F19:F34">
    <cfRule type="cellIs" dxfId="867" priority="5" operator="lessThan">
      <formula>-90</formula>
    </cfRule>
    <cfRule type="cellIs" dxfId="866" priority="6" operator="lessThan">
      <formula>-45</formula>
    </cfRule>
    <cfRule type="cellIs" dxfId="865" priority="7" operator="greaterThan">
      <formula>-45</formula>
    </cfRule>
  </conditionalFormatting>
  <hyperlinks>
    <hyperlink ref="B2" r:id="rId2" display="Phase 2 System Protection Coordination" xr:uid="{00000000-0004-0000-3D00-000000000000}"/>
    <hyperlink ref="H1" location="Home!A1" display="Return to Home" xr:uid="{00000000-0004-0000-3D00-000001000000}"/>
    <hyperlink ref="B2:G2" r:id="rId3" display="Phase 2 of Balancing Authority Reliability-based Controls – BAL-005, BAL-006, FAC-001" xr:uid="{00000000-0004-0000-3D00-000002000000}"/>
    <hyperlink ref="H26" r:id="rId4" display="http://www.nerc.com/pa/Stand/Project 20101421 Phase 2 DL/2010-14.2.1_BAL-005-1_BAL-006-3_FAC-001-3_IB_NBP_Results_Word_Announce_09162015.pdf" xr:uid="{00000000-0004-0000-3D00-000003000000}"/>
    <hyperlink ref="H27" r:id="rId5" display="http://www.nerc.com/pa/Stand/Project 20101421 Phase 2 DL/2010-14.2.1_BAL-005_006_FAC-001_AB_NBP_Results_Word_Announce_01152016.pdf" xr:uid="{00000000-0004-0000-3D00-000004000000}"/>
    <hyperlink ref="H31" r:id="rId6" display="http://www.nerc.com/pa/Stand/Project 20101421 Phase 2 DL/2010-14.2.1_BAL-005_006_FAC-001_AB_NBP_Results_Word_Announce_01152016.pdf" xr:uid="{00000000-0004-0000-3D00-000005000000}"/>
    <hyperlink ref="B12:G12" r:id="rId7" display="Darrel Richardson" xr:uid="{00000000-0004-0000-3D00-000006000000}"/>
    <hyperlink ref="B13:G13" r:id="rId8" display="Ken Goldsmith" xr:uid="{00000000-0004-0000-3D00-000007000000}"/>
    <hyperlink ref="A11" location="Footnotes!A1" display="Footnotes!A1" xr:uid="{00000000-0004-0000-3D00-000008000000}"/>
    <hyperlink ref="A10" location="Footnotes!A1" display="Footnotes!A1" xr:uid="{00000000-0004-0000-3D00-000009000000}"/>
  </hyperlinks>
  <pageMargins left="0.7" right="0.7" top="0.75" bottom="0.75" header="0.3" footer="0.3"/>
  <pageSetup orientation="landscape" horizontalDpi="1200" verticalDpi="1200" r:id="rId9"/>
  <headerFooter>
    <oddHeader>&amp;R&amp;"Calibri"&amp;10&amp;K000000 Limited Disclosure&amp;1#_x000D_</oddHeader>
    <oddFooter>&amp;L&amp;BNorth American Electric Reliability Corporation Confidential&amp;B_x000D_&amp;1#&amp;"Calibri"&amp;10&amp;K0000FF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8" id="{6414BBFA-2FB7-4923-AA62-2481753A2D60}">
            <xm:f>IF($B$20=Home!$I$5,$A$24,)</xm:f>
            <x14:dxf/>
          </x14:cfRule>
          <xm:sqref>I10:ABK10</xm:sqref>
        </x14:conditionalFormatting>
      </x14:conditionalFormatting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1">
    <tabColor rgb="FFFF0000"/>
  </sheetPr>
  <dimension ref="A1:M39"/>
  <sheetViews>
    <sheetView showZeros="0" zoomScaleNormal="100" workbookViewId="0">
      <pane ySplit="1" topLeftCell="A2" activePane="bottomLeft" state="frozen"/>
      <selection pane="bottomLeft" activeCell="C31" sqref="C31"/>
    </sheetView>
  </sheetViews>
  <sheetFormatPr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hidden="1" customWidth="1"/>
    <col min="10" max="10" width="19.453125" customWidth="1"/>
    <col min="11" max="12" width="10.453125" bestFit="1" customWidth="1"/>
  </cols>
  <sheetData>
    <row r="1" spans="1:13" s="7" customFormat="1" ht="18.5" x14ac:dyDescent="0.45">
      <c r="A1" s="27" t="str">
        <f>'Template Old'!A1</f>
        <v>Project</v>
      </c>
      <c r="B1" s="629" t="s">
        <v>426</v>
      </c>
      <c r="C1" s="630"/>
      <c r="D1" s="630"/>
      <c r="E1" s="630"/>
      <c r="F1" s="630"/>
      <c r="G1" s="630"/>
      <c r="H1" s="49" t="s">
        <v>178</v>
      </c>
    </row>
    <row r="2" spans="1:13" s="7" customFormat="1" ht="15" customHeight="1" x14ac:dyDescent="0.45">
      <c r="A2" s="3" t="str">
        <f>'Template Old'!A2</f>
        <v>Project Name</v>
      </c>
      <c r="B2" s="631" t="s">
        <v>419</v>
      </c>
      <c r="C2" s="631"/>
      <c r="D2" s="631"/>
      <c r="E2" s="631"/>
      <c r="F2" s="631"/>
      <c r="G2" s="631"/>
      <c r="H2" s="6"/>
    </row>
    <row r="3" spans="1:13" s="7" customFormat="1" ht="15" customHeight="1" x14ac:dyDescent="0.45">
      <c r="A3" s="3" t="str">
        <f>'Template Old'!A3</f>
        <v>Status</v>
      </c>
      <c r="B3" s="612" t="s">
        <v>328</v>
      </c>
      <c r="C3" s="612"/>
      <c r="D3" s="612"/>
      <c r="E3" s="612"/>
      <c r="F3" s="612"/>
      <c r="G3" s="612"/>
      <c r="H3" s="6"/>
    </row>
    <row r="4" spans="1:13" s="7" customFormat="1" ht="35.15" customHeight="1" x14ac:dyDescent="0.45">
      <c r="A4" s="3" t="str">
        <f>'Template Old'!A4</f>
        <v>Comments</v>
      </c>
      <c r="B4" s="600" t="s">
        <v>427</v>
      </c>
      <c r="C4" s="600"/>
      <c r="D4" s="600"/>
      <c r="E4" s="600"/>
      <c r="F4" s="600"/>
      <c r="G4" s="600"/>
      <c r="H4" s="6"/>
    </row>
    <row r="5" spans="1:13" x14ac:dyDescent="0.35">
      <c r="A5" s="3" t="str">
        <f>'Template Old'!A5</f>
        <v>Deliverable</v>
      </c>
      <c r="B5" s="632" t="s">
        <v>428</v>
      </c>
      <c r="C5" s="632"/>
      <c r="D5" s="632"/>
      <c r="E5" s="632"/>
      <c r="F5" s="632"/>
      <c r="G5" s="632"/>
      <c r="H5" s="323"/>
    </row>
    <row r="6" spans="1:13" x14ac:dyDescent="0.35">
      <c r="A6" s="3" t="str">
        <f>'Template Old'!A6</f>
        <v>Deadline</v>
      </c>
      <c r="B6" s="639" t="s">
        <v>191</v>
      </c>
      <c r="C6" s="639"/>
      <c r="D6" s="639"/>
      <c r="E6" s="639"/>
      <c r="F6" s="639"/>
      <c r="G6" s="639"/>
      <c r="H6" s="323"/>
    </row>
    <row r="7" spans="1:13" ht="72.5" x14ac:dyDescent="0.35">
      <c r="A7" s="255" t="str">
        <f>'Template Old'!A7</f>
        <v>Priority in RSDP, click to see applicable Footnote</v>
      </c>
      <c r="B7" s="639" t="s">
        <v>191</v>
      </c>
      <c r="C7" s="639"/>
      <c r="D7" s="4" t="str">
        <f>'Template Old'!D7</f>
        <v>Priority (1-Low, 2-Med, 3-High )</v>
      </c>
      <c r="E7" s="259">
        <v>1</v>
      </c>
      <c r="F7" s="4" t="str">
        <f>'Template Old'!F7</f>
        <v>Project has been Re-Baselined? (0-No, 1-Yes)</v>
      </c>
      <c r="G7" s="259">
        <v>0</v>
      </c>
      <c r="H7" s="323"/>
    </row>
    <row r="8" spans="1:13" x14ac:dyDescent="0.35">
      <c r="A8" s="3" t="str">
        <f>'Template Old'!A8</f>
        <v>P81 Req (2013)</v>
      </c>
      <c r="B8" s="639">
        <v>11</v>
      </c>
      <c r="C8" s="639"/>
      <c r="D8" s="639"/>
      <c r="E8" s="639"/>
      <c r="F8" s="639"/>
      <c r="G8" s="639"/>
      <c r="H8" s="323"/>
    </row>
    <row r="9" spans="1:13" x14ac:dyDescent="0.35">
      <c r="A9" s="3" t="str">
        <f>'Template Old'!A9</f>
        <v>Number of Directives</v>
      </c>
      <c r="B9" s="259">
        <v>7</v>
      </c>
      <c r="C9" s="639"/>
      <c r="D9" s="639"/>
      <c r="E9" s="639"/>
      <c r="F9" s="639"/>
      <c r="G9" s="639"/>
      <c r="H9" s="323"/>
    </row>
    <row r="10" spans="1:13" x14ac:dyDescent="0.35">
      <c r="A10" s="424" t="str">
        <f>'Template Old'!A10</f>
        <v>No. of Guidances (see Note 2)</v>
      </c>
      <c r="B10" s="259">
        <v>1</v>
      </c>
      <c r="C10" s="654"/>
      <c r="D10" s="654"/>
      <c r="E10" s="654"/>
      <c r="F10" s="654"/>
      <c r="G10" s="654"/>
      <c r="H10" s="323"/>
    </row>
    <row r="11" spans="1:13" ht="29" x14ac:dyDescent="0.35">
      <c r="A11" s="424" t="str">
        <f>'Template Old'!A11</f>
        <v>Directionally consistent with IERP findings (See Note 5)</v>
      </c>
      <c r="B11" s="632" t="s">
        <v>191</v>
      </c>
      <c r="C11" s="632"/>
      <c r="D11" s="632"/>
      <c r="E11" s="632"/>
      <c r="F11" s="632"/>
      <c r="G11" s="632"/>
      <c r="H11" s="321"/>
      <c r="K11" s="1"/>
      <c r="L11" s="1"/>
      <c r="M11" s="1"/>
    </row>
    <row r="12" spans="1:13" x14ac:dyDescent="0.35">
      <c r="A12" s="3" t="str">
        <f>'Template Old'!A12</f>
        <v>Developer</v>
      </c>
      <c r="B12" s="628" t="s">
        <v>422</v>
      </c>
      <c r="C12" s="628"/>
      <c r="D12" s="628"/>
      <c r="E12" s="628"/>
      <c r="F12" s="628"/>
      <c r="G12" s="628"/>
      <c r="H12" s="321"/>
    </row>
    <row r="13" spans="1:13" x14ac:dyDescent="0.35">
      <c r="A13" s="3" t="str">
        <f>'Template Old'!A13</f>
        <v>PMOS Liaison</v>
      </c>
      <c r="B13" s="628" t="s">
        <v>423</v>
      </c>
      <c r="C13" s="628"/>
      <c r="D13" s="628"/>
      <c r="E13" s="628"/>
      <c r="F13" s="628"/>
      <c r="G13" s="628"/>
      <c r="H13" s="321"/>
    </row>
    <row r="14" spans="1:13" x14ac:dyDescent="0.35">
      <c r="A14" s="3" t="str">
        <f>'Template Old'!A14</f>
        <v>Affected Standards</v>
      </c>
      <c r="B14" s="323">
        <v>1</v>
      </c>
      <c r="C14" s="643" t="s">
        <v>428</v>
      </c>
      <c r="D14" s="643"/>
      <c r="E14" s="643"/>
      <c r="F14" s="643"/>
      <c r="G14" s="643"/>
      <c r="H14" s="323"/>
    </row>
    <row r="15" spans="1:13" x14ac:dyDescent="0.35">
      <c r="A15" s="3" t="str">
        <f>'Template Old'!A15</f>
        <v>Last Updated</v>
      </c>
      <c r="B15" s="321"/>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46" t="str">
        <f>'Template Old'!I18</f>
        <v>Index</v>
      </c>
      <c r="J18" s="4"/>
    </row>
    <row r="19" spans="1:10" x14ac:dyDescent="0.35">
      <c r="A19" s="71" t="str">
        <f>'Lookup Lists'!C3</f>
        <v>Nominations - SAR / PR</v>
      </c>
      <c r="B19" s="75"/>
      <c r="C19" s="75"/>
      <c r="D19" s="72"/>
      <c r="E19" s="72"/>
      <c r="F19" s="73">
        <f t="shared" ref="F19:F34" si="0">IF(D19-B19&gt;DATE(2007,1,1),0,D19-B19)</f>
        <v>0</v>
      </c>
      <c r="G19" s="110"/>
      <c r="H19" s="111"/>
      <c r="I19" s="65">
        <v>1</v>
      </c>
    </row>
    <row r="20" spans="1:10" x14ac:dyDescent="0.35">
      <c r="A20" s="31" t="str">
        <f>'Lookup Lists'!C6</f>
        <v>Nominations - DT</v>
      </c>
      <c r="B20" s="75"/>
      <c r="C20" s="75"/>
      <c r="D20" s="10"/>
      <c r="E20" s="8"/>
      <c r="F20" s="42">
        <f t="shared" si="0"/>
        <v>0</v>
      </c>
      <c r="G20" s="442"/>
      <c r="H20" s="443"/>
      <c r="I20" s="66">
        <v>2</v>
      </c>
    </row>
    <row r="21" spans="1:10" x14ac:dyDescent="0.35">
      <c r="A21" s="31" t="str">
        <f>'Lookup Lists'!C9</f>
        <v>QR - Quality Review</v>
      </c>
      <c r="B21" s="75"/>
      <c r="C21" s="75"/>
      <c r="D21" s="10"/>
      <c r="E21" s="8"/>
      <c r="F21" s="42">
        <f t="shared" si="0"/>
        <v>0</v>
      </c>
      <c r="G21" s="442"/>
      <c r="H21" s="443"/>
      <c r="I21" s="67">
        <v>3</v>
      </c>
    </row>
    <row r="22" spans="1:10" x14ac:dyDescent="0.35">
      <c r="A22" s="29" t="str">
        <f>'Lookup Lists'!C4</f>
        <v>SP1 - SAR/PR/WP Posting 1</v>
      </c>
      <c r="B22" s="75">
        <v>41836</v>
      </c>
      <c r="C22" s="75">
        <v>41865</v>
      </c>
      <c r="D22" s="10">
        <v>41836</v>
      </c>
      <c r="E22" s="10">
        <v>41865</v>
      </c>
      <c r="F22" s="42">
        <f t="shared" si="0"/>
        <v>0</v>
      </c>
      <c r="G22" s="442"/>
      <c r="H22" s="443"/>
      <c r="I22" s="66">
        <v>4</v>
      </c>
    </row>
    <row r="23" spans="1:10" x14ac:dyDescent="0.35">
      <c r="A23" s="29" t="str">
        <f>'Lookup Lists'!C5</f>
        <v>SP2 - SAR/PR/WP Posting 2</v>
      </c>
      <c r="B23" s="75"/>
      <c r="C23" s="75"/>
      <c r="D23" s="10"/>
      <c r="E23" s="8"/>
      <c r="F23" s="42">
        <f t="shared" si="0"/>
        <v>0</v>
      </c>
      <c r="G23" s="442"/>
      <c r="H23" s="443"/>
      <c r="I23" s="67">
        <v>5</v>
      </c>
    </row>
    <row r="24" spans="1:10" x14ac:dyDescent="0.35">
      <c r="A24" s="32" t="str">
        <f>'Lookup Lists'!C7</f>
        <v>CP1 - Comment Period 1</v>
      </c>
      <c r="B24" s="75"/>
      <c r="C24" s="75"/>
      <c r="D24" s="10"/>
      <c r="E24" s="8"/>
      <c r="F24" s="42">
        <f t="shared" si="0"/>
        <v>0</v>
      </c>
      <c r="G24" s="442"/>
      <c r="H24" s="443"/>
      <c r="I24" s="66">
        <v>6</v>
      </c>
    </row>
    <row r="25" spans="1:10" x14ac:dyDescent="0.35">
      <c r="A25" s="32" t="str">
        <f>'Lookup Lists'!C8</f>
        <v>CP2 - Comment Period 2</v>
      </c>
      <c r="B25" s="75"/>
      <c r="C25" s="75"/>
      <c r="D25" s="10"/>
      <c r="E25" s="8"/>
      <c r="F25" s="42">
        <f t="shared" si="0"/>
        <v>0</v>
      </c>
      <c r="G25" s="442"/>
      <c r="H25" s="443"/>
      <c r="I25" s="67">
        <v>7</v>
      </c>
    </row>
    <row r="26" spans="1:10" x14ac:dyDescent="0.35">
      <c r="A26" s="34" t="str">
        <f>'Lookup Lists'!C10</f>
        <v>CIB - Com/Ballot 1 (Initial)</v>
      </c>
      <c r="B26" s="75">
        <v>42318</v>
      </c>
      <c r="C26" s="75">
        <v>42380</v>
      </c>
      <c r="D26" s="10">
        <v>42328</v>
      </c>
      <c r="E26" s="8">
        <f>D26+45</f>
        <v>42373</v>
      </c>
      <c r="F26" s="42">
        <f t="shared" si="0"/>
        <v>10</v>
      </c>
      <c r="G26" s="442"/>
      <c r="H26" s="89">
        <v>0.75539999999999996</v>
      </c>
      <c r="I26" s="66">
        <v>8</v>
      </c>
    </row>
    <row r="27" spans="1:10" x14ac:dyDescent="0.35">
      <c r="A27" s="34" t="str">
        <f>'Lookup Lists'!C11</f>
        <v xml:space="preserve">CAB - Com/Add Ballot 2 </v>
      </c>
      <c r="B27" s="75"/>
      <c r="C27" s="75"/>
      <c r="D27" s="10"/>
      <c r="E27" s="8"/>
      <c r="F27" s="42">
        <f t="shared" si="0"/>
        <v>0</v>
      </c>
      <c r="G27" s="442"/>
      <c r="H27" s="430"/>
      <c r="I27" s="67">
        <v>9</v>
      </c>
    </row>
    <row r="28" spans="1:10" x14ac:dyDescent="0.35">
      <c r="A28" s="34" t="str">
        <f>'Lookup Lists'!C12</f>
        <v>CAB - Com/Add Ballot 3</v>
      </c>
      <c r="B28" s="75"/>
      <c r="C28" s="75"/>
      <c r="D28" s="10"/>
      <c r="E28" s="8"/>
      <c r="F28" s="42">
        <f t="shared" si="0"/>
        <v>0</v>
      </c>
      <c r="G28" s="442"/>
      <c r="H28" s="443"/>
      <c r="I28" s="66">
        <v>10</v>
      </c>
    </row>
    <row r="29" spans="1:10" x14ac:dyDescent="0.35">
      <c r="A29" s="34" t="str">
        <f>'Lookup Lists'!C13</f>
        <v>CAB - Com/Add Ballot 4</v>
      </c>
      <c r="B29" s="75"/>
      <c r="C29" s="75"/>
      <c r="D29" s="10"/>
      <c r="E29" s="8"/>
      <c r="F29" s="42">
        <f t="shared" si="0"/>
        <v>0</v>
      </c>
      <c r="G29" s="442"/>
      <c r="H29" s="443"/>
      <c r="I29" s="67">
        <v>11</v>
      </c>
    </row>
    <row r="30" spans="1:10" x14ac:dyDescent="0.35">
      <c r="A30" s="34" t="str">
        <f>'Lookup Lists'!C14</f>
        <v>CAB - Com/Add Ballot 5</v>
      </c>
      <c r="B30" s="75"/>
      <c r="C30" s="75"/>
      <c r="D30" s="10"/>
      <c r="E30" s="8"/>
      <c r="F30" s="42">
        <f t="shared" si="0"/>
        <v>0</v>
      </c>
      <c r="G30" s="442"/>
      <c r="H30" s="443"/>
      <c r="I30" s="66">
        <v>12</v>
      </c>
    </row>
    <row r="31" spans="1:10" x14ac:dyDescent="0.35">
      <c r="A31" s="35" t="str">
        <f>'Lookup Lists'!C15</f>
        <v>FB - Final Ballot</v>
      </c>
      <c r="B31" s="75">
        <v>42398</v>
      </c>
      <c r="C31" s="75">
        <v>42408</v>
      </c>
      <c r="D31" s="10">
        <v>42394</v>
      </c>
      <c r="E31" s="8">
        <f>D31+10</f>
        <v>42404</v>
      </c>
      <c r="F31" s="42">
        <f t="shared" si="0"/>
        <v>-4</v>
      </c>
      <c r="G31" s="442"/>
      <c r="H31" s="89">
        <v>0.80149999999999999</v>
      </c>
      <c r="I31" s="67">
        <v>13</v>
      </c>
    </row>
    <row r="32" spans="1:10" x14ac:dyDescent="0.35">
      <c r="A32" s="36" t="str">
        <f>'Lookup Lists'!C16</f>
        <v>PTB - Present to BOT</v>
      </c>
      <c r="B32" s="75">
        <v>42410</v>
      </c>
      <c r="C32" s="75">
        <f>B32+2</f>
        <v>42412</v>
      </c>
      <c r="D32" s="10">
        <v>42410</v>
      </c>
      <c r="E32" s="8">
        <f>D32+2</f>
        <v>42412</v>
      </c>
      <c r="F32" s="42">
        <f t="shared" si="0"/>
        <v>0</v>
      </c>
      <c r="G32" s="442"/>
      <c r="H32" s="443"/>
      <c r="I32" s="66">
        <v>14</v>
      </c>
    </row>
    <row r="33" spans="1:9" x14ac:dyDescent="0.35">
      <c r="A33" s="37" t="str">
        <f>'Lookup Lists'!C17</f>
        <v>Filing - Filing with Regulators</v>
      </c>
      <c r="B33" s="75">
        <v>42480</v>
      </c>
      <c r="C33" s="75">
        <f>B33+30</f>
        <v>42510</v>
      </c>
      <c r="D33" s="10">
        <v>42480</v>
      </c>
      <c r="E33" s="10">
        <f>D33+30</f>
        <v>42510</v>
      </c>
      <c r="F33" s="42">
        <f t="shared" si="0"/>
        <v>0</v>
      </c>
      <c r="G33" s="442"/>
      <c r="H33" s="443"/>
      <c r="I33" s="67">
        <v>15</v>
      </c>
    </row>
    <row r="34" spans="1:9" ht="15" thickBot="1" x14ac:dyDescent="0.4">
      <c r="A34" s="38" t="str">
        <f>'Lookup Lists'!C18</f>
        <v>PT - Post Approval Training</v>
      </c>
      <c r="B34" s="76"/>
      <c r="C34" s="76"/>
      <c r="D34" s="14"/>
      <c r="E34" s="15"/>
      <c r="F34" s="43">
        <f t="shared" si="0"/>
        <v>0</v>
      </c>
      <c r="G34" s="82"/>
      <c r="H34" s="88"/>
      <c r="I34" s="68">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427" t="s">
        <v>156</v>
      </c>
      <c r="B37" s="427" t="s">
        <v>157</v>
      </c>
      <c r="C37" s="648" t="s">
        <v>158</v>
      </c>
      <c r="D37" s="648"/>
      <c r="E37" s="648"/>
      <c r="F37" s="648"/>
      <c r="G37" s="648"/>
      <c r="H37" s="648"/>
    </row>
    <row r="38" spans="1:9" x14ac:dyDescent="0.35">
      <c r="A38" s="92"/>
      <c r="B38" s="93"/>
      <c r="C38" s="603"/>
      <c r="D38" s="603"/>
      <c r="E38" s="603"/>
      <c r="F38" s="603"/>
      <c r="G38" s="603"/>
      <c r="H38" s="604"/>
    </row>
    <row r="39" spans="1:9" ht="15" thickBot="1" x14ac:dyDescent="0.4">
      <c r="A39" s="94"/>
      <c r="B39" s="428"/>
      <c r="C39" s="597"/>
      <c r="D39" s="597"/>
      <c r="E39" s="597"/>
      <c r="F39" s="597"/>
      <c r="G39" s="597"/>
      <c r="H39" s="598"/>
    </row>
  </sheetData>
  <autoFilter ref="A18:I34" xr:uid="{00000000-0009-0000-0000-00003E000000}"/>
  <customSheetViews>
    <customSheetView guid="{1320E5F0-9854-46BA-9165-0D2D126E5847}" showPageBreaks="1" zeroValues="0" printArea="1" showAutoFilter="1" hiddenColumns="1">
      <pane ySplit="1" topLeftCell="A2" activePane="bottomLeft" state="frozen"/>
      <selection pane="bottomLeft" activeCell="H1" sqref="H1"/>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1A82A894-5BC9-4852-9CC7-FCD087AEEB81}"/>
    </customSheetView>
  </customSheetViews>
  <mergeCells count="17">
    <mergeCell ref="B12:G12"/>
    <mergeCell ref="B1:G1"/>
    <mergeCell ref="B2:G2"/>
    <mergeCell ref="B3:G3"/>
    <mergeCell ref="B4:G4"/>
    <mergeCell ref="B5:G5"/>
    <mergeCell ref="B6:G6"/>
    <mergeCell ref="B8:G8"/>
    <mergeCell ref="B11:G11"/>
    <mergeCell ref="B7:C7"/>
    <mergeCell ref="C9:G9"/>
    <mergeCell ref="C10:G10"/>
    <mergeCell ref="B13:G13"/>
    <mergeCell ref="C37:H37"/>
    <mergeCell ref="C38:H38"/>
    <mergeCell ref="C39:H39"/>
    <mergeCell ref="C14:G14"/>
  </mergeCells>
  <conditionalFormatting sqref="B19:C34">
    <cfRule type="expression" dxfId="864" priority="1">
      <formula>AND($B19&lt;=NOW(),$C19&gt;=NOW())</formula>
    </cfRule>
  </conditionalFormatting>
  <conditionalFormatting sqref="D22:E22">
    <cfRule type="expression" dxfId="863" priority="4">
      <formula>AND($B22&lt;=NOW(),$C22&gt;=NOW())</formula>
    </cfRule>
  </conditionalFormatting>
  <conditionalFormatting sqref="D33:E33">
    <cfRule type="expression" dxfId="862" priority="2">
      <formula>AND($B33&lt;=NOW(),$C33&gt;=NOW())</formula>
    </cfRule>
  </conditionalFormatting>
  <conditionalFormatting sqref="F19:F34">
    <cfRule type="cellIs" dxfId="861" priority="7" operator="lessThan">
      <formula>-90</formula>
    </cfRule>
    <cfRule type="cellIs" dxfId="860" priority="8" operator="lessThan">
      <formula>-45</formula>
    </cfRule>
    <cfRule type="cellIs" dxfId="859" priority="9" operator="greaterThan">
      <formula>-45</formula>
    </cfRule>
  </conditionalFormatting>
  <hyperlinks>
    <hyperlink ref="B2" r:id="rId2" display="Phase 2 System Protection Coordination" xr:uid="{00000000-0004-0000-3E00-000000000000}"/>
    <hyperlink ref="H1" location="Home!A1" display="Return to Home" xr:uid="{00000000-0004-0000-3E00-000001000000}"/>
    <hyperlink ref="B2:G2" r:id="rId3" display="Phase 2 of Balancing Authority Reliability-based Controls – BAL-005, BAL-006, FAC-001" xr:uid="{00000000-0004-0000-3E00-000002000000}"/>
    <hyperlink ref="H26" r:id="rId4" display="http://www.nerc.com/pa/Stand/Project 20101421 Phase 2 DL/2010-14.2.1_BAL-005_006_FAC-001_AB_NBP_Results_Word_Announce_01152016.pdf" xr:uid="{00000000-0004-0000-3E00-000003000000}"/>
    <hyperlink ref="H31" r:id="rId5" display="http://www.nerc.com/pa/Stand/Project 20101421 Phase 2 DL/2010-14.2.1_BAL-005_006_FAC-001_AB_NBP_Results_Word_Announce_01152016.pdf" xr:uid="{00000000-0004-0000-3E00-000004000000}"/>
    <hyperlink ref="B12:G12" r:id="rId6" display="Darrel Richardson" xr:uid="{00000000-0004-0000-3E00-000005000000}"/>
    <hyperlink ref="B13:G13" r:id="rId7" display="Ken Goldsmith" xr:uid="{00000000-0004-0000-3E00-000006000000}"/>
    <hyperlink ref="A11" location="Footnotes!A1" display="Footnotes!A1" xr:uid="{00000000-0004-0000-3E00-000007000000}"/>
    <hyperlink ref="A10" location="Footnotes!A1" display="Footnotes!A1" xr:uid="{00000000-0004-0000-3E00-000008000000}"/>
  </hyperlinks>
  <pageMargins left="0.7" right="0.7" top="0.75" bottom="0.75" header="0.3" footer="0.3"/>
  <pageSetup orientation="landscape" horizontalDpi="1200" verticalDpi="1200" r:id="rId8"/>
  <headerFooter>
    <oddHeader>&amp;R&amp;"Calibri"&amp;10&amp;K000000 Limited Disclosure&amp;1#_x000D_</oddHeader>
    <oddFooter>&amp;L&amp;BNorth American Electric Reliability Corporation Confidential&amp;B_x000D_&amp;1#&amp;"Calibri"&amp;10&amp;K0000FF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10" id="{EA5D4FDE-B580-44AA-B85C-6E7C1AA58C4E}">
            <xm:f>IF($B$20=Home!$I$5,$A$24,)</xm:f>
            <x14:dxf/>
          </x14:cfRule>
          <xm:sqref>I10:ABK10</xm:sqref>
        </x14:conditionalFormatting>
      </x14:conditionalFormatting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2">
    <tabColor rgb="FFFF0000"/>
  </sheetPr>
  <dimension ref="A1:M41"/>
  <sheetViews>
    <sheetView showZeros="0" zoomScaleNormal="100" workbookViewId="0">
      <pane ySplit="1" topLeftCell="A2" activePane="bottomLeft" state="frozen"/>
      <selection pane="bottomLeft" activeCell="C31" sqref="C31"/>
    </sheetView>
  </sheetViews>
  <sheetFormatPr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hidden="1" customWidth="1"/>
    <col min="10" max="10" width="19.453125" customWidth="1"/>
    <col min="11" max="12" width="10.453125" bestFit="1" customWidth="1"/>
  </cols>
  <sheetData>
    <row r="1" spans="1:13" s="7" customFormat="1" ht="18.5" x14ac:dyDescent="0.45">
      <c r="A1" s="27" t="str">
        <f>'Template Old'!A1</f>
        <v>Project</v>
      </c>
      <c r="B1" s="664" t="s">
        <v>429</v>
      </c>
      <c r="C1" s="665"/>
      <c r="D1" s="665"/>
      <c r="E1" s="665"/>
      <c r="F1" s="665"/>
      <c r="G1" s="665"/>
      <c r="H1" s="49" t="s">
        <v>178</v>
      </c>
    </row>
    <row r="2" spans="1:13" s="7" customFormat="1" ht="15" customHeight="1" x14ac:dyDescent="0.45">
      <c r="A2" s="3" t="str">
        <f>'Template Old'!A2</f>
        <v>Project Name</v>
      </c>
      <c r="B2" s="631" t="s">
        <v>419</v>
      </c>
      <c r="C2" s="631"/>
      <c r="D2" s="631"/>
      <c r="E2" s="631"/>
      <c r="F2" s="631"/>
      <c r="G2" s="631"/>
      <c r="H2" s="6"/>
    </row>
    <row r="3" spans="1:13" s="7" customFormat="1" ht="15" customHeight="1" x14ac:dyDescent="0.45">
      <c r="A3" s="3" t="str">
        <f>'Template Old'!A3</f>
        <v>Status</v>
      </c>
      <c r="B3" s="612" t="s">
        <v>328</v>
      </c>
      <c r="C3" s="612"/>
      <c r="D3" s="612"/>
      <c r="E3" s="612"/>
      <c r="F3" s="612"/>
      <c r="G3" s="612"/>
      <c r="H3" s="6"/>
    </row>
    <row r="4" spans="1:13" s="7" customFormat="1" ht="33.65" customHeight="1" x14ac:dyDescent="0.45">
      <c r="A4" s="3" t="str">
        <f>'Template Old'!A4</f>
        <v>Comments</v>
      </c>
      <c r="B4" s="600" t="s">
        <v>430</v>
      </c>
      <c r="C4" s="600"/>
      <c r="D4" s="600"/>
      <c r="E4" s="600"/>
      <c r="F4" s="600"/>
      <c r="G4" s="600"/>
      <c r="H4" s="6"/>
    </row>
    <row r="5" spans="1:13" x14ac:dyDescent="0.35">
      <c r="A5" s="3" t="str">
        <f>'Template Old'!A5</f>
        <v>Deliverable</v>
      </c>
      <c r="B5" s="632" t="s">
        <v>431</v>
      </c>
      <c r="C5" s="632"/>
      <c r="D5" s="632"/>
      <c r="E5" s="632"/>
      <c r="F5" s="632"/>
      <c r="G5" s="632"/>
      <c r="H5" s="323"/>
    </row>
    <row r="6" spans="1:13" x14ac:dyDescent="0.35">
      <c r="A6" s="3" t="str">
        <f>'Template Old'!A6</f>
        <v>Deadline</v>
      </c>
      <c r="B6" s="639" t="s">
        <v>191</v>
      </c>
      <c r="C6" s="639"/>
      <c r="D6" s="639"/>
      <c r="E6" s="639"/>
      <c r="F6" s="639"/>
      <c r="G6" s="639"/>
      <c r="H6" s="323"/>
    </row>
    <row r="7" spans="1:13" ht="59.9" customHeight="1" x14ac:dyDescent="0.35">
      <c r="A7" s="5" t="str">
        <f>'Template Old'!A7</f>
        <v>Priority in RSDP, click to see applicable Footnote</v>
      </c>
      <c r="B7" s="323" t="s">
        <v>191</v>
      </c>
      <c r="C7" s="323"/>
      <c r="D7" s="5" t="str">
        <f>'Template Old'!D7</f>
        <v>Priority (1-Low, 2-Med, 3-High )</v>
      </c>
      <c r="E7" s="323">
        <v>1</v>
      </c>
      <c r="F7" s="5" t="str">
        <f>'Template Old'!F7</f>
        <v>Project has been Re-Baselined? (0-No, 1-Yes)</v>
      </c>
      <c r="G7" s="323">
        <v>0</v>
      </c>
      <c r="H7" s="323"/>
    </row>
    <row r="8" spans="1:13" x14ac:dyDescent="0.35">
      <c r="A8" s="3" t="str">
        <f>'Template Old'!A8</f>
        <v>P81 Req (2013)</v>
      </c>
      <c r="B8" s="639" t="s">
        <v>191</v>
      </c>
      <c r="C8" s="639"/>
      <c r="D8" s="639"/>
      <c r="E8" s="639"/>
      <c r="F8" s="639"/>
      <c r="G8" s="639"/>
      <c r="H8" s="323"/>
    </row>
    <row r="9" spans="1:13" x14ac:dyDescent="0.35">
      <c r="A9" s="3" t="str">
        <f>'Template Old'!A9</f>
        <v>Number of Directives</v>
      </c>
      <c r="B9" s="323">
        <v>0</v>
      </c>
      <c r="C9" s="639" t="s">
        <v>191</v>
      </c>
      <c r="D9" s="639"/>
      <c r="E9" s="639"/>
      <c r="F9" s="639"/>
      <c r="G9" s="639"/>
      <c r="H9" s="323"/>
    </row>
    <row r="10" spans="1:13" x14ac:dyDescent="0.35">
      <c r="A10" s="424" t="str">
        <f>'Template Old'!A10</f>
        <v>No. of Guidances (see Note 2)</v>
      </c>
      <c r="B10" s="323">
        <v>0</v>
      </c>
      <c r="C10" s="639" t="s">
        <v>191</v>
      </c>
      <c r="D10" s="639"/>
      <c r="E10" s="639"/>
      <c r="F10" s="639"/>
      <c r="G10" s="639"/>
      <c r="H10" s="323"/>
    </row>
    <row r="11" spans="1:13" ht="29" x14ac:dyDescent="0.35">
      <c r="A11" s="424" t="str">
        <f>'Template Old'!A11</f>
        <v>Directionally consistent with IERP findings (See Note 5)</v>
      </c>
      <c r="B11" s="632" t="s">
        <v>191</v>
      </c>
      <c r="C11" s="632"/>
      <c r="D11" s="632"/>
      <c r="E11" s="632"/>
      <c r="F11" s="632"/>
      <c r="G11" s="632"/>
      <c r="H11" s="321"/>
      <c r="K11" s="1"/>
      <c r="L11" s="1"/>
      <c r="M11" s="1"/>
    </row>
    <row r="12" spans="1:13" x14ac:dyDescent="0.35">
      <c r="A12" s="3" t="str">
        <f>'Template Old'!A12</f>
        <v>Developer</v>
      </c>
      <c r="B12" s="628" t="s">
        <v>422</v>
      </c>
      <c r="C12" s="628"/>
      <c r="D12" s="628"/>
      <c r="E12" s="628"/>
      <c r="F12" s="628"/>
      <c r="G12" s="628"/>
      <c r="H12" s="321"/>
    </row>
    <row r="13" spans="1:13" x14ac:dyDescent="0.35">
      <c r="A13" s="3" t="str">
        <f>'Template Old'!A13</f>
        <v>PMOS Liaison</v>
      </c>
      <c r="B13" s="628" t="s">
        <v>423</v>
      </c>
      <c r="C13" s="628"/>
      <c r="D13" s="628"/>
      <c r="E13" s="628"/>
      <c r="F13" s="628"/>
      <c r="G13" s="628"/>
      <c r="H13" s="321"/>
    </row>
    <row r="14" spans="1:13" x14ac:dyDescent="0.35">
      <c r="A14" s="3" t="str">
        <f>'Template Old'!A14</f>
        <v>Affected Standards</v>
      </c>
      <c r="B14" s="323">
        <v>1</v>
      </c>
      <c r="C14" s="632" t="s">
        <v>431</v>
      </c>
      <c r="D14" s="632"/>
      <c r="E14" s="632"/>
      <c r="F14" s="632"/>
      <c r="G14" s="632"/>
      <c r="H14" s="323"/>
    </row>
    <row r="15" spans="1:13" x14ac:dyDescent="0.35">
      <c r="A15" s="3" t="str">
        <f>'Template Old'!A15</f>
        <v>Last Updated</v>
      </c>
      <c r="B15" s="321"/>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64" t="str">
        <f>'Template Old'!I18</f>
        <v>Index</v>
      </c>
      <c r="J18" s="4"/>
    </row>
    <row r="19" spans="1:10" x14ac:dyDescent="0.35">
      <c r="A19" s="30" t="str">
        <f>'Lookup Lists'!C3</f>
        <v>Nominations - SAR / PR</v>
      </c>
      <c r="B19" s="75"/>
      <c r="C19" s="75"/>
      <c r="D19" s="17"/>
      <c r="E19" s="17"/>
      <c r="F19" s="41">
        <f t="shared" ref="F19:F34" si="0">IF(D19-B19&gt;DATE(2007,1,1),0,D19-B19)</f>
        <v>0</v>
      </c>
      <c r="G19" s="444"/>
      <c r="H19" s="445"/>
      <c r="I19" s="65">
        <v>1</v>
      </c>
    </row>
    <row r="20" spans="1:10" x14ac:dyDescent="0.35">
      <c r="A20" s="31" t="str">
        <f>'Lookup Lists'!C6</f>
        <v>Nominations - DT</v>
      </c>
      <c r="B20" s="75"/>
      <c r="C20" s="75"/>
      <c r="D20" s="10"/>
      <c r="E20" s="8"/>
      <c r="F20" s="42">
        <f t="shared" si="0"/>
        <v>0</v>
      </c>
      <c r="G20" s="442"/>
      <c r="H20" s="443"/>
      <c r="I20" s="66">
        <v>2</v>
      </c>
    </row>
    <row r="21" spans="1:10" x14ac:dyDescent="0.35">
      <c r="A21" s="31" t="str">
        <f>'Lookup Lists'!C9</f>
        <v>QR - Quality Review</v>
      </c>
      <c r="B21" s="75"/>
      <c r="C21" s="75"/>
      <c r="D21" s="10"/>
      <c r="E21" s="8"/>
      <c r="F21" s="42">
        <f t="shared" si="0"/>
        <v>0</v>
      </c>
      <c r="G21" s="442"/>
      <c r="H21" s="443"/>
      <c r="I21" s="67">
        <v>3</v>
      </c>
    </row>
    <row r="22" spans="1:10" x14ac:dyDescent="0.35">
      <c r="A22" s="29" t="str">
        <f>'Lookup Lists'!C4</f>
        <v>SP1 - SAR/PR/WP Posting 1</v>
      </c>
      <c r="B22" s="75">
        <v>41836</v>
      </c>
      <c r="C22" s="75">
        <v>41865</v>
      </c>
      <c r="D22" s="10">
        <v>41836</v>
      </c>
      <c r="E22" s="10">
        <v>41865</v>
      </c>
      <c r="F22" s="42">
        <f t="shared" si="0"/>
        <v>0</v>
      </c>
      <c r="G22" s="442"/>
      <c r="H22" s="443"/>
      <c r="I22" s="66">
        <v>4</v>
      </c>
    </row>
    <row r="23" spans="1:10" x14ac:dyDescent="0.35">
      <c r="A23" s="29" t="str">
        <f>'Lookup Lists'!C5</f>
        <v>SP2 - SAR/PR/WP Posting 2</v>
      </c>
      <c r="B23" s="75"/>
      <c r="C23" s="75"/>
      <c r="D23" s="10"/>
      <c r="E23" s="8"/>
      <c r="F23" s="42">
        <f t="shared" si="0"/>
        <v>0</v>
      </c>
      <c r="G23" s="442"/>
      <c r="H23" s="443"/>
      <c r="I23" s="67">
        <v>5</v>
      </c>
    </row>
    <row r="24" spans="1:10" x14ac:dyDescent="0.35">
      <c r="A24" s="32" t="str">
        <f>'Lookup Lists'!C7</f>
        <v>CP1 - Comment Period 1</v>
      </c>
      <c r="B24" s="75"/>
      <c r="C24" s="75"/>
      <c r="D24" s="10"/>
      <c r="E24" s="8"/>
      <c r="F24" s="42">
        <f t="shared" si="0"/>
        <v>0</v>
      </c>
      <c r="G24" s="442"/>
      <c r="H24" s="443"/>
      <c r="I24" s="66">
        <v>6</v>
      </c>
    </row>
    <row r="25" spans="1:10" x14ac:dyDescent="0.35">
      <c r="A25" s="32" t="str">
        <f>'Lookup Lists'!C8</f>
        <v>CP2 - Comment Period 2</v>
      </c>
      <c r="B25" s="75"/>
      <c r="C25" s="75"/>
      <c r="D25" s="10"/>
      <c r="E25" s="8"/>
      <c r="F25" s="42">
        <f t="shared" si="0"/>
        <v>0</v>
      </c>
      <c r="G25" s="442"/>
      <c r="H25" s="443"/>
      <c r="I25" s="67">
        <v>7</v>
      </c>
    </row>
    <row r="26" spans="1:10" x14ac:dyDescent="0.35">
      <c r="A26" s="34" t="str">
        <f>'Lookup Lists'!C10</f>
        <v>CIB - Com/Ballot 1 (Initial)</v>
      </c>
      <c r="B26" s="75">
        <v>42318</v>
      </c>
      <c r="C26" s="75">
        <v>42380</v>
      </c>
      <c r="D26" s="10">
        <v>42328</v>
      </c>
      <c r="E26" s="8">
        <f>D26+45</f>
        <v>42373</v>
      </c>
      <c r="F26" s="42">
        <f t="shared" si="0"/>
        <v>10</v>
      </c>
      <c r="G26" s="442"/>
      <c r="H26" s="89">
        <v>0.94299999999999995</v>
      </c>
      <c r="I26" s="66">
        <v>8</v>
      </c>
    </row>
    <row r="27" spans="1:10" x14ac:dyDescent="0.35">
      <c r="A27" s="34" t="str">
        <f>'Lookup Lists'!C11</f>
        <v xml:space="preserve">CAB - Com/Add Ballot 2 </v>
      </c>
      <c r="B27" s="75"/>
      <c r="C27" s="75"/>
      <c r="D27" s="10"/>
      <c r="E27" s="8"/>
      <c r="F27" s="42">
        <f t="shared" si="0"/>
        <v>0</v>
      </c>
      <c r="G27" s="442"/>
      <c r="H27" s="95"/>
      <c r="I27" s="67">
        <v>9</v>
      </c>
    </row>
    <row r="28" spans="1:10" x14ac:dyDescent="0.35">
      <c r="A28" s="34" t="str">
        <f>'Lookup Lists'!C12</f>
        <v>CAB - Com/Add Ballot 3</v>
      </c>
      <c r="B28" s="75"/>
      <c r="C28" s="75"/>
      <c r="D28" s="10"/>
      <c r="E28" s="8"/>
      <c r="F28" s="42">
        <f t="shared" si="0"/>
        <v>0</v>
      </c>
      <c r="G28" s="442"/>
      <c r="H28" s="443"/>
      <c r="I28" s="66">
        <v>10</v>
      </c>
    </row>
    <row r="29" spans="1:10" x14ac:dyDescent="0.35">
      <c r="A29" s="34" t="str">
        <f>'Lookup Lists'!C13</f>
        <v>CAB - Com/Add Ballot 4</v>
      </c>
      <c r="B29" s="75"/>
      <c r="C29" s="75"/>
      <c r="D29" s="10"/>
      <c r="E29" s="8"/>
      <c r="F29" s="42">
        <f t="shared" si="0"/>
        <v>0</v>
      </c>
      <c r="G29" s="442"/>
      <c r="H29" s="443"/>
      <c r="I29" s="67">
        <v>11</v>
      </c>
    </row>
    <row r="30" spans="1:10" x14ac:dyDescent="0.35">
      <c r="A30" s="34" t="str">
        <f>'Lookup Lists'!C14</f>
        <v>CAB - Com/Add Ballot 5</v>
      </c>
      <c r="B30" s="75"/>
      <c r="C30" s="75"/>
      <c r="D30" s="10"/>
      <c r="E30" s="8"/>
      <c r="F30" s="42">
        <f t="shared" si="0"/>
        <v>0</v>
      </c>
      <c r="G30" s="442"/>
      <c r="H30" s="443"/>
      <c r="I30" s="66">
        <v>12</v>
      </c>
    </row>
    <row r="31" spans="1:10" x14ac:dyDescent="0.35">
      <c r="A31" s="35" t="str">
        <f>'Lookup Lists'!C15</f>
        <v>FB - Final Ballot</v>
      </c>
      <c r="B31" s="75">
        <v>42398</v>
      </c>
      <c r="C31" s="75">
        <v>42408</v>
      </c>
      <c r="D31" s="10">
        <v>42394</v>
      </c>
      <c r="E31" s="8">
        <f>D31+10</f>
        <v>42404</v>
      </c>
      <c r="F31" s="42">
        <f t="shared" si="0"/>
        <v>-4</v>
      </c>
      <c r="G31" s="442"/>
      <c r="H31" s="89">
        <v>0.94610000000000005</v>
      </c>
      <c r="I31" s="67">
        <v>13</v>
      </c>
    </row>
    <row r="32" spans="1:10" x14ac:dyDescent="0.35">
      <c r="A32" s="36" t="str">
        <f>'Lookup Lists'!C16</f>
        <v>PTB - Present to BOT</v>
      </c>
      <c r="B32" s="75">
        <v>42410</v>
      </c>
      <c r="C32" s="75">
        <f>B32+2</f>
        <v>42412</v>
      </c>
      <c r="D32" s="10">
        <v>42410</v>
      </c>
      <c r="E32" s="8">
        <f>D32+2</f>
        <v>42412</v>
      </c>
      <c r="F32" s="42">
        <f t="shared" si="0"/>
        <v>0</v>
      </c>
      <c r="G32" s="442"/>
      <c r="H32" s="443"/>
      <c r="I32" s="66">
        <v>14</v>
      </c>
    </row>
    <row r="33" spans="1:9" x14ac:dyDescent="0.35">
      <c r="A33" s="37" t="str">
        <f>'Lookup Lists'!C17</f>
        <v>Filing - Filing with Regulators</v>
      </c>
      <c r="B33" s="75">
        <v>42480</v>
      </c>
      <c r="C33" s="75">
        <f>B33+30</f>
        <v>42510</v>
      </c>
      <c r="D33" s="10">
        <v>42480</v>
      </c>
      <c r="E33" s="10">
        <f>D33+30</f>
        <v>42510</v>
      </c>
      <c r="F33" s="42">
        <f t="shared" si="0"/>
        <v>0</v>
      </c>
      <c r="G33" s="442"/>
      <c r="H33" s="443"/>
      <c r="I33" s="67">
        <v>15</v>
      </c>
    </row>
    <row r="34" spans="1:9" ht="15" thickBot="1" x14ac:dyDescent="0.4">
      <c r="A34" s="38" t="str">
        <f>'Lookup Lists'!C18</f>
        <v>PT - Post Approval Training</v>
      </c>
      <c r="B34" s="76"/>
      <c r="C34" s="76"/>
      <c r="D34" s="14"/>
      <c r="E34" s="15"/>
      <c r="F34" s="43">
        <f t="shared" si="0"/>
        <v>0</v>
      </c>
      <c r="G34" s="82"/>
      <c r="H34" s="88"/>
      <c r="I34" s="68">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427" t="s">
        <v>156</v>
      </c>
      <c r="B37" s="427" t="s">
        <v>157</v>
      </c>
      <c r="C37" s="648" t="s">
        <v>158</v>
      </c>
      <c r="D37" s="648"/>
      <c r="E37" s="648"/>
      <c r="F37" s="648"/>
      <c r="G37" s="648"/>
      <c r="H37" s="648"/>
    </row>
    <row r="38" spans="1:9" x14ac:dyDescent="0.35">
      <c r="A38" s="77" t="s">
        <v>424</v>
      </c>
      <c r="B38" s="78">
        <v>42491</v>
      </c>
      <c r="C38" s="649" t="s">
        <v>425</v>
      </c>
      <c r="D38" s="649"/>
      <c r="E38" s="649"/>
      <c r="F38" s="649"/>
      <c r="G38" s="649"/>
      <c r="H38" s="650"/>
    </row>
    <row r="39" spans="1:9" x14ac:dyDescent="0.35">
      <c r="A39" s="79"/>
      <c r="B39" s="80"/>
      <c r="C39" s="646"/>
      <c r="D39" s="646"/>
      <c r="E39" s="646"/>
      <c r="F39" s="646"/>
      <c r="G39" s="646"/>
      <c r="H39" s="647"/>
    </row>
    <row r="40" spans="1:9" x14ac:dyDescent="0.35">
      <c r="A40" s="79"/>
      <c r="B40" s="426"/>
      <c r="C40" s="646"/>
      <c r="D40" s="646"/>
      <c r="E40" s="646"/>
      <c r="F40" s="646"/>
      <c r="G40" s="646"/>
      <c r="H40" s="647"/>
    </row>
    <row r="41" spans="1:9" ht="15" thickBot="1" x14ac:dyDescent="0.4">
      <c r="A41" s="81"/>
      <c r="B41" s="425"/>
      <c r="C41" s="644"/>
      <c r="D41" s="644"/>
      <c r="E41" s="644"/>
      <c r="F41" s="644"/>
      <c r="G41" s="644"/>
      <c r="H41" s="645"/>
    </row>
  </sheetData>
  <autoFilter ref="A18:I34" xr:uid="{00000000-0009-0000-0000-00003F000000}"/>
  <customSheetViews>
    <customSheetView guid="{1320E5F0-9854-46BA-9165-0D2D126E5847}" showPageBreaks="1" zeroValues="0" printArea="1" showAutoFilter="1" hiddenColumns="1">
      <pane ySplit="1" topLeftCell="A2" activePane="bottomLeft" state="frozen"/>
      <selection pane="bottomLeft"/>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54DD8516-37F7-4F75-905A-C1EE4BF7E4C5}"/>
    </customSheetView>
  </customSheetViews>
  <mergeCells count="18">
    <mergeCell ref="B12:G12"/>
    <mergeCell ref="B1:G1"/>
    <mergeCell ref="B2:G2"/>
    <mergeCell ref="B3:G3"/>
    <mergeCell ref="B4:G4"/>
    <mergeCell ref="B5:G5"/>
    <mergeCell ref="B6:G6"/>
    <mergeCell ref="B8:G8"/>
    <mergeCell ref="B11:G11"/>
    <mergeCell ref="C9:G9"/>
    <mergeCell ref="C10:G10"/>
    <mergeCell ref="C40:H40"/>
    <mergeCell ref="C41:H41"/>
    <mergeCell ref="B13:G13"/>
    <mergeCell ref="C37:H37"/>
    <mergeCell ref="C38:H38"/>
    <mergeCell ref="C39:H39"/>
    <mergeCell ref="C14:G14"/>
  </mergeCells>
  <conditionalFormatting sqref="B19:C34">
    <cfRule type="expression" dxfId="858" priority="1">
      <formula>AND($B19&lt;=NOW(),$C19&gt;=NOW())</formula>
    </cfRule>
  </conditionalFormatting>
  <conditionalFormatting sqref="D22:E22">
    <cfRule type="expression" dxfId="857" priority="4">
      <formula>AND($B22&lt;=NOW(),$C22&gt;=NOW())</formula>
    </cfRule>
  </conditionalFormatting>
  <conditionalFormatting sqref="D33:E33">
    <cfRule type="expression" dxfId="856" priority="2">
      <formula>AND($B33&lt;=NOW(),$C33&gt;=NOW())</formula>
    </cfRule>
  </conditionalFormatting>
  <conditionalFormatting sqref="F19:F34">
    <cfRule type="cellIs" dxfId="855" priority="7" operator="lessThan">
      <formula>-90</formula>
    </cfRule>
    <cfRule type="cellIs" dxfId="854" priority="8" operator="lessThan">
      <formula>-45</formula>
    </cfRule>
    <cfRule type="cellIs" dxfId="853" priority="9" operator="greaterThan">
      <formula>-45</formula>
    </cfRule>
  </conditionalFormatting>
  <hyperlinks>
    <hyperlink ref="B2" r:id="rId2" display="Phase 2 System Protection Coordination" xr:uid="{00000000-0004-0000-3F00-000000000000}"/>
    <hyperlink ref="H1" location="Home!A1" display="Return to Home" xr:uid="{00000000-0004-0000-3F00-000001000000}"/>
    <hyperlink ref="B2:G2" r:id="rId3" display="Phase 2 of Balancing Authority Reliability-based Controls – BAL-005, BAL-006, FAC-001" xr:uid="{00000000-0004-0000-3F00-000002000000}"/>
    <hyperlink ref="H26" r:id="rId4" display="http://www.nerc.com/pa/Stand/Project 20101421 Phase 2 DL/2010-14.2.1_BAL-005_006_FAC-001_AB_NBP_Results_Word_Announce_01152016.pdf" xr:uid="{00000000-0004-0000-3F00-000003000000}"/>
    <hyperlink ref="H31" r:id="rId5" display="http://www.nerc.com/pa/Stand/Project 20101421 Phase 2 DL/2010-14.2.1_BAL-005_006_FAC-001_AB_NBP_Results_Word_Announce_01152016.pdf" xr:uid="{00000000-0004-0000-3F00-000004000000}"/>
    <hyperlink ref="B12:G12" r:id="rId6" display="Darrel Richardson" xr:uid="{00000000-0004-0000-3F00-000005000000}"/>
    <hyperlink ref="B13:G13" r:id="rId7" display="Ken Goldsmith" xr:uid="{00000000-0004-0000-3F00-000006000000}"/>
    <hyperlink ref="A11" location="Footnotes!A1" display="Footnotes!A1" xr:uid="{00000000-0004-0000-3F00-000007000000}"/>
    <hyperlink ref="A10" location="Footnotes!A1" display="Footnotes!A1" xr:uid="{00000000-0004-0000-3F00-000008000000}"/>
  </hyperlinks>
  <pageMargins left="0.7" right="0.7" top="0.75" bottom="0.75" header="0.3" footer="0.3"/>
  <pageSetup orientation="landscape" horizontalDpi="1200" verticalDpi="1200" r:id="rId8"/>
  <headerFooter>
    <oddHeader>&amp;R&amp;"Calibri"&amp;10&amp;K000000 Limited Disclosure&amp;1#_x000D_</oddHeader>
    <oddFooter>&amp;L&amp;BNorth American Electric Reliability Corporation Confidential&amp;B_x000D_&amp;1#&amp;"Calibri"&amp;10&amp;K0000FF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10" id="{B2FE2877-4A40-4750-9342-E02064B32A7F}">
            <xm:f>IF($B$20=Home!$I$5,$A$24,)</xm:f>
            <x14:dxf/>
          </x14:cfRule>
          <xm:sqref>I10:ABK10</xm:sqref>
        </x14:conditionalFormatting>
      </x14:conditionalFormatting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3">
    <tabColor rgb="FFFF0000"/>
  </sheetPr>
  <dimension ref="A1:M39"/>
  <sheetViews>
    <sheetView showZeros="0" zoomScaleNormal="100" workbookViewId="0">
      <pane ySplit="1" topLeftCell="A2" activePane="bottomLeft" state="frozen"/>
      <selection pane="bottomLeft"/>
    </sheetView>
  </sheetViews>
  <sheetFormatPr defaultRowHeight="14.5" x14ac:dyDescent="0.35"/>
  <cols>
    <col min="1" max="1" width="28.453125" style="2" customWidth="1"/>
    <col min="2" max="2" width="12.453125" customWidth="1"/>
    <col min="3" max="3" width="11.81640625" customWidth="1"/>
    <col min="4" max="4" width="11" customWidth="1"/>
    <col min="5" max="6" width="11.453125" customWidth="1"/>
    <col min="7" max="7" width="19.453125" customWidth="1"/>
    <col min="8" max="8" width="10.453125" customWidth="1"/>
    <col min="9" max="9" width="7.453125" hidden="1" customWidth="1"/>
    <col min="10" max="10" width="19.453125" customWidth="1"/>
    <col min="11" max="12" width="10.453125" bestFit="1" customWidth="1"/>
  </cols>
  <sheetData>
    <row r="1" spans="1:13" s="7" customFormat="1" ht="18.5" x14ac:dyDescent="0.45">
      <c r="A1" s="257" t="str">
        <f>'Template Old'!A1</f>
        <v>Project</v>
      </c>
      <c r="B1" s="609" t="s">
        <v>432</v>
      </c>
      <c r="C1" s="610"/>
      <c r="D1" s="610"/>
      <c r="E1" s="610"/>
      <c r="F1" s="610"/>
      <c r="G1" s="610"/>
      <c r="H1" s="49" t="s">
        <v>178</v>
      </c>
    </row>
    <row r="2" spans="1:13" s="7" customFormat="1" ht="15" customHeight="1" x14ac:dyDescent="0.45">
      <c r="A2" s="260" t="str">
        <f>'Template Old'!A2</f>
        <v>Project Name</v>
      </c>
      <c r="B2" s="668" t="s">
        <v>433</v>
      </c>
      <c r="C2" s="668"/>
      <c r="D2" s="668"/>
      <c r="E2" s="668"/>
      <c r="F2" s="668"/>
      <c r="G2" s="668"/>
      <c r="H2" s="6"/>
    </row>
    <row r="3" spans="1:13" s="7" customFormat="1" ht="15" customHeight="1" x14ac:dyDescent="0.45">
      <c r="A3" s="260" t="str">
        <f>'Template Old'!A3</f>
        <v>Status</v>
      </c>
      <c r="B3" s="669" t="s">
        <v>328</v>
      </c>
      <c r="C3" s="669"/>
      <c r="D3" s="669"/>
      <c r="E3" s="669"/>
      <c r="F3" s="669"/>
      <c r="G3" s="669"/>
      <c r="H3" s="6"/>
    </row>
    <row r="4" spans="1:13" s="7" customFormat="1" ht="17.75" customHeight="1" x14ac:dyDescent="0.45">
      <c r="A4" s="260" t="str">
        <f>'Template Old'!A4</f>
        <v>Comments</v>
      </c>
      <c r="B4" s="670" t="s">
        <v>434</v>
      </c>
      <c r="C4" s="670"/>
      <c r="D4" s="670"/>
      <c r="E4" s="670"/>
      <c r="F4" s="670"/>
      <c r="G4" s="670"/>
      <c r="H4" s="6"/>
    </row>
    <row r="5" spans="1:13" x14ac:dyDescent="0.35">
      <c r="A5" s="260" t="str">
        <f>'Template Old'!A5</f>
        <v>Deliverable</v>
      </c>
      <c r="B5" s="663" t="s">
        <v>435</v>
      </c>
      <c r="C5" s="663"/>
      <c r="D5" s="663"/>
      <c r="E5" s="663"/>
      <c r="F5" s="663"/>
      <c r="G5" s="663"/>
      <c r="H5" s="323"/>
    </row>
    <row r="6" spans="1:13" x14ac:dyDescent="0.35">
      <c r="A6" s="260" t="str">
        <f>'Template Old'!A6</f>
        <v>Deadline</v>
      </c>
      <c r="B6" s="643" t="s">
        <v>191</v>
      </c>
      <c r="C6" s="643"/>
      <c r="D6" s="643"/>
      <c r="E6" s="643"/>
      <c r="F6" s="643"/>
      <c r="G6" s="643"/>
      <c r="H6" s="323"/>
    </row>
    <row r="7" spans="1:13" ht="72.5" x14ac:dyDescent="0.35">
      <c r="A7" s="258" t="str">
        <f>'Template Old'!A7</f>
        <v>Priority in RSDP, click to see applicable Footnote</v>
      </c>
      <c r="B7" s="259" t="s">
        <v>191</v>
      </c>
      <c r="C7" s="259"/>
      <c r="D7" s="4" t="str">
        <f>'Template Old'!D7</f>
        <v>Priority (1-Low, 2-Med, 3-High )</v>
      </c>
      <c r="E7" s="320">
        <v>1</v>
      </c>
      <c r="F7" s="4" t="str">
        <f>'Template Old'!F7</f>
        <v>Project has been Re-Baselined? (0-No, 1-Yes)</v>
      </c>
      <c r="G7" s="259">
        <v>0</v>
      </c>
      <c r="H7" s="323"/>
    </row>
    <row r="8" spans="1:13" x14ac:dyDescent="0.35">
      <c r="A8" s="260" t="str">
        <f>'Template Old'!A8</f>
        <v>P81 Req (2013)</v>
      </c>
      <c r="B8" s="643" t="s">
        <v>191</v>
      </c>
      <c r="C8" s="643"/>
      <c r="D8" s="643"/>
      <c r="E8" s="643"/>
      <c r="F8" s="643"/>
      <c r="G8" s="643"/>
      <c r="H8" s="323"/>
    </row>
    <row r="9" spans="1:13" x14ac:dyDescent="0.35">
      <c r="A9" s="260" t="str">
        <f>'Template Old'!A9</f>
        <v>Number of Directives</v>
      </c>
      <c r="B9" s="259">
        <v>0</v>
      </c>
      <c r="C9" s="643" t="s">
        <v>191</v>
      </c>
      <c r="D9" s="643"/>
      <c r="E9" s="643"/>
      <c r="F9" s="643"/>
      <c r="G9" s="643"/>
      <c r="H9" s="323"/>
    </row>
    <row r="10" spans="1:13" x14ac:dyDescent="0.35">
      <c r="A10" s="258" t="str">
        <f>'Template Old'!A10</f>
        <v>No. of Guidances (see Note 2)</v>
      </c>
      <c r="B10" s="259">
        <v>4</v>
      </c>
      <c r="C10" s="643"/>
      <c r="D10" s="643"/>
      <c r="E10" s="643"/>
      <c r="F10" s="643"/>
      <c r="G10" s="643"/>
      <c r="H10" s="323"/>
    </row>
    <row r="11" spans="1:13" ht="29" x14ac:dyDescent="0.35">
      <c r="A11" s="258" t="str">
        <f>'Template Old'!A11</f>
        <v>Directionally consistent with IERP findings (See Note 5)</v>
      </c>
      <c r="B11" s="320">
        <v>0</v>
      </c>
      <c r="C11" s="671" t="s">
        <v>191</v>
      </c>
      <c r="D11" s="671"/>
      <c r="E11" s="671"/>
      <c r="F11" s="671"/>
      <c r="G11" s="671"/>
      <c r="H11" s="321"/>
      <c r="K11" s="1"/>
      <c r="L11" s="1"/>
      <c r="M11" s="1"/>
    </row>
    <row r="12" spans="1:13" x14ac:dyDescent="0.35">
      <c r="A12" s="260" t="str">
        <f>'Template Old'!A12</f>
        <v>Developer</v>
      </c>
      <c r="B12" s="667" t="s">
        <v>422</v>
      </c>
      <c r="C12" s="667"/>
      <c r="D12" s="667"/>
      <c r="E12" s="667"/>
      <c r="F12" s="667"/>
      <c r="G12" s="667"/>
      <c r="H12" s="321"/>
    </row>
    <row r="13" spans="1:13" x14ac:dyDescent="0.35">
      <c r="A13" s="260" t="str">
        <f>'Template Old'!A13</f>
        <v>PMOS Liaison</v>
      </c>
      <c r="B13" s="666" t="s">
        <v>423</v>
      </c>
      <c r="C13" s="666"/>
      <c r="D13" s="666"/>
      <c r="E13" s="666"/>
      <c r="F13" s="666"/>
      <c r="G13" s="666"/>
      <c r="H13" s="321"/>
    </row>
    <row r="14" spans="1:13" x14ac:dyDescent="0.35">
      <c r="A14" s="260" t="str">
        <f>'Template Old'!A14</f>
        <v>Affected Standards</v>
      </c>
      <c r="B14" s="259">
        <v>1</v>
      </c>
      <c r="C14" s="663" t="s">
        <v>435</v>
      </c>
      <c r="D14" s="663"/>
      <c r="E14" s="663"/>
      <c r="F14" s="663"/>
      <c r="G14" s="663"/>
      <c r="H14" s="323"/>
    </row>
    <row r="15" spans="1:13" x14ac:dyDescent="0.35">
      <c r="A15" s="260" t="str">
        <f>'Template Old'!A15</f>
        <v>Last Updated</v>
      </c>
      <c r="B15" s="142">
        <v>42717</v>
      </c>
      <c r="C15" s="259"/>
      <c r="D15" s="259"/>
      <c r="E15" s="259"/>
      <c r="F15" s="259"/>
      <c r="G15" s="259"/>
      <c r="H15" s="323"/>
    </row>
    <row r="16" spans="1:13" x14ac:dyDescent="0.35">
      <c r="A16" s="256">
        <f>'Template Old'!A16</f>
        <v>0</v>
      </c>
      <c r="B16" s="171"/>
      <c r="H16" s="323"/>
    </row>
    <row r="17" spans="1:10" ht="15" thickBot="1" x14ac:dyDescent="0.4">
      <c r="A17" s="256">
        <f>'Template Old'!A17</f>
        <v>0</v>
      </c>
      <c r="H17" s="323"/>
    </row>
    <row r="18" spans="1:10" ht="44.75" customHeight="1" thickBot="1" x14ac:dyDescent="0.4">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64" t="str">
        <f>'Template Old'!I18</f>
        <v>Index</v>
      </c>
      <c r="J18" s="4"/>
    </row>
    <row r="19" spans="1:10" x14ac:dyDescent="0.35">
      <c r="A19" s="30" t="str">
        <f>'Lookup Lists'!C3</f>
        <v>Nominations - SAR / PR</v>
      </c>
      <c r="B19" s="75"/>
      <c r="C19" s="75"/>
      <c r="D19" s="17"/>
      <c r="E19" s="17"/>
      <c r="F19" s="41">
        <f t="shared" ref="F19:F34" si="0">IF(D19-B19&gt;DATE(2007,1,1),0,D19-B19)</f>
        <v>0</v>
      </c>
      <c r="G19" s="444"/>
      <c r="H19" s="445"/>
      <c r="I19" s="65">
        <v>1</v>
      </c>
    </row>
    <row r="20" spans="1:10" x14ac:dyDescent="0.35">
      <c r="A20" s="31" t="str">
        <f>'Lookup Lists'!C6</f>
        <v>Nominations - DT</v>
      </c>
      <c r="B20" s="75"/>
      <c r="C20" s="75"/>
      <c r="D20" s="10"/>
      <c r="E20" s="8"/>
      <c r="F20" s="42">
        <f t="shared" si="0"/>
        <v>0</v>
      </c>
      <c r="G20" s="442"/>
      <c r="H20" s="443"/>
      <c r="I20" s="66">
        <v>2</v>
      </c>
    </row>
    <row r="21" spans="1:10" x14ac:dyDescent="0.35">
      <c r="A21" s="133" t="str">
        <f>'Lookup Lists'!C9</f>
        <v>QR - Quality Review</v>
      </c>
      <c r="B21" s="75"/>
      <c r="C21" s="75"/>
      <c r="D21" s="10"/>
      <c r="E21" s="8"/>
      <c r="F21" s="42">
        <f t="shared" si="0"/>
        <v>0</v>
      </c>
      <c r="G21" s="442"/>
      <c r="H21" s="443"/>
      <c r="I21" s="67">
        <v>3</v>
      </c>
    </row>
    <row r="22" spans="1:10" x14ac:dyDescent="0.35">
      <c r="A22" s="29" t="str">
        <f>'Lookup Lists'!C4</f>
        <v>SP1 - SAR/PR/WP Posting 1</v>
      </c>
      <c r="B22" s="75">
        <v>42080</v>
      </c>
      <c r="C22" s="75">
        <v>42109</v>
      </c>
      <c r="D22" s="10">
        <v>42019</v>
      </c>
      <c r="E22" s="8">
        <f>D22+30</f>
        <v>42049</v>
      </c>
      <c r="F22" s="42">
        <f t="shared" si="0"/>
        <v>-61</v>
      </c>
      <c r="G22" s="442"/>
      <c r="H22" s="443"/>
      <c r="I22" s="66">
        <v>4</v>
      </c>
    </row>
    <row r="23" spans="1:10" x14ac:dyDescent="0.35">
      <c r="A23" s="29" t="str">
        <f>'Lookup Lists'!C5</f>
        <v>SP2 - SAR/PR/WP Posting 2</v>
      </c>
      <c r="B23" s="75"/>
      <c r="C23" s="75"/>
      <c r="D23" s="10"/>
      <c r="E23" s="8"/>
      <c r="F23" s="42">
        <f t="shared" si="0"/>
        <v>0</v>
      </c>
      <c r="G23" s="442"/>
      <c r="H23" s="443"/>
      <c r="I23" s="67">
        <v>5</v>
      </c>
    </row>
    <row r="24" spans="1:10" x14ac:dyDescent="0.35">
      <c r="A24" s="32" t="str">
        <f>'Lookup Lists'!C7</f>
        <v>CP1 - Comment Period 1</v>
      </c>
      <c r="B24" s="75">
        <v>42228</v>
      </c>
      <c r="C24" s="75">
        <v>42241</v>
      </c>
      <c r="D24" s="10">
        <v>42095</v>
      </c>
      <c r="E24" s="8">
        <f>D24+30</f>
        <v>42125</v>
      </c>
      <c r="F24" s="42">
        <f t="shared" si="0"/>
        <v>-133</v>
      </c>
      <c r="G24" s="442"/>
      <c r="H24" s="443"/>
      <c r="I24" s="66">
        <v>6</v>
      </c>
    </row>
    <row r="25" spans="1:10" x14ac:dyDescent="0.35">
      <c r="A25" s="32" t="str">
        <f>'Lookup Lists'!C8</f>
        <v>CP2 - Comment Period 2</v>
      </c>
      <c r="B25" s="75"/>
      <c r="C25" s="75"/>
      <c r="D25" s="10"/>
      <c r="E25" s="8"/>
      <c r="F25" s="42">
        <f t="shared" si="0"/>
        <v>0</v>
      </c>
      <c r="G25" s="442"/>
      <c r="H25" s="443"/>
      <c r="I25" s="67">
        <v>7</v>
      </c>
    </row>
    <row r="26" spans="1:10" x14ac:dyDescent="0.35">
      <c r="A26" s="34" t="str">
        <f>'Lookup Lists'!C10</f>
        <v>CIB - Com/Ballot 1 (Initial)</v>
      </c>
      <c r="B26" s="75">
        <v>42271</v>
      </c>
      <c r="C26" s="75">
        <v>42320</v>
      </c>
      <c r="D26" s="10">
        <v>42278</v>
      </c>
      <c r="E26" s="8">
        <f>D26+45</f>
        <v>42323</v>
      </c>
      <c r="F26" s="42">
        <f t="shared" si="0"/>
        <v>7</v>
      </c>
      <c r="G26" s="442"/>
      <c r="H26" s="97"/>
      <c r="I26" s="66">
        <v>8</v>
      </c>
    </row>
    <row r="27" spans="1:10" x14ac:dyDescent="0.35">
      <c r="A27" s="34" t="str">
        <f>'Lookup Lists'!C11</f>
        <v xml:space="preserve">CAB - Com/Add Ballot 2 </v>
      </c>
      <c r="B27" s="75"/>
      <c r="C27" s="75"/>
      <c r="D27" s="10"/>
      <c r="E27" s="8"/>
      <c r="F27" s="42">
        <f t="shared" si="0"/>
        <v>0</v>
      </c>
      <c r="G27" s="442"/>
      <c r="H27" s="97"/>
      <c r="I27" s="67">
        <v>9</v>
      </c>
    </row>
    <row r="28" spans="1:10" x14ac:dyDescent="0.35">
      <c r="A28" s="34" t="str">
        <f>'Lookup Lists'!C12</f>
        <v>CAB - Com/Add Ballot 3</v>
      </c>
      <c r="B28" s="75"/>
      <c r="C28" s="75"/>
      <c r="D28" s="10"/>
      <c r="E28" s="8"/>
      <c r="F28" s="42">
        <f t="shared" si="0"/>
        <v>0</v>
      </c>
      <c r="G28" s="442"/>
      <c r="H28" s="443"/>
      <c r="I28" s="66">
        <v>10</v>
      </c>
    </row>
    <row r="29" spans="1:10" x14ac:dyDescent="0.35">
      <c r="A29" s="34" t="str">
        <f>'Lookup Lists'!C13</f>
        <v>CAB - Com/Add Ballot 4</v>
      </c>
      <c r="B29" s="75"/>
      <c r="C29" s="75"/>
      <c r="D29" s="10"/>
      <c r="E29" s="8"/>
      <c r="F29" s="42">
        <f t="shared" si="0"/>
        <v>0</v>
      </c>
      <c r="G29" s="442"/>
      <c r="H29" s="443"/>
      <c r="I29" s="67">
        <v>11</v>
      </c>
    </row>
    <row r="30" spans="1:10" x14ac:dyDescent="0.35">
      <c r="A30" s="34" t="str">
        <f>'Lookup Lists'!C14</f>
        <v>CAB - Com/Add Ballot 5</v>
      </c>
      <c r="B30" s="75"/>
      <c r="C30" s="75"/>
      <c r="D30" s="10"/>
      <c r="E30" s="8"/>
      <c r="F30" s="42">
        <f t="shared" si="0"/>
        <v>0</v>
      </c>
      <c r="G30" s="442"/>
      <c r="H30" s="443"/>
      <c r="I30" s="66">
        <v>12</v>
      </c>
    </row>
    <row r="31" spans="1:10" x14ac:dyDescent="0.35">
      <c r="A31" s="35" t="str">
        <f>'Lookup Lists'!C15</f>
        <v>FB - Final Ballot</v>
      </c>
      <c r="B31" s="75">
        <v>42346</v>
      </c>
      <c r="C31" s="75">
        <v>42355</v>
      </c>
      <c r="D31" s="10">
        <v>42339</v>
      </c>
      <c r="E31" s="8">
        <f>D31+10</f>
        <v>42349</v>
      </c>
      <c r="F31" s="42">
        <f t="shared" si="0"/>
        <v>-7</v>
      </c>
      <c r="G31" s="442"/>
      <c r="H31" s="443"/>
      <c r="I31" s="67">
        <v>13</v>
      </c>
    </row>
    <row r="32" spans="1:10" x14ac:dyDescent="0.35">
      <c r="A32" s="36" t="str">
        <f>'Lookup Lists'!C16</f>
        <v>PTB - Present to BOT</v>
      </c>
      <c r="B32" s="75">
        <v>42410</v>
      </c>
      <c r="C32" s="75">
        <f>B32+2</f>
        <v>42412</v>
      </c>
      <c r="D32" s="10">
        <v>42491</v>
      </c>
      <c r="E32" s="8">
        <f>D32+2</f>
        <v>42493</v>
      </c>
      <c r="F32" s="42">
        <f t="shared" si="0"/>
        <v>81</v>
      </c>
      <c r="G32" s="442"/>
      <c r="H32" s="443"/>
      <c r="I32" s="66">
        <v>14</v>
      </c>
    </row>
    <row r="33" spans="1:9" x14ac:dyDescent="0.35">
      <c r="A33" s="37" t="str">
        <f>'Lookup Lists'!C17</f>
        <v>Filing - Filing with Regulators</v>
      </c>
      <c r="B33" s="75">
        <v>42684</v>
      </c>
      <c r="C33" s="75">
        <f>+B33+3</f>
        <v>42687</v>
      </c>
      <c r="D33" s="10">
        <v>42522</v>
      </c>
      <c r="E33" s="8">
        <f>D33+10</f>
        <v>42532</v>
      </c>
      <c r="F33" s="42">
        <f t="shared" si="0"/>
        <v>-162</v>
      </c>
      <c r="G33" s="442"/>
      <c r="H33" s="443"/>
      <c r="I33" s="67">
        <v>15</v>
      </c>
    </row>
    <row r="34" spans="1:9" ht="15" thickBot="1" x14ac:dyDescent="0.4">
      <c r="A34" s="38" t="str">
        <f>'Lookup Lists'!C18</f>
        <v>PT - Post Approval Training</v>
      </c>
      <c r="B34" s="76"/>
      <c r="C34" s="76"/>
      <c r="D34" s="14"/>
      <c r="E34" s="15"/>
      <c r="F34" s="43">
        <f t="shared" si="0"/>
        <v>0</v>
      </c>
      <c r="G34" s="82"/>
      <c r="H34" s="88"/>
      <c r="I34" s="68">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427" t="s">
        <v>156</v>
      </c>
      <c r="B37" s="427" t="s">
        <v>157</v>
      </c>
      <c r="C37" s="648" t="s">
        <v>158</v>
      </c>
      <c r="D37" s="648"/>
      <c r="E37" s="648"/>
      <c r="F37" s="648"/>
      <c r="G37" s="648"/>
      <c r="H37" s="648"/>
    </row>
    <row r="38" spans="1:9" ht="15" thickBot="1" x14ac:dyDescent="0.4">
      <c r="A38" s="102" t="s">
        <v>436</v>
      </c>
      <c r="B38" s="147">
        <v>42717</v>
      </c>
      <c r="C38" s="597" t="s">
        <v>437</v>
      </c>
      <c r="D38" s="597"/>
      <c r="E38" s="597"/>
      <c r="F38" s="597"/>
      <c r="G38" s="597"/>
      <c r="H38" s="598"/>
    </row>
    <row r="39" spans="1:9" ht="15" thickBot="1" x14ac:dyDescent="0.4">
      <c r="A39" s="94"/>
      <c r="B39" s="428"/>
      <c r="C39" s="597"/>
      <c r="D39" s="597"/>
      <c r="E39" s="597"/>
      <c r="F39" s="597"/>
      <c r="G39" s="597"/>
      <c r="H39" s="598"/>
    </row>
  </sheetData>
  <autoFilter ref="A18:I34" xr:uid="{00000000-0009-0000-0000-000040000000}"/>
  <customSheetViews>
    <customSheetView guid="{1320E5F0-9854-46BA-9165-0D2D126E5847}" showPageBreaks="1" zeroValues="0" printArea="1" showAutoFilter="1" hiddenColumns="1">
      <pane ySplit="1" topLeftCell="A2" activePane="bottomLeft" state="frozen"/>
      <selection pane="bottomLeft"/>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DD9EB0A1-5A7F-43E2-AAB0-774C7534180A}"/>
    </customSheetView>
  </customSheetViews>
  <mergeCells count="16">
    <mergeCell ref="B12:G12"/>
    <mergeCell ref="B1:G1"/>
    <mergeCell ref="B2:G2"/>
    <mergeCell ref="B3:G3"/>
    <mergeCell ref="B4:G4"/>
    <mergeCell ref="B5:G5"/>
    <mergeCell ref="B6:G6"/>
    <mergeCell ref="B8:G8"/>
    <mergeCell ref="C9:G9"/>
    <mergeCell ref="C10:G10"/>
    <mergeCell ref="C11:G11"/>
    <mergeCell ref="B13:G13"/>
    <mergeCell ref="C37:H37"/>
    <mergeCell ref="C38:H38"/>
    <mergeCell ref="C39:H39"/>
    <mergeCell ref="C14:G14"/>
  </mergeCells>
  <conditionalFormatting sqref="B19:C34">
    <cfRule type="expression" dxfId="852" priority="1">
      <formula>AND($B19&lt;=NOW(),$C19&gt;=NOW())</formula>
    </cfRule>
  </conditionalFormatting>
  <conditionalFormatting sqref="F19:F34">
    <cfRule type="cellIs" dxfId="851" priority="6" operator="lessThan">
      <formula>-90</formula>
    </cfRule>
    <cfRule type="cellIs" dxfId="850" priority="7" operator="lessThan">
      <formula>-45</formula>
    </cfRule>
    <cfRule type="cellIs" dxfId="849" priority="8" operator="greaterThan">
      <formula>-45</formula>
    </cfRule>
  </conditionalFormatting>
  <hyperlinks>
    <hyperlink ref="B2" r:id="rId2" display="Phase 2 System Protection Coordination" xr:uid="{00000000-0004-0000-4000-000000000000}"/>
    <hyperlink ref="H1" location="Home!A1" display="Return to Home" xr:uid="{00000000-0004-0000-4000-000001000000}"/>
    <hyperlink ref="B2:G2" r:id="rId3" display="Phase 2 of Balancing Authority Reliability-based Controls - BAL-004-2" xr:uid="{00000000-0004-0000-4000-000002000000}"/>
    <hyperlink ref="B12:G12" r:id="rId4" display="Darrel Richardson" xr:uid="{00000000-0004-0000-4000-000003000000}"/>
    <hyperlink ref="B13:G13" r:id="rId5" display="Ken Goldsmith" xr:uid="{00000000-0004-0000-4000-000004000000}"/>
    <hyperlink ref="A11" location="Footnotes!A1" display="Footnotes!A1" xr:uid="{00000000-0004-0000-4000-000005000000}"/>
    <hyperlink ref="A10" location="Footnotes!A1" display="Footnotes!A1" xr:uid="{00000000-0004-0000-4000-000006000000}"/>
    <hyperlink ref="A7" location="Footnotes!A1" display="Footnotes!A1" xr:uid="{00000000-0004-0000-4000-000007000000}"/>
  </hyperlinks>
  <pageMargins left="0.7" right="0.7" top="0.75" bottom="0.75" header="0.3" footer="0.3"/>
  <pageSetup orientation="landscape" horizontalDpi="1200" verticalDpi="1200" r:id="rId6"/>
  <headerFooter>
    <oddHeader>&amp;R&amp;"Calibri"&amp;10&amp;K000000 Limited Disclosure&amp;1#_x000D_</oddHeader>
    <oddFooter>&amp;L&amp;"-,Bold"North American Electric Reliability Corporation_x000D_&amp;1#&amp;"Calibri"&amp;10&amp;K0000FF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9" id="{27543BDC-C1F7-4C4F-B246-6D661ED40F49}">
            <xm:f>IF($B$20=Home!$I$5,$A$24,)</xm:f>
            <x14:dxf/>
          </x14:cfRule>
          <xm:sqref>I10:ABK10</xm:sqref>
        </x14:conditionalFormatting>
      </x14:conditionalFormatting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4">
    <tabColor rgb="FFFF0000"/>
  </sheetPr>
  <dimension ref="A1:M41"/>
  <sheetViews>
    <sheetView workbookViewId="0">
      <pane ySplit="1" topLeftCell="A2" activePane="bottomLeft" state="frozen"/>
      <selection pane="bottomLeft" activeCell="A2" sqref="A2:XFD2"/>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09" t="s">
        <v>438</v>
      </c>
      <c r="C1" s="610"/>
      <c r="D1" s="610"/>
      <c r="E1" s="610"/>
      <c r="F1" s="610"/>
      <c r="G1" s="610"/>
      <c r="H1" s="49" t="s">
        <v>178</v>
      </c>
    </row>
    <row r="2" spans="1:13" s="7" customFormat="1" ht="15" customHeight="1" x14ac:dyDescent="0.45">
      <c r="A2" s="3" t="s">
        <v>204</v>
      </c>
      <c r="B2" s="640" t="s">
        <v>439</v>
      </c>
      <c r="C2" s="640"/>
      <c r="D2" s="640"/>
      <c r="E2" s="640"/>
      <c r="F2" s="640"/>
      <c r="G2" s="640"/>
      <c r="H2" s="6"/>
    </row>
    <row r="3" spans="1:13" s="7" customFormat="1" ht="15" customHeight="1" x14ac:dyDescent="0.45">
      <c r="A3" s="3" t="str">
        <f>'Template Old'!A3</f>
        <v>Status</v>
      </c>
      <c r="B3" s="612" t="s">
        <v>230</v>
      </c>
      <c r="C3" s="612"/>
      <c r="D3" s="612"/>
      <c r="E3" s="612"/>
      <c r="F3" s="612"/>
      <c r="G3" s="612"/>
      <c r="H3" s="6"/>
    </row>
    <row r="4" spans="1:13" s="7" customFormat="1" ht="18" customHeight="1" x14ac:dyDescent="0.45">
      <c r="A4" s="3" t="str">
        <f>'Template Old'!A4</f>
        <v>Comments</v>
      </c>
      <c r="B4" s="600" t="s">
        <v>208</v>
      </c>
      <c r="C4" s="600"/>
      <c r="D4" s="600"/>
      <c r="E4" s="600"/>
      <c r="F4" s="600"/>
      <c r="G4" s="600"/>
      <c r="H4" s="6"/>
    </row>
    <row r="5" spans="1:13" x14ac:dyDescent="0.35">
      <c r="A5" s="3" t="str">
        <f>'Template Old'!A5</f>
        <v>Deliverable</v>
      </c>
      <c r="B5" s="632"/>
      <c r="C5" s="632"/>
      <c r="D5" s="632"/>
      <c r="E5" s="632"/>
      <c r="F5" s="632"/>
      <c r="G5" s="632"/>
      <c r="H5" s="323"/>
    </row>
    <row r="6" spans="1:13" x14ac:dyDescent="0.35">
      <c r="A6" s="3" t="str">
        <f>'Template Old'!A6</f>
        <v>Deadline</v>
      </c>
      <c r="B6" s="639"/>
      <c r="C6" s="639"/>
      <c r="D6" s="639"/>
      <c r="E6" s="639"/>
      <c r="F6" s="639"/>
      <c r="G6" s="639"/>
      <c r="H6" s="323"/>
    </row>
    <row r="7" spans="1:13" ht="63" customHeight="1" x14ac:dyDescent="0.3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35">
      <c r="A8" s="3" t="str">
        <f>'Template Old'!A8</f>
        <v>P81 Req (2013)</v>
      </c>
      <c r="B8" s="639"/>
      <c r="C8" s="639"/>
      <c r="D8" s="639"/>
      <c r="E8" s="639"/>
      <c r="F8" s="639"/>
      <c r="G8" s="639"/>
      <c r="H8" s="323"/>
    </row>
    <row r="9" spans="1:13" x14ac:dyDescent="0.35">
      <c r="A9" s="3" t="str">
        <f>'Template Old'!A9</f>
        <v>Number of Directives</v>
      </c>
      <c r="B9" s="259">
        <v>7</v>
      </c>
      <c r="C9" s="639"/>
      <c r="D9" s="639"/>
      <c r="E9" s="639"/>
      <c r="F9" s="639"/>
      <c r="G9" s="639"/>
      <c r="H9" s="323"/>
    </row>
    <row r="10" spans="1:13" x14ac:dyDescent="0.35">
      <c r="A10" s="3" t="str">
        <f>'Template Old'!A10</f>
        <v>No. of Guidances (see Note 2)</v>
      </c>
      <c r="B10" s="259">
        <v>2</v>
      </c>
      <c r="C10" s="639"/>
      <c r="D10" s="639"/>
      <c r="E10" s="639"/>
      <c r="F10" s="639"/>
      <c r="G10" s="639"/>
      <c r="H10" s="323"/>
    </row>
    <row r="11" spans="1:13" ht="29" x14ac:dyDescent="0.35">
      <c r="A11" s="3" t="str">
        <f>'Template Old'!A11</f>
        <v>Directionally consistent with IERP findings (See Note 5)</v>
      </c>
      <c r="B11" s="632"/>
      <c r="C11" s="632"/>
      <c r="D11" s="632"/>
      <c r="E11" s="632"/>
      <c r="F11" s="632"/>
      <c r="G11" s="632"/>
      <c r="H11" s="321"/>
      <c r="K11" s="1"/>
      <c r="L11" s="1"/>
      <c r="M11" s="1"/>
    </row>
    <row r="12" spans="1:13" ht="14.9" customHeight="1" x14ac:dyDescent="0.35">
      <c r="A12" s="3" t="str">
        <f>'Template Old'!A12</f>
        <v>Developer</v>
      </c>
      <c r="B12" s="632"/>
      <c r="C12" s="632"/>
      <c r="D12" s="632"/>
      <c r="E12" s="632"/>
      <c r="F12" s="632"/>
      <c r="G12" s="632"/>
      <c r="H12" s="321"/>
    </row>
    <row r="13" spans="1:13" x14ac:dyDescent="0.35">
      <c r="A13" s="3" t="str">
        <f>'Template Old'!A13</f>
        <v>PMOS Liaison</v>
      </c>
      <c r="B13" s="632"/>
      <c r="C13" s="632"/>
      <c r="D13" s="632"/>
      <c r="E13" s="632"/>
      <c r="F13" s="632"/>
      <c r="G13" s="632"/>
      <c r="H13" s="321"/>
    </row>
    <row r="14" spans="1:13" ht="29.15" customHeight="1" x14ac:dyDescent="0.35">
      <c r="A14" s="3" t="str">
        <f>'Template Old'!A14</f>
        <v>Affected Standards</v>
      </c>
      <c r="B14" s="259">
        <v>1</v>
      </c>
      <c r="C14" s="632" t="s">
        <v>440</v>
      </c>
      <c r="D14" s="632"/>
      <c r="E14" s="632"/>
      <c r="F14" s="632"/>
      <c r="G14" s="632"/>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40529</v>
      </c>
      <c r="C22" s="74">
        <v>40564</v>
      </c>
      <c r="D22" s="75"/>
      <c r="E22" s="74"/>
      <c r="F22" s="42">
        <f t="shared" si="0"/>
        <v>-40529</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41586</v>
      </c>
      <c r="C31" s="74">
        <v>41596</v>
      </c>
      <c r="D31" s="75"/>
      <c r="E31" s="74"/>
      <c r="F31" s="42">
        <f t="shared" si="0"/>
        <v>-41586</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3" t="s">
        <v>227</v>
      </c>
      <c r="B38" s="24">
        <v>43525</v>
      </c>
      <c r="C38" s="635" t="s">
        <v>208</v>
      </c>
      <c r="D38" s="635"/>
      <c r="E38" s="635"/>
      <c r="F38" s="635"/>
      <c r="G38" s="635"/>
      <c r="H38" s="636"/>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848" priority="2">
      <formula>AND($B19&lt;=NOW(),$C19&gt;=NOW())</formula>
    </cfRule>
  </conditionalFormatting>
  <conditionalFormatting sqref="D19:D34">
    <cfRule type="expression" dxfId="847" priority="1">
      <formula>AND($D19&lt;=NOW(),$E19&gt;=NOW())</formula>
    </cfRule>
  </conditionalFormatting>
  <conditionalFormatting sqref="F19:F34">
    <cfRule type="cellIs" dxfId="846" priority="3" operator="lessThan">
      <formula>-90</formula>
    </cfRule>
    <cfRule type="cellIs" dxfId="845" priority="4" operator="lessThan">
      <formula>-45</formula>
    </cfRule>
    <cfRule type="cellIs" dxfId="844" priority="5" operator="greaterThan">
      <formula>-45</formula>
    </cfRule>
  </conditionalFormatting>
  <hyperlinks>
    <hyperlink ref="H1" location="Home!A1" display="Return to Home" xr:uid="{00000000-0004-0000-4100-000000000000}"/>
    <hyperlink ref="B2:G2" r:id="rId1" display="Proposed Definition of Bulk Electric System" xr:uid="{00000000-0004-0000-41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F438CDCC-6BF9-41FA-A6C6-A4BFDBF415A1}">
            <xm:f>IF($B$20=Home!$I$5,$A$24,)</xm:f>
            <x14:dxf/>
          </x14:cfRule>
          <xm:sqref>I10:ABK10</xm:sqref>
        </x14:conditionalFormatting>
      </x14:conditionalFormatting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5">
    <tabColor rgb="FFFF0000"/>
  </sheetPr>
  <dimension ref="A1:M41"/>
  <sheetViews>
    <sheetView workbookViewId="0">
      <pane ySplit="1" topLeftCell="A2" activePane="bottomLeft" state="frozen"/>
      <selection pane="bottomLeft" activeCell="A2" sqref="A2:XFD2"/>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09" t="s">
        <v>441</v>
      </c>
      <c r="C1" s="610"/>
      <c r="D1" s="610"/>
      <c r="E1" s="610"/>
      <c r="F1" s="610"/>
      <c r="G1" s="610"/>
      <c r="H1" s="49" t="s">
        <v>178</v>
      </c>
    </row>
    <row r="2" spans="1:13" s="7" customFormat="1" ht="15" customHeight="1" x14ac:dyDescent="0.45">
      <c r="A2" s="3" t="s">
        <v>204</v>
      </c>
      <c r="B2" s="640" t="s">
        <v>442</v>
      </c>
      <c r="C2" s="640"/>
      <c r="D2" s="640"/>
      <c r="E2" s="640"/>
      <c r="F2" s="640"/>
      <c r="G2" s="640"/>
      <c r="H2" s="6"/>
    </row>
    <row r="3" spans="1:13" s="7" customFormat="1" ht="15" customHeight="1" x14ac:dyDescent="0.45">
      <c r="A3" s="3" t="str">
        <f>'Template Old'!A3</f>
        <v>Status</v>
      </c>
      <c r="B3" s="612" t="s">
        <v>237</v>
      </c>
      <c r="C3" s="612"/>
      <c r="D3" s="612"/>
      <c r="E3" s="612"/>
      <c r="F3" s="612"/>
      <c r="G3" s="612"/>
      <c r="H3" s="6"/>
    </row>
    <row r="4" spans="1:13" s="7" customFormat="1" ht="18" customHeight="1" x14ac:dyDescent="0.45">
      <c r="A4" s="3" t="str">
        <f>'Template Old'!A4</f>
        <v>Comments</v>
      </c>
      <c r="B4" s="600" t="s">
        <v>443</v>
      </c>
      <c r="C4" s="600"/>
      <c r="D4" s="600"/>
      <c r="E4" s="600"/>
      <c r="F4" s="600"/>
      <c r="G4" s="600"/>
      <c r="H4" s="6"/>
    </row>
    <row r="5" spans="1:13" x14ac:dyDescent="0.35">
      <c r="A5" s="3" t="str">
        <f>'Template Old'!A5</f>
        <v>Deliverable</v>
      </c>
      <c r="B5" s="632"/>
      <c r="C5" s="632"/>
      <c r="D5" s="632"/>
      <c r="E5" s="632"/>
      <c r="F5" s="632"/>
      <c r="G5" s="632"/>
      <c r="H5" s="323"/>
    </row>
    <row r="6" spans="1:13" x14ac:dyDescent="0.35">
      <c r="A6" s="3" t="str">
        <f>'Template Old'!A6</f>
        <v>Deadline</v>
      </c>
      <c r="B6" s="639"/>
      <c r="C6" s="639"/>
      <c r="D6" s="639"/>
      <c r="E6" s="639"/>
      <c r="F6" s="639"/>
      <c r="G6" s="639"/>
      <c r="H6" s="323"/>
    </row>
    <row r="7" spans="1:13" ht="63" customHeight="1" x14ac:dyDescent="0.35">
      <c r="A7" s="3" t="str">
        <f>'Template Old'!A7</f>
        <v>Priority in RSDP, click to see applicable Footnote</v>
      </c>
      <c r="B7" s="3"/>
      <c r="C7" s="3"/>
      <c r="D7" s="3" t="str">
        <f>'Template Old'!D7</f>
        <v>Priority (1-Low, 2-Med, 3-High )</v>
      </c>
      <c r="E7" s="3">
        <v>1</v>
      </c>
      <c r="F7" s="3" t="str">
        <f>'Template Old'!F7</f>
        <v>Project has been Re-Baselined? (0-No, 1-Yes)</v>
      </c>
      <c r="G7" s="3">
        <v>0</v>
      </c>
      <c r="H7" s="323"/>
    </row>
    <row r="8" spans="1:13" x14ac:dyDescent="0.35">
      <c r="A8" s="3" t="str">
        <f>'Template Old'!A8</f>
        <v>P81 Req (2013)</v>
      </c>
      <c r="B8" s="639"/>
      <c r="C8" s="639"/>
      <c r="D8" s="639"/>
      <c r="E8" s="639"/>
      <c r="F8" s="639"/>
      <c r="G8" s="639"/>
      <c r="H8" s="323"/>
    </row>
    <row r="9" spans="1:13" x14ac:dyDescent="0.35">
      <c r="A9" s="3" t="str">
        <f>'Template Old'!A9</f>
        <v>Number of Directives</v>
      </c>
      <c r="B9" s="259">
        <v>0</v>
      </c>
      <c r="C9" s="639"/>
      <c r="D9" s="639"/>
      <c r="E9" s="639"/>
      <c r="F9" s="639"/>
      <c r="G9" s="639"/>
      <c r="H9" s="323"/>
    </row>
    <row r="10" spans="1:13" x14ac:dyDescent="0.35">
      <c r="A10" s="3" t="str">
        <f>'Template Old'!A10</f>
        <v>No. of Guidances (see Note 2)</v>
      </c>
      <c r="B10" s="259">
        <v>0</v>
      </c>
      <c r="C10" s="639"/>
      <c r="D10" s="639"/>
      <c r="E10" s="639"/>
      <c r="F10" s="639"/>
      <c r="G10" s="639"/>
      <c r="H10" s="323"/>
    </row>
    <row r="11" spans="1:13" ht="29" x14ac:dyDescent="0.35">
      <c r="A11" s="3" t="str">
        <f>'Template Old'!A11</f>
        <v>Directionally consistent with IERP findings (See Note 5)</v>
      </c>
      <c r="B11" s="632"/>
      <c r="C11" s="632"/>
      <c r="D11" s="632"/>
      <c r="E11" s="632"/>
      <c r="F11" s="632"/>
      <c r="G11" s="632"/>
      <c r="H11" s="321"/>
      <c r="K11" s="1"/>
      <c r="L11" s="1"/>
      <c r="M11" s="1"/>
    </row>
    <row r="12" spans="1:13" ht="14.9" customHeight="1" x14ac:dyDescent="0.35">
      <c r="A12" s="3" t="str">
        <f>'Template Old'!A12</f>
        <v>Developer</v>
      </c>
      <c r="B12" s="632"/>
      <c r="C12" s="632"/>
      <c r="D12" s="632"/>
      <c r="E12" s="632"/>
      <c r="F12" s="632"/>
      <c r="G12" s="632"/>
      <c r="H12" s="321"/>
    </row>
    <row r="13" spans="1:13" x14ac:dyDescent="0.35">
      <c r="A13" s="3" t="str">
        <f>'Template Old'!A13</f>
        <v>PMOS Liaison</v>
      </c>
      <c r="B13" s="632"/>
      <c r="C13" s="632"/>
      <c r="D13" s="632"/>
      <c r="E13" s="632"/>
      <c r="F13" s="632"/>
      <c r="G13" s="632"/>
      <c r="H13" s="321"/>
    </row>
    <row r="14" spans="1:13" ht="29.15" customHeight="1" x14ac:dyDescent="0.35">
      <c r="A14" s="3" t="str">
        <f>'Template Old'!A14</f>
        <v>Affected Standards</v>
      </c>
      <c r="B14" s="259">
        <v>1</v>
      </c>
      <c r="C14" s="632" t="s">
        <v>444</v>
      </c>
      <c r="D14" s="632"/>
      <c r="E14" s="632"/>
      <c r="F14" s="632"/>
      <c r="G14" s="632"/>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40819</v>
      </c>
      <c r="C22" s="74">
        <v>40863</v>
      </c>
      <c r="D22" s="75"/>
      <c r="E22" s="74"/>
      <c r="F22" s="42">
        <f t="shared" si="0"/>
        <v>-40819</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40889</v>
      </c>
      <c r="C31" s="74">
        <v>40899</v>
      </c>
      <c r="D31" s="75"/>
      <c r="E31" s="74"/>
      <c r="F31" s="42">
        <f t="shared" si="0"/>
        <v>-40889</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3" t="s">
        <v>227</v>
      </c>
      <c r="B38" s="24">
        <v>43525</v>
      </c>
      <c r="C38" s="635" t="s">
        <v>208</v>
      </c>
      <c r="D38" s="635"/>
      <c r="E38" s="635"/>
      <c r="F38" s="635"/>
      <c r="G38" s="635"/>
      <c r="H38" s="636"/>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843" priority="2">
      <formula>AND($B19&lt;=NOW(),$C19&gt;=NOW())</formula>
    </cfRule>
  </conditionalFormatting>
  <conditionalFormatting sqref="D19:D34">
    <cfRule type="expression" dxfId="842" priority="1">
      <formula>AND($D19&lt;=NOW(),$E19&gt;=NOW())</formula>
    </cfRule>
  </conditionalFormatting>
  <conditionalFormatting sqref="F19:F34">
    <cfRule type="cellIs" dxfId="841" priority="3" operator="lessThan">
      <formula>-90</formula>
    </cfRule>
    <cfRule type="cellIs" dxfId="840" priority="4" operator="lessThan">
      <formula>-45</formula>
    </cfRule>
    <cfRule type="cellIs" dxfId="839" priority="5" operator="greaterThan">
      <formula>-45</formula>
    </cfRule>
  </conditionalFormatting>
  <hyperlinks>
    <hyperlink ref="H1" location="Home!A1" display="Return to Home" xr:uid="{00000000-0004-0000-4200-000000000000}"/>
    <hyperlink ref="B2:G2" r:id="rId1" display="Revision of MOD-028-1 to address FPL Request for Interpretation" xr:uid="{00000000-0004-0000-42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59FF0EFC-BE21-4FB1-99B9-542869FA1FA4}">
            <xm:f>IF($B$20=Home!$I$5,$A$24,)</xm:f>
            <x14:dxf/>
          </x14:cfRule>
          <xm:sqref>I10:ABK10</xm:sqref>
        </x14:conditionalFormatting>
      </x14:conditionalFormatting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6">
    <tabColor rgb="FFFF0000"/>
  </sheetPr>
  <dimension ref="A1:M41"/>
  <sheetViews>
    <sheetView workbookViewId="0">
      <pane ySplit="1" topLeftCell="A2" activePane="bottomLeft" state="frozen"/>
      <selection pane="bottomLeft" activeCell="B3" sqref="B3:G3"/>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09" t="s">
        <v>445</v>
      </c>
      <c r="C1" s="610"/>
      <c r="D1" s="610"/>
      <c r="E1" s="610"/>
      <c r="F1" s="610"/>
      <c r="G1" s="610"/>
      <c r="H1" s="49" t="s">
        <v>178</v>
      </c>
    </row>
    <row r="2" spans="1:13" s="7" customFormat="1" ht="15" customHeight="1" x14ac:dyDescent="0.45">
      <c r="A2" s="3" t="s">
        <v>204</v>
      </c>
      <c r="B2" s="640" t="s">
        <v>446</v>
      </c>
      <c r="C2" s="640"/>
      <c r="D2" s="640"/>
      <c r="E2" s="640"/>
      <c r="F2" s="640"/>
      <c r="G2" s="640"/>
      <c r="H2" s="6"/>
    </row>
    <row r="3" spans="1:13" s="7" customFormat="1" ht="15" customHeight="1" x14ac:dyDescent="0.45">
      <c r="A3" s="3" t="str">
        <f>'Template Old'!A3</f>
        <v>Status</v>
      </c>
      <c r="B3" s="612" t="s">
        <v>230</v>
      </c>
      <c r="C3" s="612"/>
      <c r="D3" s="612"/>
      <c r="E3" s="612"/>
      <c r="F3" s="612"/>
      <c r="G3" s="612"/>
      <c r="H3" s="6"/>
    </row>
    <row r="4" spans="1:13" s="7" customFormat="1" ht="18" customHeight="1" x14ac:dyDescent="0.45">
      <c r="A4" s="3" t="str">
        <f>'Template Old'!A4</f>
        <v>Comments</v>
      </c>
      <c r="B4" s="600" t="s">
        <v>208</v>
      </c>
      <c r="C4" s="600"/>
      <c r="D4" s="600"/>
      <c r="E4" s="600"/>
      <c r="F4" s="600"/>
      <c r="G4" s="600"/>
      <c r="H4" s="6"/>
    </row>
    <row r="5" spans="1:13" x14ac:dyDescent="0.35">
      <c r="A5" s="3" t="str">
        <f>'Template Old'!A5</f>
        <v>Deliverable</v>
      </c>
      <c r="B5" s="632"/>
      <c r="C5" s="632"/>
      <c r="D5" s="632"/>
      <c r="E5" s="632"/>
      <c r="F5" s="632"/>
      <c r="G5" s="632"/>
      <c r="H5" s="323"/>
    </row>
    <row r="6" spans="1:13" x14ac:dyDescent="0.35">
      <c r="A6" s="3" t="str">
        <f>'Template Old'!A6</f>
        <v>Deadline</v>
      </c>
      <c r="B6" s="639"/>
      <c r="C6" s="639"/>
      <c r="D6" s="639"/>
      <c r="E6" s="639"/>
      <c r="F6" s="639"/>
      <c r="G6" s="639"/>
      <c r="H6" s="323"/>
    </row>
    <row r="7" spans="1:13" ht="63" customHeight="1" x14ac:dyDescent="0.35">
      <c r="A7" s="3" t="str">
        <f>'Template Old'!A7</f>
        <v>Priority in RSDP, click to see applicable Footnote</v>
      </c>
      <c r="B7" s="3"/>
      <c r="C7" s="3"/>
      <c r="D7" s="3" t="str">
        <f>'Template Old'!D7</f>
        <v>Priority (1-Low, 2-Med, 3-High )</v>
      </c>
      <c r="E7" s="3">
        <v>2</v>
      </c>
      <c r="F7" s="3" t="str">
        <f>'Template Old'!F7</f>
        <v>Project has been Re-Baselined? (0-No, 1-Yes)</v>
      </c>
      <c r="G7" s="3">
        <v>0</v>
      </c>
      <c r="H7" s="323"/>
    </row>
    <row r="8" spans="1:13" x14ac:dyDescent="0.35">
      <c r="A8" s="3" t="str">
        <f>'Template Old'!A8</f>
        <v>P81 Req (2013)</v>
      </c>
      <c r="B8" s="639"/>
      <c r="C8" s="639"/>
      <c r="D8" s="639"/>
      <c r="E8" s="639"/>
      <c r="F8" s="639"/>
      <c r="G8" s="639"/>
      <c r="H8" s="323"/>
    </row>
    <row r="9" spans="1:13" x14ac:dyDescent="0.35">
      <c r="A9" s="3" t="str">
        <f>'Template Old'!A9</f>
        <v>Number of Directives</v>
      </c>
      <c r="B9" s="259"/>
      <c r="C9" s="639"/>
      <c r="D9" s="639"/>
      <c r="E9" s="639"/>
      <c r="F9" s="639"/>
      <c r="G9" s="639"/>
      <c r="H9" s="323"/>
    </row>
    <row r="10" spans="1:13" x14ac:dyDescent="0.35">
      <c r="A10" s="3" t="str">
        <f>'Template Old'!A10</f>
        <v>No. of Guidances (see Note 2)</v>
      </c>
      <c r="B10" s="259"/>
      <c r="C10" s="639"/>
      <c r="D10" s="639"/>
      <c r="E10" s="639"/>
      <c r="F10" s="639"/>
      <c r="G10" s="639"/>
      <c r="H10" s="323"/>
    </row>
    <row r="11" spans="1:13" ht="29" x14ac:dyDescent="0.35">
      <c r="A11" s="3" t="str">
        <f>'Template Old'!A11</f>
        <v>Directionally consistent with IERP findings (See Note 5)</v>
      </c>
      <c r="B11" s="632"/>
      <c r="C11" s="632"/>
      <c r="D11" s="632"/>
      <c r="E11" s="632"/>
      <c r="F11" s="632"/>
      <c r="G11" s="632"/>
      <c r="H11" s="321"/>
      <c r="K11" s="1"/>
      <c r="L11" s="1"/>
      <c r="M11" s="1"/>
    </row>
    <row r="12" spans="1:13" ht="14.9" customHeight="1" x14ac:dyDescent="0.35">
      <c r="A12" s="3" t="str">
        <f>'Template Old'!A12</f>
        <v>Developer</v>
      </c>
      <c r="B12" s="632"/>
      <c r="C12" s="632"/>
      <c r="D12" s="632"/>
      <c r="E12" s="632"/>
      <c r="F12" s="632"/>
      <c r="G12" s="632"/>
      <c r="H12" s="321"/>
    </row>
    <row r="13" spans="1:13" x14ac:dyDescent="0.35">
      <c r="A13" s="3" t="str">
        <f>'Template Old'!A13</f>
        <v>PMOS Liaison</v>
      </c>
      <c r="B13" s="632"/>
      <c r="C13" s="632"/>
      <c r="D13" s="632"/>
      <c r="E13" s="632"/>
      <c r="F13" s="632"/>
      <c r="G13" s="632"/>
      <c r="H13" s="321"/>
    </row>
    <row r="14" spans="1:13" ht="29.15" customHeight="1" x14ac:dyDescent="0.35">
      <c r="A14" s="3" t="str">
        <f>'Template Old'!A14</f>
        <v>Affected Standards</v>
      </c>
      <c r="B14" s="259">
        <v>6</v>
      </c>
      <c r="C14" s="632" t="s">
        <v>447</v>
      </c>
      <c r="D14" s="632"/>
      <c r="E14" s="632"/>
      <c r="F14" s="632"/>
      <c r="G14" s="632"/>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41466</v>
      </c>
      <c r="C22" s="74">
        <v>41513</v>
      </c>
      <c r="D22" s="75"/>
      <c r="E22" s="74"/>
      <c r="F22" s="42">
        <f t="shared" si="0"/>
        <v>-41466</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41619</v>
      </c>
      <c r="C31" s="74">
        <v>41628</v>
      </c>
      <c r="D31" s="75"/>
      <c r="E31" s="74"/>
      <c r="F31" s="42">
        <f t="shared" si="0"/>
        <v>-41619</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3" t="s">
        <v>227</v>
      </c>
      <c r="B38" s="24">
        <v>43525</v>
      </c>
      <c r="C38" s="635" t="s">
        <v>208</v>
      </c>
      <c r="D38" s="635"/>
      <c r="E38" s="635"/>
      <c r="F38" s="635"/>
      <c r="G38" s="635"/>
      <c r="H38" s="636"/>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838" priority="2">
      <formula>AND($B19&lt;=NOW(),$C19&gt;=NOW())</formula>
    </cfRule>
  </conditionalFormatting>
  <conditionalFormatting sqref="D19:D34">
    <cfRule type="expression" dxfId="837" priority="1">
      <formula>AND($D19&lt;=NOW(),$E19&gt;=NOW())</formula>
    </cfRule>
  </conditionalFormatting>
  <conditionalFormatting sqref="F19:F34">
    <cfRule type="cellIs" dxfId="836" priority="3" operator="lessThan">
      <formula>-90</formula>
    </cfRule>
    <cfRule type="cellIs" dxfId="835" priority="4" operator="lessThan">
      <formula>-45</formula>
    </cfRule>
    <cfRule type="cellIs" dxfId="834" priority="5" operator="greaterThan">
      <formula>-45</formula>
    </cfRule>
  </conditionalFormatting>
  <hyperlinks>
    <hyperlink ref="H1" location="Home!A1" display="Return to Home" xr:uid="{00000000-0004-0000-4300-000000000000}"/>
    <hyperlink ref="B2:G2" r:id="rId1" display="ATC Revisions (MOD A)" xr:uid="{00000000-0004-0000-43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0D01C094-7696-4444-884B-500C8141954F}">
            <xm:f>IF($B$20=Home!$I$5,$A$24,)</xm:f>
            <x14:dxf/>
          </x14:cfRule>
          <xm:sqref>I10:ABK10</xm:sqref>
        </x14:conditionalFormatting>
      </x14:conditionalFormatting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7">
    <tabColor rgb="FFFF0000"/>
  </sheetPr>
  <dimension ref="A1:M41"/>
  <sheetViews>
    <sheetView workbookViewId="0">
      <pane ySplit="1" topLeftCell="A2" activePane="bottomLeft" state="frozen"/>
      <selection pane="bottomLeft" activeCell="A2" sqref="A2:XFD2"/>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09" t="s">
        <v>448</v>
      </c>
      <c r="C1" s="610"/>
      <c r="D1" s="610"/>
      <c r="E1" s="610"/>
      <c r="F1" s="610"/>
      <c r="G1" s="610"/>
      <c r="H1" s="49" t="s">
        <v>178</v>
      </c>
    </row>
    <row r="2" spans="1:13" s="7" customFormat="1" ht="15" customHeight="1" x14ac:dyDescent="0.45">
      <c r="A2" s="3" t="s">
        <v>204</v>
      </c>
      <c r="B2" s="640" t="s">
        <v>449</v>
      </c>
      <c r="C2" s="640"/>
      <c r="D2" s="640"/>
      <c r="E2" s="640"/>
      <c r="F2" s="640"/>
      <c r="G2" s="640"/>
      <c r="H2" s="6"/>
    </row>
    <row r="3" spans="1:13" s="7" customFormat="1" ht="15" customHeight="1" x14ac:dyDescent="0.45">
      <c r="A3" s="3" t="str">
        <f>'Template Old'!A3</f>
        <v>Status</v>
      </c>
      <c r="B3" s="612" t="s">
        <v>237</v>
      </c>
      <c r="C3" s="612"/>
      <c r="D3" s="612"/>
      <c r="E3" s="612"/>
      <c r="F3" s="612"/>
      <c r="G3" s="612"/>
      <c r="H3" s="6"/>
    </row>
    <row r="4" spans="1:13" s="7" customFormat="1" ht="18" customHeight="1" x14ac:dyDescent="0.45">
      <c r="A4" s="3" t="str">
        <f>'Template Old'!A4</f>
        <v>Comments</v>
      </c>
      <c r="B4" s="600" t="s">
        <v>208</v>
      </c>
      <c r="C4" s="600"/>
      <c r="D4" s="600"/>
      <c r="E4" s="600"/>
      <c r="F4" s="600"/>
      <c r="G4" s="600"/>
      <c r="H4" s="6"/>
    </row>
    <row r="5" spans="1:13" x14ac:dyDescent="0.35">
      <c r="A5" s="3" t="str">
        <f>'Template Old'!A5</f>
        <v>Deliverable</v>
      </c>
      <c r="B5" s="632"/>
      <c r="C5" s="632"/>
      <c r="D5" s="632"/>
      <c r="E5" s="632"/>
      <c r="F5" s="632"/>
      <c r="G5" s="632"/>
      <c r="H5" s="323"/>
    </row>
    <row r="6" spans="1:13" x14ac:dyDescent="0.35">
      <c r="A6" s="3" t="str">
        <f>'Template Old'!A6</f>
        <v>Deadline</v>
      </c>
      <c r="B6" s="639"/>
      <c r="C6" s="639"/>
      <c r="D6" s="639"/>
      <c r="E6" s="639"/>
      <c r="F6" s="639"/>
      <c r="G6" s="639"/>
      <c r="H6" s="323"/>
    </row>
    <row r="7" spans="1:13" ht="63" customHeight="1" x14ac:dyDescent="0.35">
      <c r="A7" s="3" t="str">
        <f>'Template Old'!A7</f>
        <v>Priority in RSDP, click to see applicable Footnote</v>
      </c>
      <c r="B7" s="3"/>
      <c r="C7" s="3"/>
      <c r="D7" s="3" t="str">
        <f>'Template Old'!D7</f>
        <v>Priority (1-Low, 2-Med, 3-High )</v>
      </c>
      <c r="E7" s="3">
        <v>2</v>
      </c>
      <c r="F7" s="3" t="str">
        <f>'Template Old'!F7</f>
        <v>Project has been Re-Baselined? (0-No, 1-Yes)</v>
      </c>
      <c r="G7" s="3">
        <v>0</v>
      </c>
      <c r="H7" s="323"/>
    </row>
    <row r="8" spans="1:13" x14ac:dyDescent="0.35">
      <c r="A8" s="3" t="str">
        <f>'Template Old'!A8</f>
        <v>P81 Req (2013)</v>
      </c>
      <c r="B8" s="639"/>
      <c r="C8" s="639"/>
      <c r="D8" s="639"/>
      <c r="E8" s="639"/>
      <c r="F8" s="639"/>
      <c r="G8" s="639"/>
      <c r="H8" s="323"/>
    </row>
    <row r="9" spans="1:13" x14ac:dyDescent="0.35">
      <c r="A9" s="3" t="str">
        <f>'Template Old'!A9</f>
        <v>Number of Directives</v>
      </c>
      <c r="B9" s="259">
        <v>0</v>
      </c>
      <c r="C9" s="639"/>
      <c r="D9" s="639"/>
      <c r="E9" s="639"/>
      <c r="F9" s="639"/>
      <c r="G9" s="639"/>
      <c r="H9" s="323"/>
    </row>
    <row r="10" spans="1:13" x14ac:dyDescent="0.35">
      <c r="A10" s="3" t="str">
        <f>'Template Old'!A10</f>
        <v>No. of Guidances (see Note 2)</v>
      </c>
      <c r="B10" s="259">
        <v>0</v>
      </c>
      <c r="C10" s="639"/>
      <c r="D10" s="639"/>
      <c r="E10" s="639"/>
      <c r="F10" s="639"/>
      <c r="G10" s="639"/>
      <c r="H10" s="323"/>
    </row>
    <row r="11" spans="1:13" ht="29" x14ac:dyDescent="0.35">
      <c r="A11" s="3" t="str">
        <f>'Template Old'!A11</f>
        <v>Directionally consistent with IERP findings (See Note 5)</v>
      </c>
      <c r="B11" s="632"/>
      <c r="C11" s="632"/>
      <c r="D11" s="632"/>
      <c r="E11" s="632"/>
      <c r="F11" s="632"/>
      <c r="G11" s="632"/>
      <c r="H11" s="321"/>
      <c r="K11" s="1"/>
      <c r="L11" s="1"/>
      <c r="M11" s="1"/>
    </row>
    <row r="12" spans="1:13" ht="14.9" customHeight="1" x14ac:dyDescent="0.35">
      <c r="A12" s="3" t="str">
        <f>'Template Old'!A12</f>
        <v>Developer</v>
      </c>
      <c r="B12" s="632"/>
      <c r="C12" s="632"/>
      <c r="D12" s="632"/>
      <c r="E12" s="632"/>
      <c r="F12" s="632"/>
      <c r="G12" s="632"/>
      <c r="H12" s="321"/>
    </row>
    <row r="13" spans="1:13" x14ac:dyDescent="0.35">
      <c r="A13" s="3" t="str">
        <f>'Template Old'!A13</f>
        <v>PMOS Liaison</v>
      </c>
      <c r="B13" s="632"/>
      <c r="C13" s="632"/>
      <c r="D13" s="632"/>
      <c r="E13" s="632"/>
      <c r="F13" s="632"/>
      <c r="G13" s="632"/>
      <c r="H13" s="321"/>
    </row>
    <row r="14" spans="1:13" ht="29.15" customHeight="1" x14ac:dyDescent="0.35">
      <c r="A14" s="3" t="str">
        <f>'Template Old'!A14</f>
        <v>Affected Standards</v>
      </c>
      <c r="B14" s="259">
        <v>8</v>
      </c>
      <c r="C14" s="632" t="s">
        <v>450</v>
      </c>
      <c r="D14" s="632"/>
      <c r="E14" s="632"/>
      <c r="F14" s="632"/>
      <c r="G14" s="632"/>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c r="C22" s="74"/>
      <c r="D22" s="75"/>
      <c r="E22" s="74"/>
      <c r="F22" s="42">
        <f t="shared" si="0"/>
        <v>0</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v>41493</v>
      </c>
      <c r="C24" s="75">
        <v>41537</v>
      </c>
      <c r="D24" s="75"/>
      <c r="E24" s="74"/>
      <c r="F24" s="42">
        <f t="shared" si="0"/>
        <v>-41493</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c r="C31" s="74"/>
      <c r="D31" s="75"/>
      <c r="E31" s="74"/>
      <c r="F31" s="42">
        <f t="shared" si="0"/>
        <v>0</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3" t="s">
        <v>227</v>
      </c>
      <c r="B38" s="24">
        <v>43525</v>
      </c>
      <c r="C38" s="635" t="s">
        <v>208</v>
      </c>
      <c r="D38" s="635"/>
      <c r="E38" s="635"/>
      <c r="F38" s="635"/>
      <c r="G38" s="635"/>
      <c r="H38" s="636"/>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833" priority="2">
      <formula>AND($B19&lt;=NOW(),$C19&gt;=NOW())</formula>
    </cfRule>
  </conditionalFormatting>
  <conditionalFormatting sqref="D19:D34">
    <cfRule type="expression" dxfId="832" priority="1">
      <formula>AND($D19&lt;=NOW(),$E19&gt;=NOW())</formula>
    </cfRule>
  </conditionalFormatting>
  <conditionalFormatting sqref="F19:F34">
    <cfRule type="cellIs" dxfId="831" priority="3" operator="lessThan">
      <formula>-90</formula>
    </cfRule>
    <cfRule type="cellIs" dxfId="830" priority="4" operator="lessThan">
      <formula>-45</formula>
    </cfRule>
    <cfRule type="cellIs" dxfId="829" priority="5" operator="greaterThan">
      <formula>-45</formula>
    </cfRule>
  </conditionalFormatting>
  <hyperlinks>
    <hyperlink ref="H1" location="Home!A1" display="Return to Home" xr:uid="{00000000-0004-0000-4400-000000000000}"/>
    <hyperlink ref="B2:G2" r:id="rId1" display="IRO Review" xr:uid="{00000000-0004-0000-44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ECAC3BF4-81A1-4C49-9BA9-B99D74D71840}">
            <xm:f>IF($B$20=Home!$I$5,$A$24,)</xm:f>
            <x14:dxf/>
          </x14:cfRule>
          <xm:sqref>I10:ABK10</xm:sqref>
        </x14:conditionalFormatting>
      </x14:conditionalFormatting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8">
    <tabColor rgb="FFFF0000"/>
  </sheetPr>
  <dimension ref="A1:M41"/>
  <sheetViews>
    <sheetView workbookViewId="0">
      <pane ySplit="1" topLeftCell="A2" activePane="bottomLeft" state="frozen"/>
      <selection pane="bottomLeft" activeCell="A2" sqref="A2:XFD2"/>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09" t="s">
        <v>451</v>
      </c>
      <c r="C1" s="610"/>
      <c r="D1" s="610"/>
      <c r="E1" s="610"/>
      <c r="F1" s="610"/>
      <c r="G1" s="610"/>
      <c r="H1" s="49" t="s">
        <v>178</v>
      </c>
    </row>
    <row r="2" spans="1:13" s="7" customFormat="1" ht="15" customHeight="1" x14ac:dyDescent="0.45">
      <c r="A2" s="3" t="s">
        <v>204</v>
      </c>
      <c r="B2" s="640" t="s">
        <v>452</v>
      </c>
      <c r="C2" s="640"/>
      <c r="D2" s="640"/>
      <c r="E2" s="640"/>
      <c r="F2" s="640"/>
      <c r="G2" s="640"/>
      <c r="H2" s="6"/>
    </row>
    <row r="3" spans="1:13" s="7" customFormat="1" ht="15" customHeight="1" x14ac:dyDescent="0.45">
      <c r="A3" s="3" t="str">
        <f>'Template Old'!A3</f>
        <v>Status</v>
      </c>
      <c r="B3" s="612" t="s">
        <v>249</v>
      </c>
      <c r="C3" s="612"/>
      <c r="D3" s="612"/>
      <c r="E3" s="612"/>
      <c r="F3" s="612"/>
      <c r="G3" s="612"/>
      <c r="H3" s="6"/>
    </row>
    <row r="4" spans="1:13" s="7" customFormat="1" ht="18" customHeight="1" x14ac:dyDescent="0.45">
      <c r="A4" s="3" t="str">
        <f>'Template Old'!A4</f>
        <v>Comments</v>
      </c>
      <c r="B4" s="600" t="s">
        <v>208</v>
      </c>
      <c r="C4" s="600"/>
      <c r="D4" s="600"/>
      <c r="E4" s="600"/>
      <c r="F4" s="600"/>
      <c r="G4" s="600"/>
      <c r="H4" s="6"/>
    </row>
    <row r="5" spans="1:13" x14ac:dyDescent="0.35">
      <c r="A5" s="3" t="str">
        <f>'Template Old'!A5</f>
        <v>Deliverable</v>
      </c>
      <c r="B5" s="632"/>
      <c r="C5" s="632"/>
      <c r="D5" s="632"/>
      <c r="E5" s="632"/>
      <c r="F5" s="632"/>
      <c r="G5" s="632"/>
      <c r="H5" s="323"/>
    </row>
    <row r="6" spans="1:13" x14ac:dyDescent="0.35">
      <c r="A6" s="3" t="str">
        <f>'Template Old'!A6</f>
        <v>Deadline</v>
      </c>
      <c r="B6" s="639"/>
      <c r="C6" s="639"/>
      <c r="D6" s="639"/>
      <c r="E6" s="639"/>
      <c r="F6" s="639"/>
      <c r="G6" s="639"/>
      <c r="H6" s="323"/>
    </row>
    <row r="7" spans="1:13" ht="63" customHeight="1" x14ac:dyDescent="0.35">
      <c r="A7" s="3" t="str">
        <f>'Template Old'!A7</f>
        <v>Priority in RSDP, click to see applicable Footnote</v>
      </c>
      <c r="B7" s="3"/>
      <c r="C7" s="3"/>
      <c r="D7" s="3" t="str">
        <f>'Template Old'!D7</f>
        <v>Priority (1-Low, 2-Med, 3-High )</v>
      </c>
      <c r="E7" s="3">
        <v>1</v>
      </c>
      <c r="F7" s="3" t="str">
        <f>'Template Old'!F7</f>
        <v>Project has been Re-Baselined? (0-No, 1-Yes)</v>
      </c>
      <c r="G7" s="3">
        <v>0</v>
      </c>
      <c r="H7" s="323"/>
    </row>
    <row r="8" spans="1:13" x14ac:dyDescent="0.35">
      <c r="A8" s="3" t="str">
        <f>'Template Old'!A8</f>
        <v>P81 Req (2013)</v>
      </c>
      <c r="B8" s="639"/>
      <c r="C8" s="639"/>
      <c r="D8" s="639"/>
      <c r="E8" s="639"/>
      <c r="F8" s="639"/>
      <c r="G8" s="639"/>
      <c r="H8" s="323"/>
    </row>
    <row r="9" spans="1:13" x14ac:dyDescent="0.35">
      <c r="A9" s="3" t="str">
        <f>'Template Old'!A9</f>
        <v>Number of Directives</v>
      </c>
      <c r="B9" s="259">
        <v>0</v>
      </c>
      <c r="C9" s="639"/>
      <c r="D9" s="639"/>
      <c r="E9" s="639"/>
      <c r="F9" s="639"/>
      <c r="G9" s="639"/>
      <c r="H9" s="323"/>
    </row>
    <row r="10" spans="1:13" x14ac:dyDescent="0.35">
      <c r="A10" s="3" t="str">
        <f>'Template Old'!A10</f>
        <v>No. of Guidances (see Note 2)</v>
      </c>
      <c r="B10" s="259">
        <v>0</v>
      </c>
      <c r="C10" s="639"/>
      <c r="D10" s="639"/>
      <c r="E10" s="639"/>
      <c r="F10" s="639"/>
      <c r="G10" s="639"/>
      <c r="H10" s="323"/>
    </row>
    <row r="11" spans="1:13" ht="29" x14ac:dyDescent="0.35">
      <c r="A11" s="3" t="str">
        <f>'Template Old'!A11</f>
        <v>Directionally consistent with IERP findings (See Note 5)</v>
      </c>
      <c r="B11" s="632"/>
      <c r="C11" s="632"/>
      <c r="D11" s="632"/>
      <c r="E11" s="632"/>
      <c r="F11" s="632"/>
      <c r="G11" s="632"/>
      <c r="H11" s="321"/>
      <c r="K11" s="1"/>
      <c r="L11" s="1"/>
      <c r="M11" s="1"/>
    </row>
    <row r="12" spans="1:13" ht="14.9" customHeight="1" x14ac:dyDescent="0.35">
      <c r="A12" s="3" t="str">
        <f>'Template Old'!A12</f>
        <v>Developer</v>
      </c>
      <c r="B12" s="632"/>
      <c r="C12" s="632"/>
      <c r="D12" s="632"/>
      <c r="E12" s="632"/>
      <c r="F12" s="632"/>
      <c r="G12" s="632"/>
      <c r="H12" s="321"/>
    </row>
    <row r="13" spans="1:13" x14ac:dyDescent="0.35">
      <c r="A13" s="3" t="str">
        <f>'Template Old'!A13</f>
        <v>PMOS Liaison</v>
      </c>
      <c r="B13" s="632"/>
      <c r="C13" s="632"/>
      <c r="D13" s="632"/>
      <c r="E13" s="632"/>
      <c r="F13" s="632"/>
      <c r="G13" s="632"/>
      <c r="H13" s="321"/>
    </row>
    <row r="14" spans="1:13" ht="29.15" customHeight="1" x14ac:dyDescent="0.35">
      <c r="A14" s="3" t="str">
        <f>'Template Old'!A14</f>
        <v>Affected Standards</v>
      </c>
      <c r="B14" s="259">
        <v>1</v>
      </c>
      <c r="C14" s="632" t="s">
        <v>346</v>
      </c>
      <c r="D14" s="632"/>
      <c r="E14" s="632"/>
      <c r="F14" s="632"/>
      <c r="G14" s="632"/>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41682</v>
      </c>
      <c r="C22" s="74">
        <v>41711</v>
      </c>
      <c r="D22" s="75"/>
      <c r="E22" s="74"/>
      <c r="F22" s="42">
        <f t="shared" si="0"/>
        <v>-41682</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41814</v>
      </c>
      <c r="C31" s="74">
        <v>41823</v>
      </c>
      <c r="D31" s="75"/>
      <c r="E31" s="74"/>
      <c r="F31" s="42">
        <f t="shared" si="0"/>
        <v>-41814</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3" t="s">
        <v>227</v>
      </c>
      <c r="B38" s="24">
        <v>43525</v>
      </c>
      <c r="C38" s="635" t="s">
        <v>208</v>
      </c>
      <c r="D38" s="635"/>
      <c r="E38" s="635"/>
      <c r="F38" s="635"/>
      <c r="G38" s="635"/>
      <c r="H38" s="636"/>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828" priority="2">
      <formula>AND($B19&lt;=NOW(),$C19&gt;=NOW())</formula>
    </cfRule>
  </conditionalFormatting>
  <conditionalFormatting sqref="D19:D34">
    <cfRule type="expression" dxfId="827" priority="1">
      <formula>AND($D19&lt;=NOW(),$E19&gt;=NOW())</formula>
    </cfRule>
  </conditionalFormatting>
  <conditionalFormatting sqref="F19:F34">
    <cfRule type="cellIs" dxfId="826" priority="3" operator="lessThan">
      <formula>-90</formula>
    </cfRule>
    <cfRule type="cellIs" dxfId="825" priority="4" operator="lessThan">
      <formula>-45</formula>
    </cfRule>
    <cfRule type="cellIs" dxfId="824" priority="5" operator="greaterThan">
      <formula>-45</formula>
    </cfRule>
  </conditionalFormatting>
  <hyperlinks>
    <hyperlink ref="H1" location="Home!A1" display="Return to Home" xr:uid="{00000000-0004-0000-4500-000000000000}"/>
    <hyperlink ref="B2:G2" r:id="rId1" display="NUC - Nuclear Plant Interface Coordination" xr:uid="{00000000-0004-0000-45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481912DD-D521-4AA3-8CD6-011D5A2C4409}">
            <xm:f>IF($B$20=Home!$I$5,$A$24,)</xm:f>
            <x14:dxf/>
          </x14:cfRule>
          <xm:sqref>I10:ABK10</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filterMode="1">
    <tabColor rgb="FF7030A0"/>
    <pageSetUpPr fitToPage="1"/>
  </sheetPr>
  <dimension ref="A1:R101"/>
  <sheetViews>
    <sheetView zoomScale="85" zoomScaleNormal="85" workbookViewId="0">
      <pane xSplit="1" ySplit="2" topLeftCell="B3" activePane="bottomRight" state="frozen"/>
      <selection pane="topRight" activeCell="B1" sqref="B1"/>
      <selection pane="bottomLeft" activeCell="A2" sqref="A2"/>
      <selection pane="bottomRight" activeCell="L118" sqref="L118"/>
    </sheetView>
  </sheetViews>
  <sheetFormatPr defaultColWidth="8.81640625" defaultRowHeight="14.5" x14ac:dyDescent="0.35"/>
  <cols>
    <col min="1" max="1" width="12" bestFit="1" customWidth="1"/>
    <col min="2" max="2" width="54.453125" customWidth="1"/>
    <col min="3" max="3" width="19.453125" customWidth="1"/>
    <col min="4" max="4" width="13" customWidth="1"/>
    <col min="5" max="6" width="12.453125" customWidth="1"/>
    <col min="7" max="7" width="11.453125" customWidth="1"/>
    <col min="8" max="8" width="10.453125" customWidth="1"/>
    <col min="9" max="9" width="14" customWidth="1"/>
    <col min="10" max="14" width="10.453125" customWidth="1"/>
    <col min="15" max="15" width="14.453125" customWidth="1"/>
    <col min="18" max="18" width="11.453125" customWidth="1"/>
  </cols>
  <sheetData>
    <row r="1" spans="1:18" x14ac:dyDescent="0.35">
      <c r="E1" t="s">
        <v>72</v>
      </c>
      <c r="G1">
        <v>517</v>
      </c>
      <c r="L1" t="s">
        <v>73</v>
      </c>
      <c r="N1">
        <v>142</v>
      </c>
      <c r="O1" s="284" t="s">
        <v>6</v>
      </c>
    </row>
    <row r="2" spans="1:18" ht="55.4" customHeight="1" x14ac:dyDescent="0.35">
      <c r="A2" s="2" t="s">
        <v>74</v>
      </c>
      <c r="B2" s="2" t="s">
        <v>75</v>
      </c>
      <c r="C2" s="2" t="s">
        <v>5</v>
      </c>
      <c r="D2" s="2" t="s">
        <v>76</v>
      </c>
      <c r="E2" s="2" t="s">
        <v>77</v>
      </c>
      <c r="F2" s="2" t="s">
        <v>78</v>
      </c>
      <c r="G2" s="2" t="s">
        <v>79</v>
      </c>
      <c r="H2" s="2" t="s">
        <v>80</v>
      </c>
      <c r="I2" s="2" t="s">
        <v>81</v>
      </c>
      <c r="J2" s="2" t="s">
        <v>82</v>
      </c>
      <c r="K2" s="2" t="s">
        <v>83</v>
      </c>
      <c r="L2" s="2" t="s">
        <v>84</v>
      </c>
      <c r="M2" s="2" t="s">
        <v>85</v>
      </c>
      <c r="N2" s="2" t="s">
        <v>86</v>
      </c>
      <c r="O2" s="2" t="s">
        <v>87</v>
      </c>
      <c r="P2" s="2" t="s">
        <v>88</v>
      </c>
      <c r="Q2" s="2" t="s">
        <v>89</v>
      </c>
      <c r="R2" s="2" t="s">
        <v>90</v>
      </c>
    </row>
    <row r="3" spans="1:18" hidden="1" x14ac:dyDescent="0.35">
      <c r="A3" t="str">
        <f>'_2006-03'!$B$1</f>
        <v>2006-03</v>
      </c>
      <c r="B3" t="str">
        <f>'_2006-03'!$B$2</f>
        <v>Project 2006-03 System Restoration and Blackstart</v>
      </c>
      <c r="C3" t="str">
        <f>'_2006-03'!$B$3</f>
        <v>Metrics-Pre 2009</v>
      </c>
      <c r="D3" s="1">
        <f>'_2006-03'!$B$22</f>
        <v>39027</v>
      </c>
      <c r="E3" s="1">
        <f>'_2006-03'!$C$31</f>
        <v>39951</v>
      </c>
      <c r="F3" s="1">
        <f>'_2006-03'!$E$31</f>
        <v>0</v>
      </c>
      <c r="G3">
        <f>IF(AND(_xlfn.DAYS(E3,D3)&lt;4000,_xlfn.DAYS(E3,D3)&gt;0),_xlfn.DAYS(E3,D3),0)</f>
        <v>924</v>
      </c>
      <c r="I3">
        <f t="shared" ref="I3:I34" si="0">IF(+F3-D3&lt;=0,0,F3-D3)</f>
        <v>0</v>
      </c>
      <c r="J3">
        <f>'_2006-03'!E$7</f>
        <v>2</v>
      </c>
      <c r="K3">
        <f>'_2006-03'!$B$9</f>
        <v>0</v>
      </c>
      <c r="L3">
        <f>'_2006-03'!$B$10</f>
        <v>5</v>
      </c>
      <c r="M3">
        <f>'_2006-03'!$B$14</f>
        <v>3</v>
      </c>
      <c r="N3">
        <f t="shared" ref="N3:N34" si="1">+SUM(J3:M3)/4</f>
        <v>2.5</v>
      </c>
      <c r="O3" s="281">
        <f t="shared" ref="O3:O34" si="2">+$G$1+$N$1*N3</f>
        <v>872</v>
      </c>
      <c r="P3" s="282">
        <f t="shared" ref="P3:P34" si="3">(G3-O3)/G3</f>
        <v>5.627705627705628E-2</v>
      </c>
      <c r="Q3" s="283">
        <f t="shared" ref="Q3:Q34" si="4">365+365/2</f>
        <v>547.5</v>
      </c>
    </row>
    <row r="4" spans="1:18" hidden="1" x14ac:dyDescent="0.35">
      <c r="A4" t="str">
        <f>'2018-03'!$B$1</f>
        <v>2018-03</v>
      </c>
      <c r="B4" t="str">
        <f>'2018-03'!$B$2</f>
        <v>Standards Efficiency Review Retirements (SER-Phase I)</v>
      </c>
      <c r="C4" t="str">
        <f>'2018-03'!$B$3</f>
        <v>Archived</v>
      </c>
      <c r="D4" s="1">
        <f>'2018-03'!$B$22</f>
        <v>43340</v>
      </c>
      <c r="E4" s="1">
        <f>'2018-03'!$C$31</f>
        <v>43587</v>
      </c>
      <c r="F4" s="1">
        <f>'2018-03'!$E$31</f>
        <v>43678</v>
      </c>
      <c r="H4">
        <v>338</v>
      </c>
      <c r="I4">
        <f t="shared" si="0"/>
        <v>338</v>
      </c>
      <c r="J4">
        <f>'2018-03'!E$7</f>
        <v>0</v>
      </c>
      <c r="K4">
        <f>'2018-03'!$B$9</f>
        <v>0</v>
      </c>
      <c r="L4">
        <f>'2018-03'!$B$10</f>
        <v>0</v>
      </c>
      <c r="M4">
        <f>'2018-03'!$B$14</f>
        <v>1</v>
      </c>
      <c r="N4">
        <f t="shared" si="1"/>
        <v>0.25</v>
      </c>
      <c r="O4" s="281">
        <f t="shared" si="2"/>
        <v>552.5</v>
      </c>
      <c r="P4" s="282" t="e">
        <f t="shared" si="3"/>
        <v>#DIV/0!</v>
      </c>
      <c r="Q4" s="283">
        <f t="shared" si="4"/>
        <v>547.5</v>
      </c>
    </row>
    <row r="5" spans="1:18" hidden="1" x14ac:dyDescent="0.35">
      <c r="A5" t="str">
        <f>'_2006-06'!$B$1</f>
        <v>2006-06</v>
      </c>
      <c r="B5" t="str">
        <f>'_2006-06'!$B$2</f>
        <v>Reliability Coordination</v>
      </c>
      <c r="C5" t="str">
        <f>'_2006-06'!$B$3</f>
        <v>Metrics-Pre 2013</v>
      </c>
      <c r="D5" s="1">
        <f>'_2006-06'!$B$22</f>
        <v>39097</v>
      </c>
      <c r="E5" s="1">
        <f>'_2006-06'!$C$31</f>
        <v>41169</v>
      </c>
      <c r="F5" s="1">
        <f>'_2006-06'!$E$31</f>
        <v>0</v>
      </c>
      <c r="G5">
        <f t="shared" ref="G5:G12" si="5">IF(AND(_xlfn.DAYS(E5,D5)&lt;4000,_xlfn.DAYS(E5,D5)&gt;0),_xlfn.DAYS(E5,D5),0)</f>
        <v>2072</v>
      </c>
      <c r="I5">
        <f t="shared" si="0"/>
        <v>0</v>
      </c>
      <c r="J5">
        <f>'_2006-06'!E$7</f>
        <v>3</v>
      </c>
      <c r="K5">
        <f>'_2006-06'!$B$9</f>
        <v>8</v>
      </c>
      <c r="L5">
        <f>'_2006-06'!$B$10</f>
        <v>5</v>
      </c>
      <c r="M5">
        <f>'_2006-06'!$B$14</f>
        <v>8</v>
      </c>
      <c r="N5">
        <f t="shared" si="1"/>
        <v>6</v>
      </c>
      <c r="O5" s="281">
        <f t="shared" si="2"/>
        <v>1369</v>
      </c>
      <c r="P5" s="282">
        <f t="shared" si="3"/>
        <v>0.3392857142857143</v>
      </c>
      <c r="Q5" s="283">
        <f t="shared" si="4"/>
        <v>547.5</v>
      </c>
    </row>
    <row r="6" spans="1:18" hidden="1" x14ac:dyDescent="0.35">
      <c r="A6" t="str">
        <f>'_2006-07'!$B$1</f>
        <v>2006-07</v>
      </c>
      <c r="B6" t="str">
        <f>'_2006-07'!$B$2</f>
        <v>ATC/TTC/AFC and CBM/TRM Revisions</v>
      </c>
      <c r="C6" t="str">
        <f>'_2006-07'!$B$3</f>
        <v>Void</v>
      </c>
      <c r="D6" s="1">
        <f>'_2006-07'!$B$22</f>
        <v>38541</v>
      </c>
      <c r="E6" s="1">
        <f>'_2006-07'!$C$31</f>
        <v>39842</v>
      </c>
      <c r="F6" s="1">
        <f>'_2006-07'!$E$31</f>
        <v>0</v>
      </c>
      <c r="G6">
        <f t="shared" si="5"/>
        <v>1301</v>
      </c>
      <c r="I6">
        <f t="shared" si="0"/>
        <v>0</v>
      </c>
      <c r="J6">
        <f>'_2006-07'!E$7</f>
        <v>2</v>
      </c>
      <c r="K6">
        <f>'_2006-07'!$B$9</f>
        <v>62</v>
      </c>
      <c r="L6">
        <f>'_2006-07'!$B$10</f>
        <v>16</v>
      </c>
      <c r="M6">
        <f>'_2006-07'!$B$14</f>
        <v>6</v>
      </c>
      <c r="N6">
        <f t="shared" si="1"/>
        <v>21.5</v>
      </c>
      <c r="O6" s="281">
        <f t="shared" si="2"/>
        <v>3570</v>
      </c>
      <c r="P6" s="282">
        <f t="shared" si="3"/>
        <v>-1.7440430438124519</v>
      </c>
      <c r="Q6" s="283">
        <f t="shared" si="4"/>
        <v>547.5</v>
      </c>
    </row>
    <row r="7" spans="1:18" hidden="1" x14ac:dyDescent="0.35">
      <c r="A7" t="str">
        <f>'_2006-08'!$B$1</f>
        <v>2006-08</v>
      </c>
      <c r="B7" t="str">
        <f>'_2006-08'!$B$2</f>
        <v>Reliability Coordination - Transmission Loading Relief</v>
      </c>
      <c r="C7" t="str">
        <f>'_2006-08'!$B$3</f>
        <v>Metrics-Pre 2013</v>
      </c>
      <c r="D7" s="1">
        <f>'_2006-08'!$B$22</f>
        <v>38922</v>
      </c>
      <c r="E7" s="1">
        <f>'_2006-08'!$C$31</f>
        <v>40412</v>
      </c>
      <c r="F7" s="1">
        <f>'_2006-08'!$E$31</f>
        <v>0</v>
      </c>
      <c r="G7">
        <f t="shared" si="5"/>
        <v>1490</v>
      </c>
      <c r="I7">
        <f t="shared" si="0"/>
        <v>0</v>
      </c>
      <c r="J7">
        <f>'_2006-08'!E$7</f>
        <v>2</v>
      </c>
      <c r="K7">
        <f>'_2006-08'!$B$9</f>
        <v>4</v>
      </c>
      <c r="L7">
        <f>'_2006-08'!$B$10</f>
        <v>3</v>
      </c>
      <c r="M7">
        <f>'_2006-08'!$B$14</f>
        <v>3</v>
      </c>
      <c r="N7">
        <f t="shared" si="1"/>
        <v>3</v>
      </c>
      <c r="O7" s="281">
        <f t="shared" si="2"/>
        <v>943</v>
      </c>
      <c r="P7" s="282">
        <f t="shared" si="3"/>
        <v>0.36711409395973155</v>
      </c>
      <c r="Q7" s="283">
        <f t="shared" si="4"/>
        <v>547.5</v>
      </c>
    </row>
    <row r="8" spans="1:18" hidden="1" x14ac:dyDescent="0.35">
      <c r="A8" t="str">
        <f>'_2007-02'!$B$1</f>
        <v>2007-02</v>
      </c>
      <c r="B8" t="str">
        <f>'_2007-02'!$B$2</f>
        <v>Operating Personnel Communications Protocols</v>
      </c>
      <c r="C8" t="str">
        <f>'_2007-02'!$B$3</f>
        <v>Metrics</v>
      </c>
      <c r="D8" s="1">
        <f>'_2007-02'!$B$22</f>
        <v>39160</v>
      </c>
      <c r="E8" s="1">
        <f>'_2007-02'!$C$31</f>
        <v>41736</v>
      </c>
      <c r="F8" s="1">
        <f>'_2007-02'!$E$31</f>
        <v>0</v>
      </c>
      <c r="G8">
        <f t="shared" si="5"/>
        <v>2576</v>
      </c>
      <c r="I8">
        <f t="shared" si="0"/>
        <v>0</v>
      </c>
      <c r="J8">
        <f>'_2007-02'!E$7</f>
        <v>3</v>
      </c>
      <c r="K8">
        <f>'_2007-02'!$B$9</f>
        <v>1</v>
      </c>
      <c r="L8">
        <f>'_2007-02'!$B$10</f>
        <v>0</v>
      </c>
      <c r="M8">
        <f>'_2007-02'!$B$14</f>
        <v>1</v>
      </c>
      <c r="N8">
        <f t="shared" si="1"/>
        <v>1.25</v>
      </c>
      <c r="O8" s="281">
        <f t="shared" si="2"/>
        <v>694.5</v>
      </c>
      <c r="P8" s="282">
        <f t="shared" si="3"/>
        <v>0.73039596273291929</v>
      </c>
      <c r="Q8" s="283">
        <f t="shared" si="4"/>
        <v>547.5</v>
      </c>
    </row>
    <row r="9" spans="1:18" hidden="1" x14ac:dyDescent="0.35">
      <c r="A9" t="str">
        <f>'_2007-03'!$B$1</f>
        <v>2007-03</v>
      </c>
      <c r="B9" t="str">
        <f>'_2007-03'!$B$2</f>
        <v>Real-time Transmission Operations</v>
      </c>
      <c r="C9" t="str">
        <f>'_2007-03'!$B$3</f>
        <v>Metrics-Pre 2009</v>
      </c>
      <c r="D9" s="1">
        <f>'_2007-03'!$B$22</f>
        <v>39217</v>
      </c>
      <c r="E9" s="1">
        <f>'_2007-03'!$C$31</f>
        <v>41400</v>
      </c>
      <c r="F9" s="1">
        <f>'_2007-03'!$E$31</f>
        <v>0</v>
      </c>
      <c r="G9">
        <f t="shared" si="5"/>
        <v>2183</v>
      </c>
      <c r="I9">
        <f t="shared" si="0"/>
        <v>0</v>
      </c>
      <c r="J9">
        <f>'_2007-03'!E$7</f>
        <v>3</v>
      </c>
      <c r="K9">
        <f>'_2007-03'!$B$9</f>
        <v>4</v>
      </c>
      <c r="L9">
        <f>'_2007-03'!$B$10</f>
        <v>21</v>
      </c>
      <c r="M9">
        <f>'_2007-03'!$B$14</f>
        <v>3</v>
      </c>
      <c r="N9">
        <f t="shared" si="1"/>
        <v>7.75</v>
      </c>
      <c r="O9" s="281">
        <f t="shared" si="2"/>
        <v>1617.5</v>
      </c>
      <c r="P9" s="282">
        <f t="shared" si="3"/>
        <v>0.25904718277599631</v>
      </c>
      <c r="Q9" s="283">
        <f t="shared" si="4"/>
        <v>547.5</v>
      </c>
    </row>
    <row r="10" spans="1:18" hidden="1" x14ac:dyDescent="0.35">
      <c r="A10" t="str">
        <f>'_2006-04'!$B$1</f>
        <v>2007-04</v>
      </c>
      <c r="B10" t="str">
        <f>'_2006-04'!$B$2</f>
        <v>Back-up Facilities</v>
      </c>
      <c r="C10" t="str">
        <f>'_2006-04'!$B$3</f>
        <v>Metrics-Pre 2013</v>
      </c>
      <c r="D10" s="1">
        <f>'_2006-04'!$B$22</f>
        <v>39027</v>
      </c>
      <c r="E10" s="1">
        <f>'_2006-04'!$C$31</f>
        <v>40385</v>
      </c>
      <c r="F10" s="1">
        <f>'_2006-04'!$E$31</f>
        <v>0</v>
      </c>
      <c r="G10">
        <f t="shared" si="5"/>
        <v>1358</v>
      </c>
      <c r="I10">
        <f t="shared" si="0"/>
        <v>0</v>
      </c>
      <c r="J10">
        <f>'_2006-04'!E$7</f>
        <v>2</v>
      </c>
      <c r="K10">
        <f>'_2006-04'!$B$9</f>
        <v>6</v>
      </c>
      <c r="L10">
        <f>'_2006-04'!$B$10</f>
        <v>1</v>
      </c>
      <c r="M10">
        <f>'_2006-04'!$B$14</f>
        <v>1</v>
      </c>
      <c r="N10">
        <f t="shared" si="1"/>
        <v>2.5</v>
      </c>
      <c r="O10" s="281">
        <f t="shared" si="2"/>
        <v>872</v>
      </c>
      <c r="P10" s="282">
        <f t="shared" si="3"/>
        <v>0.35787923416789397</v>
      </c>
      <c r="Q10" s="283">
        <f t="shared" si="4"/>
        <v>547.5</v>
      </c>
    </row>
    <row r="11" spans="1:18" hidden="1" x14ac:dyDescent="0.35">
      <c r="A11" t="str">
        <f>'_2007-06'!$B$1</f>
        <v>2007-06</v>
      </c>
      <c r="B11" t="str">
        <f>'_2007-06'!$B$2</f>
        <v>System Protection Coordination</v>
      </c>
      <c r="C11" t="str">
        <f>'_2007-06'!$B$3</f>
        <v>Metrics</v>
      </c>
      <c r="D11" s="1">
        <f>'_2007-06'!$B$22</f>
        <v>41050</v>
      </c>
      <c r="E11" s="1">
        <f>'_2007-06'!$C$31</f>
        <v>42291</v>
      </c>
      <c r="F11" s="1">
        <f>'_2007-06'!$E$31</f>
        <v>41578</v>
      </c>
      <c r="G11">
        <f t="shared" si="5"/>
        <v>1241</v>
      </c>
      <c r="I11">
        <f t="shared" si="0"/>
        <v>528</v>
      </c>
      <c r="J11">
        <f>'_2007-06'!E$7</f>
        <v>3</v>
      </c>
      <c r="K11">
        <f>'_2007-06'!$B$9</f>
        <v>0</v>
      </c>
      <c r="L11">
        <f>'_2007-06'!$B$10</f>
        <v>0</v>
      </c>
      <c r="M11">
        <f>'_2007-06'!$B$14</f>
        <v>1</v>
      </c>
      <c r="N11">
        <f t="shared" si="1"/>
        <v>1</v>
      </c>
      <c r="O11" s="281">
        <f t="shared" si="2"/>
        <v>659</v>
      </c>
      <c r="P11" s="282">
        <f t="shared" si="3"/>
        <v>0.46897663174858983</v>
      </c>
      <c r="Q11" s="283">
        <f t="shared" si="4"/>
        <v>547.5</v>
      </c>
      <c r="R11" t="s">
        <v>91</v>
      </c>
    </row>
    <row r="12" spans="1:18" hidden="1" x14ac:dyDescent="0.35">
      <c r="A12" t="str">
        <f>'_2012-09'!$B$1</f>
        <v>2012-09</v>
      </c>
      <c r="B12" t="str">
        <f>'_2012-09'!$B$2</f>
        <v>IRO Review</v>
      </c>
      <c r="C12" t="str">
        <f>'_2012-09'!$B$3</f>
        <v>Void</v>
      </c>
      <c r="D12" s="1">
        <f>'_2012-09'!$B$22</f>
        <v>0</v>
      </c>
      <c r="E12" s="1">
        <f>'_2012-09'!$C$31</f>
        <v>0</v>
      </c>
      <c r="F12" s="1">
        <f>'_2012-09'!$E$31</f>
        <v>0</v>
      </c>
      <c r="G12">
        <f t="shared" si="5"/>
        <v>0</v>
      </c>
      <c r="I12">
        <f t="shared" si="0"/>
        <v>0</v>
      </c>
      <c r="J12">
        <f>'_2012-09'!E$7</f>
        <v>2</v>
      </c>
      <c r="K12">
        <f>'_2012-09'!$B$9</f>
        <v>0</v>
      </c>
      <c r="L12">
        <f>'_2012-09'!$B$10</f>
        <v>0</v>
      </c>
      <c r="M12">
        <f>'_2012-09'!$B$14</f>
        <v>8</v>
      </c>
      <c r="N12">
        <f t="shared" si="1"/>
        <v>2.5</v>
      </c>
      <c r="O12" s="281">
        <f t="shared" si="2"/>
        <v>872</v>
      </c>
      <c r="P12" s="282" t="e">
        <f t="shared" si="3"/>
        <v>#DIV/0!</v>
      </c>
      <c r="Q12" s="283">
        <f t="shared" si="4"/>
        <v>547.5</v>
      </c>
    </row>
    <row r="13" spans="1:18" hidden="1" x14ac:dyDescent="0.35">
      <c r="A13" t="str">
        <f>'2015-09'!$B$1</f>
        <v>2015-09</v>
      </c>
      <c r="B13" t="str">
        <f>'2015-09'!$B$2</f>
        <v>Establish and Communicate System Operating Limits</v>
      </c>
      <c r="C13" t="str">
        <f>'2015-09'!$B$3</f>
        <v>Archived</v>
      </c>
      <c r="D13" s="1">
        <f>'2015-09'!$B$22</f>
        <v>42236</v>
      </c>
      <c r="E13" s="1">
        <f>'2015-09'!$C$31</f>
        <v>44326</v>
      </c>
      <c r="F13" s="1">
        <f>'2015-09'!$E$31</f>
        <v>43882</v>
      </c>
      <c r="H13">
        <v>1194</v>
      </c>
      <c r="I13">
        <f t="shared" si="0"/>
        <v>1646</v>
      </c>
      <c r="J13">
        <f>'2015-09'!E$7</f>
        <v>2</v>
      </c>
      <c r="K13">
        <f>'2015-09'!$B$9</f>
        <v>0</v>
      </c>
      <c r="L13">
        <f>'2015-09'!$B$10</f>
        <v>0</v>
      </c>
      <c r="M13">
        <f>'2015-09'!$B$14</f>
        <v>7</v>
      </c>
      <c r="N13">
        <f t="shared" si="1"/>
        <v>2.25</v>
      </c>
      <c r="O13" s="281">
        <f t="shared" si="2"/>
        <v>836.5</v>
      </c>
      <c r="P13" s="282" t="e">
        <f t="shared" si="3"/>
        <v>#DIV/0!</v>
      </c>
      <c r="Q13" s="283">
        <f t="shared" si="4"/>
        <v>547.5</v>
      </c>
    </row>
    <row r="14" spans="1:18" hidden="1" x14ac:dyDescent="0.35">
      <c r="A14" t="str">
        <f>'2007-06.2'!$B$1</f>
        <v>2007-06.2</v>
      </c>
      <c r="B14" t="str">
        <f>'2007-06.2'!$B$2</f>
        <v>Phase 2 System Protection Coordination</v>
      </c>
      <c r="C14" t="str">
        <f>'2007-06.2'!$B$3</f>
        <v>Archived-Not for Metrics</v>
      </c>
      <c r="D14" s="1">
        <f>'2007-06.2'!$B$22</f>
        <v>39244</v>
      </c>
      <c r="E14" s="1">
        <f>'2007-06.2'!$C$31</f>
        <v>42516</v>
      </c>
      <c r="F14" s="1">
        <f>'2007-06.2'!$E$31</f>
        <v>42586</v>
      </c>
      <c r="G14">
        <f t="shared" ref="G14:G19" si="6">IF(AND(_xlfn.DAYS(E14,D14)&lt;4000,_xlfn.DAYS(E14,D14)&gt;0),_xlfn.DAYS(E14,D14),0)</f>
        <v>3272</v>
      </c>
      <c r="I14">
        <f t="shared" si="0"/>
        <v>3342</v>
      </c>
      <c r="J14">
        <f>'2007-06.2'!E$7</f>
        <v>2</v>
      </c>
      <c r="K14">
        <f>'2007-06.2'!$B$9</f>
        <v>6</v>
      </c>
      <c r="L14">
        <f>'2007-06.2'!$B$10</f>
        <v>1</v>
      </c>
      <c r="M14">
        <f>'2007-06.2'!$B$14</f>
        <v>2</v>
      </c>
      <c r="N14">
        <f t="shared" si="1"/>
        <v>2.75</v>
      </c>
      <c r="O14" s="281">
        <f t="shared" si="2"/>
        <v>907.5</v>
      </c>
      <c r="P14" s="282">
        <f t="shared" si="3"/>
        <v>0.72264669926650371</v>
      </c>
      <c r="Q14" s="283">
        <f t="shared" si="4"/>
        <v>547.5</v>
      </c>
    </row>
    <row r="15" spans="1:18" hidden="1" x14ac:dyDescent="0.35">
      <c r="A15" t="str">
        <f>'_2007-09'!$B$1</f>
        <v>2007-09</v>
      </c>
      <c r="B15" t="str">
        <f>'_2007-09'!$B$2</f>
        <v>Generator Verification</v>
      </c>
      <c r="C15" t="str">
        <f>'_2007-09'!$B$3</f>
        <v>Metrics-Pre 2013</v>
      </c>
      <c r="D15" s="1">
        <f>'_2007-09'!$B$22</f>
        <v>39190</v>
      </c>
      <c r="E15" s="1">
        <f>'_2007-09'!$C$31</f>
        <v>41360</v>
      </c>
      <c r="F15" s="1">
        <f>'_2007-09'!$E$31</f>
        <v>0</v>
      </c>
      <c r="G15">
        <f t="shared" si="6"/>
        <v>2170</v>
      </c>
      <c r="I15">
        <f t="shared" si="0"/>
        <v>0</v>
      </c>
      <c r="J15">
        <f>'_2007-09'!E$7</f>
        <v>3</v>
      </c>
      <c r="K15">
        <f>'_2007-09'!$B$9</f>
        <v>5</v>
      </c>
      <c r="L15">
        <f>'_2007-09'!$B$10</f>
        <v>2</v>
      </c>
      <c r="M15">
        <f>'_2007-09'!$B$14</f>
        <v>6</v>
      </c>
      <c r="N15">
        <f t="shared" si="1"/>
        <v>4</v>
      </c>
      <c r="O15" s="281">
        <f t="shared" si="2"/>
        <v>1085</v>
      </c>
      <c r="P15" s="282">
        <f t="shared" si="3"/>
        <v>0.5</v>
      </c>
      <c r="Q15" s="283">
        <f t="shared" si="4"/>
        <v>547.5</v>
      </c>
    </row>
    <row r="16" spans="1:18" hidden="1" x14ac:dyDescent="0.35">
      <c r="A16" t="str">
        <f>'_2007-11'!$B$1</f>
        <v>2007-11</v>
      </c>
      <c r="B16" t="str">
        <f>'_2007-11'!$B$2</f>
        <v xml:space="preserve">Disturbance Monitoring </v>
      </c>
      <c r="C16" t="str">
        <f>'_2007-11'!$B$3</f>
        <v>Metrics</v>
      </c>
      <c r="D16" s="1">
        <f>'_2007-11'!$B$22</f>
        <v>39163</v>
      </c>
      <c r="E16" s="1">
        <f>'_2007-11'!$C$31</f>
        <v>41949</v>
      </c>
      <c r="F16" s="1">
        <f>'_2007-11'!$E$31</f>
        <v>0</v>
      </c>
      <c r="G16">
        <f t="shared" si="6"/>
        <v>2786</v>
      </c>
      <c r="I16">
        <f t="shared" si="0"/>
        <v>0</v>
      </c>
      <c r="J16">
        <f>'_2007-11'!E$7</f>
        <v>3</v>
      </c>
      <c r="K16">
        <f>'_2007-11'!$B$9</f>
        <v>0</v>
      </c>
      <c r="L16">
        <f>'_2007-11'!$B$10</f>
        <v>1</v>
      </c>
      <c r="M16">
        <f>'_2007-11'!$B$14</f>
        <v>2</v>
      </c>
      <c r="N16">
        <f t="shared" si="1"/>
        <v>1.5</v>
      </c>
      <c r="O16" s="281">
        <f t="shared" si="2"/>
        <v>730</v>
      </c>
      <c r="P16" s="282">
        <f t="shared" si="3"/>
        <v>0.73797559224694909</v>
      </c>
      <c r="Q16" s="283">
        <f t="shared" si="4"/>
        <v>547.5</v>
      </c>
    </row>
    <row r="17" spans="1:18" hidden="1" x14ac:dyDescent="0.35">
      <c r="A17" t="str">
        <f>'_2007-12'!$B$1</f>
        <v>2007-12</v>
      </c>
      <c r="B17" t="str">
        <f>'_2007-12'!$B$2</f>
        <v>Frequency Response</v>
      </c>
      <c r="C17" t="str">
        <f>'_2007-12'!$B$3</f>
        <v>Metrics-Pre 2013</v>
      </c>
      <c r="D17" s="1">
        <f>'_2007-12'!$B$22</f>
        <v>38369</v>
      </c>
      <c r="E17" s="1">
        <f>'_2007-12'!$C$31</f>
        <v>41264</v>
      </c>
      <c r="F17" s="1">
        <f>'_2007-12'!$E$31</f>
        <v>0</v>
      </c>
      <c r="G17">
        <f t="shared" si="6"/>
        <v>2895</v>
      </c>
      <c r="I17">
        <f t="shared" si="0"/>
        <v>0</v>
      </c>
      <c r="J17">
        <f>'_2007-12'!E$7</f>
        <v>3</v>
      </c>
      <c r="K17">
        <f>'_2007-12'!$B$9</f>
        <v>10</v>
      </c>
      <c r="L17">
        <f>'_2007-12'!$B$10</f>
        <v>0</v>
      </c>
      <c r="M17">
        <f>'_2007-12'!$B$14</f>
        <v>1</v>
      </c>
      <c r="N17">
        <f t="shared" si="1"/>
        <v>3.5</v>
      </c>
      <c r="O17" s="281">
        <f t="shared" si="2"/>
        <v>1014</v>
      </c>
      <c r="P17" s="282">
        <f t="shared" si="3"/>
        <v>0.649740932642487</v>
      </c>
      <c r="Q17" s="283">
        <f t="shared" si="4"/>
        <v>547.5</v>
      </c>
    </row>
    <row r="18" spans="1:18" hidden="1" x14ac:dyDescent="0.35">
      <c r="A18" t="str">
        <f>'_2007-14'!$B$1</f>
        <v>2007-14</v>
      </c>
      <c r="B18" t="str">
        <f>'_2007-14'!$B$2</f>
        <v>Coordinate Interchange ― Timing Table</v>
      </c>
      <c r="C18" t="str">
        <f>'_2007-14'!$B$3</f>
        <v>Metrics-Pre 2009</v>
      </c>
      <c r="D18" s="1">
        <f>'_2007-14'!$B$22</f>
        <v>39160</v>
      </c>
      <c r="E18" s="1">
        <f>'_2007-14'!$C$31</f>
        <v>39713</v>
      </c>
      <c r="F18" s="1">
        <f>'_2007-14'!$E$31</f>
        <v>0</v>
      </c>
      <c r="G18">
        <f t="shared" si="6"/>
        <v>553</v>
      </c>
      <c r="I18">
        <f t="shared" si="0"/>
        <v>0</v>
      </c>
      <c r="J18">
        <f>'_2007-14'!E$7</f>
        <v>3</v>
      </c>
      <c r="K18">
        <f>'_2007-14'!$B$9</f>
        <v>0</v>
      </c>
      <c r="L18">
        <f>'_2007-14'!$B$10</f>
        <v>0</v>
      </c>
      <c r="M18">
        <f>'_2007-14'!$B$14</f>
        <v>3</v>
      </c>
      <c r="N18">
        <f t="shared" si="1"/>
        <v>1.5</v>
      </c>
      <c r="O18" s="281">
        <f t="shared" si="2"/>
        <v>730</v>
      </c>
      <c r="P18" s="282">
        <f t="shared" si="3"/>
        <v>-0.32007233273056057</v>
      </c>
      <c r="Q18" s="283">
        <f t="shared" si="4"/>
        <v>547.5</v>
      </c>
    </row>
    <row r="19" spans="1:18" hidden="1" x14ac:dyDescent="0.35">
      <c r="A19" t="str">
        <f>'_2007-17'!$B$1</f>
        <v>2007-17</v>
      </c>
      <c r="B19" t="str">
        <f>'_2007-17'!$B$2</f>
        <v>Protection System Maintenance and Testing
Protection System Maintenance and Testing
Protection System Maintenance and Testing</v>
      </c>
      <c r="C19" t="str">
        <f>'_2007-17'!$B$3</f>
        <v>Metrics</v>
      </c>
      <c r="D19" s="1">
        <f>'_2007-17'!$B$22</f>
        <v>39244</v>
      </c>
      <c r="E19" s="1">
        <f>'_2007-17'!$C$31</f>
        <v>41206</v>
      </c>
      <c r="F19" s="1">
        <f>'_2007-17'!$E$31</f>
        <v>0</v>
      </c>
      <c r="G19">
        <f t="shared" si="6"/>
        <v>1962</v>
      </c>
      <c r="I19">
        <f t="shared" si="0"/>
        <v>0</v>
      </c>
      <c r="J19">
        <f>'_2007-17'!E$7</f>
        <v>3</v>
      </c>
      <c r="K19">
        <f>'_2007-17'!$B$9</f>
        <v>6</v>
      </c>
      <c r="L19">
        <f>'_2007-17'!$B$10</f>
        <v>1</v>
      </c>
      <c r="M19">
        <f>'_2007-17'!$B$14</f>
        <v>4</v>
      </c>
      <c r="N19">
        <f t="shared" si="1"/>
        <v>3.5</v>
      </c>
      <c r="O19" s="281">
        <f t="shared" si="2"/>
        <v>1014</v>
      </c>
      <c r="P19" s="282">
        <f t="shared" si="3"/>
        <v>0.48318042813455658</v>
      </c>
      <c r="Q19" s="283">
        <f t="shared" si="4"/>
        <v>547.5</v>
      </c>
    </row>
    <row r="20" spans="1:18" hidden="1" x14ac:dyDescent="0.35">
      <c r="A20" t="str">
        <f>'2016-02d'!$B$1</f>
        <v>2016-02d</v>
      </c>
      <c r="B20" t="str">
        <f>'2016-02d'!$B$2</f>
        <v>Modifications to CIP Standards</v>
      </c>
      <c r="C20" t="str">
        <f>'2016-02d'!$B$3</f>
        <v>Pending Regulatory Filing</v>
      </c>
      <c r="D20" s="1">
        <f>'2016-02d'!$B$22</f>
        <v>43615</v>
      </c>
      <c r="E20" s="1">
        <f>'2016-02d'!$C$32</f>
        <v>45394</v>
      </c>
      <c r="F20" s="1">
        <f>'2016-02d'!$E$32</f>
        <v>44344</v>
      </c>
      <c r="H20">
        <v>1156</v>
      </c>
      <c r="I20">
        <f t="shared" si="0"/>
        <v>729</v>
      </c>
      <c r="J20">
        <f>'2016-02d'!E$7</f>
        <v>3</v>
      </c>
      <c r="K20">
        <f>'2016-02d'!$B$9</f>
        <v>1</v>
      </c>
      <c r="L20">
        <f>'2016-02d'!$B$10</f>
        <v>0</v>
      </c>
      <c r="M20">
        <f>'2016-02d'!$B$14</f>
        <v>5</v>
      </c>
      <c r="N20">
        <f t="shared" si="1"/>
        <v>2.25</v>
      </c>
      <c r="O20" s="281">
        <f t="shared" si="2"/>
        <v>836.5</v>
      </c>
      <c r="P20" s="282" t="e">
        <f t="shared" si="3"/>
        <v>#DIV/0!</v>
      </c>
      <c r="Q20" s="283">
        <f t="shared" si="4"/>
        <v>547.5</v>
      </c>
    </row>
    <row r="21" spans="1:18" hidden="1" x14ac:dyDescent="0.35">
      <c r="A21" t="str">
        <f>'_2007-17.2'!$B$1</f>
        <v>2007-17.2</v>
      </c>
      <c r="B21" t="str">
        <f>'_2007-17.2'!$B$2</f>
        <v>Protection System Maintenance and Testing - Phase 2 (Reclosing Relays)</v>
      </c>
      <c r="C21" t="str">
        <f>'_2007-17.2'!$B$3</f>
        <v>Metrics</v>
      </c>
      <c r="D21" s="1">
        <f>'_2007-17.2'!$B$22</f>
        <v>41369</v>
      </c>
      <c r="E21" s="1">
        <f>'_2007-17.2'!$C$31</f>
        <v>42668</v>
      </c>
      <c r="F21" s="1">
        <f>'_2007-17.2'!$E$31</f>
        <v>41578</v>
      </c>
      <c r="G21">
        <f t="shared" ref="G21:G52" si="7">IF(AND(_xlfn.DAYS(E21,D21)&lt;4000,_xlfn.DAYS(E21,D21)&gt;0),_xlfn.DAYS(E21,D21),0)</f>
        <v>1299</v>
      </c>
      <c r="I21">
        <f t="shared" si="0"/>
        <v>209</v>
      </c>
      <c r="J21">
        <f>'_2007-17.2'!E$7</f>
        <v>3</v>
      </c>
      <c r="K21">
        <f>'_2007-17.2'!$B$9</f>
        <v>1</v>
      </c>
      <c r="L21">
        <f>'_2007-17.2'!$B$10</f>
        <v>0</v>
      </c>
      <c r="M21">
        <f>'_2007-17.2'!$B$14</f>
        <v>1</v>
      </c>
      <c r="N21">
        <f t="shared" si="1"/>
        <v>1.25</v>
      </c>
      <c r="O21" s="281">
        <f t="shared" si="2"/>
        <v>694.5</v>
      </c>
      <c r="P21" s="282">
        <f t="shared" si="3"/>
        <v>0.46535796766743648</v>
      </c>
      <c r="Q21" s="283">
        <f t="shared" si="4"/>
        <v>547.5</v>
      </c>
      <c r="R21" t="s">
        <v>91</v>
      </c>
    </row>
    <row r="22" spans="1:18" hidden="1" x14ac:dyDescent="0.35">
      <c r="A22" t="str">
        <f>'_2007-17.3'!$B$1</f>
        <v>2007-17.3</v>
      </c>
      <c r="B22" t="str">
        <f>'_2007-17.3'!$B$2</f>
        <v>(PRC-005-X) Protection System Maintenance and Testing - Phase 3 (Sudden Pressure Relays)</v>
      </c>
      <c r="C22" t="str">
        <f>'_2007-17.3'!$B$3</f>
        <v>Metrics</v>
      </c>
      <c r="D22" s="1">
        <f>'_2007-17.3'!$B$22</f>
        <v>41683</v>
      </c>
      <c r="E22" s="1">
        <f>'_2007-17.3'!$C$31</f>
        <v>41941</v>
      </c>
      <c r="F22" s="1">
        <f>'_2007-17.3'!$E$31</f>
        <v>0</v>
      </c>
      <c r="G22">
        <f t="shared" si="7"/>
        <v>258</v>
      </c>
      <c r="I22">
        <f t="shared" si="0"/>
        <v>0</v>
      </c>
      <c r="J22">
        <f>'_2007-17.3'!E$7</f>
        <v>3</v>
      </c>
      <c r="K22">
        <f>'_2007-17.3'!$B$9</f>
        <v>1</v>
      </c>
      <c r="L22">
        <f>'_2007-17.3'!$B$10</f>
        <v>0</v>
      </c>
      <c r="M22">
        <f>'_2007-17.3'!$B$14</f>
        <v>1</v>
      </c>
      <c r="N22">
        <f t="shared" si="1"/>
        <v>1.25</v>
      </c>
      <c r="O22" s="281">
        <f t="shared" si="2"/>
        <v>694.5</v>
      </c>
      <c r="P22" s="282">
        <f t="shared" si="3"/>
        <v>-1.691860465116279</v>
      </c>
      <c r="Q22" s="283">
        <f t="shared" si="4"/>
        <v>547.5</v>
      </c>
    </row>
    <row r="23" spans="1:18" hidden="1" x14ac:dyDescent="0.35">
      <c r="A23" t="str">
        <f>'_2007-17.4'!$B$1</f>
        <v>2007-17.4</v>
      </c>
      <c r="B23" t="str">
        <f>'_2007-17.4'!$B$2</f>
        <v>PRC-005 FERC Order No. 803 Directive</v>
      </c>
      <c r="C23" t="str">
        <f>'_2007-17.4'!$B$3</f>
        <v>Metrics</v>
      </c>
      <c r="D23" s="1">
        <f>'_2007-17.4'!$B$22</f>
        <v>42075</v>
      </c>
      <c r="E23" s="1">
        <f>'_2007-17.4'!$C$31</f>
        <v>42303</v>
      </c>
      <c r="F23" s="1">
        <f>'_2007-17.4'!$E$31</f>
        <v>42400</v>
      </c>
      <c r="G23">
        <f t="shared" si="7"/>
        <v>228</v>
      </c>
      <c r="I23">
        <f t="shared" si="0"/>
        <v>325</v>
      </c>
      <c r="J23">
        <f>'_2007-17.4'!E$7</f>
        <v>3</v>
      </c>
      <c r="K23">
        <f>'_2007-17.4'!$B$9</f>
        <v>1</v>
      </c>
      <c r="L23">
        <f>'_2007-17.4'!$B$10</f>
        <v>0</v>
      </c>
      <c r="M23">
        <f>'_2007-17.4'!$B$14</f>
        <v>1</v>
      </c>
      <c r="N23">
        <f t="shared" si="1"/>
        <v>1.25</v>
      </c>
      <c r="O23" s="281">
        <f t="shared" si="2"/>
        <v>694.5</v>
      </c>
      <c r="P23" s="282">
        <f t="shared" si="3"/>
        <v>-2.0460526315789473</v>
      </c>
      <c r="Q23" s="283">
        <f t="shared" si="4"/>
        <v>547.5</v>
      </c>
      <c r="R23" t="s">
        <v>91</v>
      </c>
    </row>
    <row r="24" spans="1:18" hidden="1" x14ac:dyDescent="0.35">
      <c r="A24" s="285" t="str">
        <f>'_2015-02'!$B$1</f>
        <v>2015-02</v>
      </c>
      <c r="B24" t="str">
        <f>'_2015-02'!$B$2</f>
        <v xml:space="preserve">Periodic Review of Emergency Operations </v>
      </c>
      <c r="C24" t="str">
        <f>'_2015-02'!$B$3</f>
        <v>Void</v>
      </c>
      <c r="D24" s="1">
        <f>'_2015-02'!$B$22</f>
        <v>0</v>
      </c>
      <c r="E24" s="1">
        <f>'_2015-02'!$C$31</f>
        <v>0</v>
      </c>
      <c r="F24" s="1">
        <f>'_2015-02'!$E$31</f>
        <v>0</v>
      </c>
      <c r="G24">
        <f t="shared" si="7"/>
        <v>0</v>
      </c>
      <c r="I24">
        <f t="shared" si="0"/>
        <v>0</v>
      </c>
      <c r="J24">
        <f>'_2015-02'!E$7</f>
        <v>1</v>
      </c>
      <c r="K24">
        <f>'_2015-02'!$B$9</f>
        <v>0</v>
      </c>
      <c r="L24">
        <f>'_2015-02'!$B$10</f>
        <v>0</v>
      </c>
      <c r="M24">
        <f>'_2015-02'!$B$14</f>
        <v>4</v>
      </c>
      <c r="N24">
        <f t="shared" si="1"/>
        <v>1.25</v>
      </c>
      <c r="O24" s="281">
        <f t="shared" si="2"/>
        <v>694.5</v>
      </c>
      <c r="P24" s="282" t="e">
        <f t="shared" si="3"/>
        <v>#DIV/0!</v>
      </c>
      <c r="Q24" s="283">
        <f t="shared" si="4"/>
        <v>547.5</v>
      </c>
    </row>
    <row r="25" spans="1:18" hidden="1" x14ac:dyDescent="0.35">
      <c r="A25" t="str">
        <f>'2017-04'!$B$1</f>
        <v>2017-04</v>
      </c>
      <c r="B25" t="str">
        <f>'2017-04'!$B$2</f>
        <v>Periodic Review of Interchange Scheduling and Coordination Standards</v>
      </c>
      <c r="C25" t="str">
        <f>'2017-04'!$B$3</f>
        <v>Archived</v>
      </c>
      <c r="D25" s="1">
        <f>'2017-04'!$B$22</f>
        <v>0</v>
      </c>
      <c r="E25" s="1">
        <f>'2017-04'!$C$31</f>
        <v>0</v>
      </c>
      <c r="F25" s="1">
        <f>'2017-04'!$E$31</f>
        <v>0</v>
      </c>
      <c r="G25">
        <f t="shared" si="7"/>
        <v>0</v>
      </c>
      <c r="I25">
        <f t="shared" si="0"/>
        <v>0</v>
      </c>
      <c r="J25">
        <f>'2017-04'!E$7</f>
        <v>3</v>
      </c>
      <c r="K25">
        <f>'2017-04'!$B$9</f>
        <v>0</v>
      </c>
      <c r="L25">
        <f>'2017-04'!$B$10</f>
        <v>0</v>
      </c>
      <c r="M25">
        <f>'2017-04'!$B$14</f>
        <v>4</v>
      </c>
      <c r="N25">
        <f t="shared" si="1"/>
        <v>1.75</v>
      </c>
      <c r="O25" s="281">
        <f t="shared" si="2"/>
        <v>765.5</v>
      </c>
      <c r="P25" s="282" t="e">
        <f t="shared" si="3"/>
        <v>#DIV/0!</v>
      </c>
      <c r="Q25" s="283">
        <f t="shared" si="4"/>
        <v>547.5</v>
      </c>
    </row>
    <row r="26" spans="1:18" hidden="1" x14ac:dyDescent="0.35">
      <c r="A26" t="str">
        <f>'_2008-02'!$B$1</f>
        <v>2008-02</v>
      </c>
      <c r="B26" t="str">
        <f>'_2008-02'!$B$2</f>
        <v>Undervoltage Load Shedding (UVLS) &amp; Underfrequency Load Shedding (UFLS)</v>
      </c>
      <c r="C26" t="str">
        <f>'_2008-02'!$B$3</f>
        <v>Metrics</v>
      </c>
      <c r="D26" s="1">
        <f>'_2008-02'!$B$22</f>
        <v>40198</v>
      </c>
      <c r="E26" s="1">
        <f>'_2008-02'!$C$31</f>
        <v>41943</v>
      </c>
      <c r="F26" s="1">
        <f>'_2008-02'!$E$31</f>
        <v>0</v>
      </c>
      <c r="G26">
        <f t="shared" si="7"/>
        <v>1745</v>
      </c>
      <c r="I26">
        <f t="shared" si="0"/>
        <v>0</v>
      </c>
      <c r="J26">
        <f>'_2008-02'!E$7</f>
        <v>3</v>
      </c>
      <c r="K26">
        <f>'_2008-02'!$B$9</f>
        <v>2</v>
      </c>
      <c r="L26">
        <f>'_2008-02'!$B$10</f>
        <v>1</v>
      </c>
      <c r="M26">
        <f>'_2008-02'!$B$14</f>
        <v>2</v>
      </c>
      <c r="N26">
        <f t="shared" si="1"/>
        <v>2</v>
      </c>
      <c r="O26" s="281">
        <f t="shared" si="2"/>
        <v>801</v>
      </c>
      <c r="P26" s="282">
        <f t="shared" si="3"/>
        <v>0.54097421203438401</v>
      </c>
      <c r="Q26" s="283">
        <f t="shared" si="4"/>
        <v>547.5</v>
      </c>
    </row>
    <row r="27" spans="1:18" hidden="1" x14ac:dyDescent="0.35">
      <c r="A27" t="str">
        <f>'_2008-02.2'!$B$1</f>
        <v>2008-02.2</v>
      </c>
      <c r="B27" t="str">
        <f>'_2008-02.2'!$B$2</f>
        <v>Phase 2 of Undervoltage Load Shedding (UVLS): Misoperations</v>
      </c>
      <c r="C27" t="str">
        <f>'_2008-02.2'!$B$3</f>
        <v>Metrics</v>
      </c>
      <c r="D27" s="1">
        <f>'_2008-02.2'!$B$22</f>
        <v>41911</v>
      </c>
      <c r="E27" s="1">
        <f>'_2008-02.2'!$C$31</f>
        <v>42121</v>
      </c>
      <c r="F27" s="1">
        <f>'_2008-02.2'!$E$31</f>
        <v>42216</v>
      </c>
      <c r="G27">
        <f t="shared" si="7"/>
        <v>210</v>
      </c>
      <c r="I27">
        <f t="shared" si="0"/>
        <v>305</v>
      </c>
      <c r="J27">
        <f>'_2008-02.2'!E$7</f>
        <v>1</v>
      </c>
      <c r="K27">
        <f>'_2008-02.2'!$B$9</f>
        <v>0</v>
      </c>
      <c r="L27">
        <f>'_2008-02.2'!$B$10</f>
        <v>0</v>
      </c>
      <c r="M27">
        <f>'_2008-02.2'!$B$14</f>
        <v>2</v>
      </c>
      <c r="N27">
        <f t="shared" si="1"/>
        <v>0.75</v>
      </c>
      <c r="O27" s="281">
        <f t="shared" si="2"/>
        <v>623.5</v>
      </c>
      <c r="P27" s="282">
        <f t="shared" si="3"/>
        <v>-1.9690476190476192</v>
      </c>
      <c r="Q27" s="283">
        <f>365+365/2</f>
        <v>547.5</v>
      </c>
      <c r="R27" t="s">
        <v>91</v>
      </c>
    </row>
    <row r="28" spans="1:18" hidden="1" x14ac:dyDescent="0.35">
      <c r="A28" t="str">
        <f>'_2008-06'!$B$1</f>
        <v>2008-06</v>
      </c>
      <c r="B28" t="str">
        <f>'_2008-06'!$B$2</f>
        <v>Cyber Security Order 706 Version 5 CIP Standards</v>
      </c>
      <c r="C28" t="str">
        <f>'_2008-06'!$B$3</f>
        <v>Void</v>
      </c>
      <c r="D28" s="1">
        <f>'_2008-06'!$B$22</f>
        <v>39713</v>
      </c>
      <c r="E28" s="1">
        <f>'_2008-06'!$C$31</f>
        <v>41218</v>
      </c>
      <c r="F28" s="1">
        <f>'_2008-06'!$E$31</f>
        <v>0</v>
      </c>
      <c r="G28">
        <f t="shared" si="7"/>
        <v>1505</v>
      </c>
      <c r="I28">
        <f t="shared" si="0"/>
        <v>0</v>
      </c>
      <c r="J28">
        <f>'_2008-06'!E$7</f>
        <v>3</v>
      </c>
      <c r="K28">
        <f>'_2008-06'!$B$9</f>
        <v>62</v>
      </c>
      <c r="L28">
        <f>'_2008-06'!$B$10</f>
        <v>22</v>
      </c>
      <c r="M28">
        <f>'_2008-06'!$B$14</f>
        <v>10</v>
      </c>
      <c r="N28">
        <f t="shared" si="1"/>
        <v>24.25</v>
      </c>
      <c r="O28" s="281">
        <f t="shared" si="2"/>
        <v>3960.5</v>
      </c>
      <c r="P28" s="282">
        <f t="shared" si="3"/>
        <v>-1.63156146179402</v>
      </c>
      <c r="Q28" s="283">
        <f t="shared" si="4"/>
        <v>547.5</v>
      </c>
    </row>
    <row r="29" spans="1:18" hidden="1" x14ac:dyDescent="0.35">
      <c r="A29" t="str">
        <f>'_2008-12'!$B$1</f>
        <v>2008-12</v>
      </c>
      <c r="B29" t="str">
        <f>'_2008-12'!$B$2</f>
        <v>Coordinate Interchange Standards</v>
      </c>
      <c r="C29" t="str">
        <f>'_2008-12'!$B$3</f>
        <v>Metrics</v>
      </c>
      <c r="D29" s="1">
        <f>'_2008-12'!$B$22</f>
        <v>39631</v>
      </c>
      <c r="E29" s="1">
        <f>'_2008-12'!$C$31</f>
        <v>41675</v>
      </c>
      <c r="F29" s="1">
        <f>'_2008-12'!$E$31</f>
        <v>0</v>
      </c>
      <c r="G29">
        <f t="shared" si="7"/>
        <v>2044</v>
      </c>
      <c r="I29">
        <f t="shared" si="0"/>
        <v>0</v>
      </c>
      <c r="J29">
        <f>'_2008-12'!E$7</f>
        <v>2</v>
      </c>
      <c r="K29">
        <f>'_2008-12'!$B$9</f>
        <v>1</v>
      </c>
      <c r="L29">
        <f>'_2008-12'!$B$10</f>
        <v>7</v>
      </c>
      <c r="M29">
        <f>'_2008-12'!$B$14</f>
        <v>5</v>
      </c>
      <c r="N29">
        <f t="shared" si="1"/>
        <v>3.75</v>
      </c>
      <c r="O29" s="281">
        <f t="shared" si="2"/>
        <v>1049.5</v>
      </c>
      <c r="P29" s="282">
        <f t="shared" si="3"/>
        <v>0.48654598825831702</v>
      </c>
      <c r="Q29" s="283">
        <f t="shared" si="4"/>
        <v>547.5</v>
      </c>
    </row>
    <row r="30" spans="1:18" hidden="1" x14ac:dyDescent="0.35">
      <c r="A30" t="str">
        <f>'_2009-01'!$B$1</f>
        <v>2009-01</v>
      </c>
      <c r="B30" t="str">
        <f>'_2009-01'!$B$2</f>
        <v>Disturbance Sabotage Reporting</v>
      </c>
      <c r="C30" t="str">
        <f>'_2009-01'!$B$3</f>
        <v>Metrics-Pre 2013</v>
      </c>
      <c r="D30" s="1">
        <f>'_2009-01'!$B$22</f>
        <v>39925</v>
      </c>
      <c r="E30" s="1">
        <f>'_2009-01'!$C$31</f>
        <v>41218</v>
      </c>
      <c r="F30" s="1">
        <f>'_2009-01'!$E$31</f>
        <v>0</v>
      </c>
      <c r="G30">
        <f t="shared" si="7"/>
        <v>1293</v>
      </c>
      <c r="I30">
        <f t="shared" si="0"/>
        <v>0</v>
      </c>
      <c r="J30">
        <f>'_2009-01'!E$7</f>
        <v>3</v>
      </c>
      <c r="K30">
        <f>'_2009-01'!$B$9</f>
        <v>9</v>
      </c>
      <c r="L30">
        <f>'_2009-01'!$B$10</f>
        <v>4</v>
      </c>
      <c r="M30">
        <f>'_2009-01'!$B$14</f>
        <v>2</v>
      </c>
      <c r="N30">
        <f t="shared" si="1"/>
        <v>4.5</v>
      </c>
      <c r="O30" s="281">
        <f t="shared" si="2"/>
        <v>1156</v>
      </c>
      <c r="P30" s="282">
        <f t="shared" si="3"/>
        <v>0.10595514307811292</v>
      </c>
      <c r="Q30" s="283">
        <f t="shared" si="4"/>
        <v>547.5</v>
      </c>
    </row>
    <row r="31" spans="1:18" hidden="1" x14ac:dyDescent="0.35">
      <c r="A31" s="285" t="str">
        <f>'_2015-03'!$B$1</f>
        <v>2015-03</v>
      </c>
      <c r="B31" t="str">
        <f>'_2015-03'!$B$2</f>
        <v xml:space="preserve">Periodic Review of System Operating Limit Standards </v>
      </c>
      <c r="C31" t="str">
        <f>'_2015-03'!$B$3</f>
        <v>Void</v>
      </c>
      <c r="D31" s="1">
        <f>'_2015-03'!$B$22</f>
        <v>0</v>
      </c>
      <c r="E31" s="1">
        <f>'_2015-03'!$C$31</f>
        <v>0</v>
      </c>
      <c r="F31" s="1">
        <f>'_2015-03'!$E$31</f>
        <v>0</v>
      </c>
      <c r="G31">
        <f t="shared" si="7"/>
        <v>0</v>
      </c>
      <c r="I31">
        <f t="shared" si="0"/>
        <v>0</v>
      </c>
      <c r="J31">
        <f>'_2015-03'!E$7</f>
        <v>1</v>
      </c>
      <c r="K31">
        <f>'_2015-03'!$B$9</f>
        <v>0</v>
      </c>
      <c r="L31">
        <f>'_2015-03'!$B$10</f>
        <v>0</v>
      </c>
      <c r="M31">
        <f>'_2015-03'!$B$14</f>
        <v>3</v>
      </c>
      <c r="N31">
        <f t="shared" si="1"/>
        <v>1</v>
      </c>
      <c r="O31" s="281">
        <f t="shared" si="2"/>
        <v>659</v>
      </c>
      <c r="P31" s="282" t="e">
        <f t="shared" si="3"/>
        <v>#DIV/0!</v>
      </c>
      <c r="Q31" s="283">
        <f t="shared" si="4"/>
        <v>547.5</v>
      </c>
    </row>
    <row r="32" spans="1:18" x14ac:dyDescent="0.35">
      <c r="A32" t="str">
        <f>'2009-02'!$B$1</f>
        <v>2009-02</v>
      </c>
      <c r="B32" t="str">
        <f>'2009-02'!$B$2</f>
        <v>Real-time Reliability Monitoring and Analysis Capabilities</v>
      </c>
      <c r="C32" t="str">
        <f>'2009-02'!$B$3</f>
        <v>Archived</v>
      </c>
      <c r="D32" s="1">
        <f>'2009-02'!$B$22</f>
        <v>42201</v>
      </c>
      <c r="E32" s="1">
        <f>'2009-02'!$C$31</f>
        <v>42426</v>
      </c>
      <c r="F32" s="1">
        <f>'2009-02'!$E$31</f>
        <v>42380</v>
      </c>
      <c r="G32">
        <f t="shared" si="7"/>
        <v>225</v>
      </c>
      <c r="I32">
        <f t="shared" si="0"/>
        <v>179</v>
      </c>
      <c r="J32">
        <f>'2009-02'!E$7</f>
        <v>3</v>
      </c>
      <c r="K32">
        <f>'2009-02'!$B$9</f>
        <v>3</v>
      </c>
      <c r="L32">
        <f>'2009-02'!$B$10</f>
        <v>0</v>
      </c>
      <c r="M32">
        <f>'2009-02'!$B$14</f>
        <v>2</v>
      </c>
      <c r="N32">
        <f t="shared" si="1"/>
        <v>2</v>
      </c>
      <c r="O32" s="281">
        <f t="shared" si="2"/>
        <v>801</v>
      </c>
      <c r="P32" s="282">
        <f t="shared" si="3"/>
        <v>-2.56</v>
      </c>
      <c r="Q32" s="283">
        <f t="shared" si="4"/>
        <v>547.5</v>
      </c>
      <c r="R32" t="s">
        <v>91</v>
      </c>
    </row>
    <row r="33" spans="1:18" hidden="1" x14ac:dyDescent="0.35">
      <c r="A33" t="str">
        <f>'_2009-03'!$B$1</f>
        <v>2009-03</v>
      </c>
      <c r="B33" t="str">
        <f>'_2009-03'!$B$2</f>
        <v>Emergency Operations</v>
      </c>
      <c r="C33" t="str">
        <f>'_2009-03'!$B$3</f>
        <v>Metrics</v>
      </c>
      <c r="D33" s="1">
        <f>'_2009-03'!$B$22</f>
        <v>40154</v>
      </c>
      <c r="E33" s="1">
        <f>'_2009-03'!$C$31</f>
        <v>41949</v>
      </c>
      <c r="F33" s="1">
        <f>'_2009-03'!$E$31</f>
        <v>0</v>
      </c>
      <c r="G33">
        <f t="shared" si="7"/>
        <v>1795</v>
      </c>
      <c r="I33">
        <f t="shared" si="0"/>
        <v>0</v>
      </c>
      <c r="J33">
        <f>'_2009-03'!E$7</f>
        <v>3</v>
      </c>
      <c r="K33">
        <f>'_2009-03'!$B$9</f>
        <v>9</v>
      </c>
      <c r="L33">
        <f>'_2009-03'!$B$10</f>
        <v>4</v>
      </c>
      <c r="M33">
        <f>'_2009-03'!$B$14</f>
        <v>4</v>
      </c>
      <c r="N33">
        <f t="shared" si="1"/>
        <v>5</v>
      </c>
      <c r="O33" s="281">
        <f t="shared" si="2"/>
        <v>1227</v>
      </c>
      <c r="P33" s="282">
        <f t="shared" si="3"/>
        <v>0.31643454038997215</v>
      </c>
      <c r="Q33" s="283">
        <f t="shared" si="4"/>
        <v>547.5</v>
      </c>
    </row>
    <row r="34" spans="1:18" hidden="1" x14ac:dyDescent="0.35">
      <c r="A34" t="str">
        <f>'_2009-06'!$B$1</f>
        <v>2009-06</v>
      </c>
      <c r="B34" t="str">
        <f>'_2009-06'!$B$2</f>
        <v>Facility Ratings</v>
      </c>
      <c r="C34" t="str">
        <f>'_2009-06'!$B$3</f>
        <v>Metrics-Pre 2013</v>
      </c>
      <c r="D34" s="1">
        <f>'_2009-06'!$B$22</f>
        <v>39833</v>
      </c>
      <c r="E34" s="1">
        <f>'_2009-06'!$C$31</f>
        <v>40686</v>
      </c>
      <c r="F34" s="1">
        <f>'_2009-06'!$E$31</f>
        <v>0</v>
      </c>
      <c r="G34">
        <f t="shared" si="7"/>
        <v>853</v>
      </c>
      <c r="I34">
        <f t="shared" si="0"/>
        <v>0</v>
      </c>
      <c r="J34">
        <f>'_2009-06'!E$7</f>
        <v>2</v>
      </c>
      <c r="K34">
        <f>'_2009-06'!$B$9</f>
        <v>2</v>
      </c>
      <c r="L34">
        <f>'_2009-06'!$B$10</f>
        <v>0</v>
      </c>
      <c r="M34">
        <f>'_2009-06'!$B$14</f>
        <v>1</v>
      </c>
      <c r="N34">
        <f t="shared" si="1"/>
        <v>1.25</v>
      </c>
      <c r="O34" s="281">
        <f t="shared" si="2"/>
        <v>694.5</v>
      </c>
      <c r="P34" s="282">
        <f t="shared" si="3"/>
        <v>0.18581477139507621</v>
      </c>
      <c r="Q34" s="283">
        <f t="shared" si="4"/>
        <v>547.5</v>
      </c>
    </row>
    <row r="35" spans="1:18" hidden="1" x14ac:dyDescent="0.35">
      <c r="A35" t="str">
        <f>'_2009-08'!$B$1</f>
        <v>2009-08</v>
      </c>
      <c r="B35" t="str">
        <f>'_2009-08'!$B$2</f>
        <v>Nuclear Plant Interface Coordination</v>
      </c>
      <c r="C35" t="str">
        <f>'_2009-08'!$B$3</f>
        <v>Metrics-Pre 2009</v>
      </c>
      <c r="D35" s="1">
        <f>'_2009-08'!$B$22</f>
        <v>39846</v>
      </c>
      <c r="E35" s="1">
        <f>'_2009-08'!$C$31</f>
        <v>40014</v>
      </c>
      <c r="F35" s="1">
        <f>'_2009-08'!$E$31</f>
        <v>0</v>
      </c>
      <c r="G35">
        <f t="shared" si="7"/>
        <v>168</v>
      </c>
      <c r="I35">
        <f t="shared" ref="I35:I66" si="8">IF(+F35-D35&lt;=0,0,F35-D35)</f>
        <v>0</v>
      </c>
      <c r="J35">
        <f>'_2009-08'!E$7</f>
        <v>1</v>
      </c>
      <c r="K35">
        <f>'_2009-08'!$B$9</f>
        <v>7</v>
      </c>
      <c r="L35">
        <f>'_2009-08'!$B$10</f>
        <v>0</v>
      </c>
      <c r="M35">
        <f>'_2009-08'!$B$14</f>
        <v>1</v>
      </c>
      <c r="N35">
        <f t="shared" ref="N35:N66" si="9">+SUM(J35:M35)/4</f>
        <v>2.25</v>
      </c>
      <c r="O35" s="281">
        <f t="shared" ref="O35:O66" si="10">+$G$1+$N$1*N35</f>
        <v>836.5</v>
      </c>
      <c r="P35" s="282">
        <f t="shared" ref="P35:P66" si="11">(G35-O35)/G35</f>
        <v>-3.9791666666666665</v>
      </c>
      <c r="Q35" s="283">
        <f t="shared" ref="Q35:Q66" si="12">365+365/2</f>
        <v>547.5</v>
      </c>
    </row>
    <row r="36" spans="1:18" hidden="1" x14ac:dyDescent="0.35">
      <c r="A36" t="str">
        <f>'_2009-10'!$B$1</f>
        <v>2009-10</v>
      </c>
      <c r="B36" t="str">
        <f>'_2009-10'!$B$2</f>
        <v>Interpretation − PRC-005-1, R1 − CMPWG</v>
      </c>
      <c r="C36" t="str">
        <f>'_2009-10'!$B$3</f>
        <v>Void</v>
      </c>
      <c r="D36" s="1">
        <f>'_2009-10'!$B$22</f>
        <v>39881</v>
      </c>
      <c r="E36" s="1">
        <f>'_2009-10'!$C$31</f>
        <v>40031</v>
      </c>
      <c r="F36" s="1">
        <f>'_2009-10'!$E$31</f>
        <v>0</v>
      </c>
      <c r="G36">
        <f t="shared" si="7"/>
        <v>150</v>
      </c>
      <c r="I36">
        <f t="shared" si="8"/>
        <v>0</v>
      </c>
      <c r="J36">
        <f>'_2009-10'!E$7</f>
        <v>1</v>
      </c>
      <c r="K36">
        <f>'_2009-10'!$B$9</f>
        <v>0</v>
      </c>
      <c r="L36">
        <f>'_2009-10'!$B$10</f>
        <v>0</v>
      </c>
      <c r="M36">
        <f>'_2009-10'!$B$14</f>
        <v>1</v>
      </c>
      <c r="N36">
        <f t="shared" si="9"/>
        <v>0.5</v>
      </c>
      <c r="O36" s="281">
        <f t="shared" si="10"/>
        <v>588</v>
      </c>
      <c r="P36" s="282">
        <f t="shared" si="11"/>
        <v>-2.92</v>
      </c>
      <c r="Q36" s="283">
        <f t="shared" si="12"/>
        <v>547.5</v>
      </c>
    </row>
    <row r="37" spans="1:18" hidden="1" x14ac:dyDescent="0.35">
      <c r="A37" t="str">
        <f>'_2009-17'!$B$1</f>
        <v>2009-17</v>
      </c>
      <c r="B37" t="str">
        <f>'_2009-17'!$B$2</f>
        <v>Interpretation of PRC-004-1 and PRC-005-1 for Y-W Electric and Tri-State</v>
      </c>
      <c r="C37" t="str">
        <f>'_2009-17'!$B$3</f>
        <v>Void</v>
      </c>
      <c r="D37" s="1">
        <f>'_2009-17'!$B$22</f>
        <v>39994</v>
      </c>
      <c r="E37" s="1">
        <f>'_2009-17'!$C$31</f>
        <v>40515</v>
      </c>
      <c r="F37" s="1">
        <f>'_2009-17'!$E$31</f>
        <v>0</v>
      </c>
      <c r="G37">
        <f t="shared" si="7"/>
        <v>521</v>
      </c>
      <c r="I37">
        <f t="shared" si="8"/>
        <v>0</v>
      </c>
      <c r="J37">
        <f>'_2009-17'!E$7</f>
        <v>1</v>
      </c>
      <c r="K37">
        <f>'_2009-17'!$B$9</f>
        <v>0</v>
      </c>
      <c r="L37">
        <f>'_2009-17'!$B$10</f>
        <v>0</v>
      </c>
      <c r="M37">
        <f>'_2009-17'!$B$14</f>
        <v>2</v>
      </c>
      <c r="N37">
        <f t="shared" si="9"/>
        <v>0.75</v>
      </c>
      <c r="O37" s="281">
        <f t="shared" si="10"/>
        <v>623.5</v>
      </c>
      <c r="P37" s="282">
        <f t="shared" si="11"/>
        <v>-0.19673704414587331</v>
      </c>
      <c r="Q37" s="283">
        <f t="shared" si="12"/>
        <v>547.5</v>
      </c>
    </row>
    <row r="38" spans="1:18" hidden="1" x14ac:dyDescent="0.35">
      <c r="A38" t="str">
        <f>'_2009-21'!$B$1</f>
        <v>2009-21</v>
      </c>
      <c r="B38" t="str">
        <f>'_2009-21'!$B$2</f>
        <v>Cyber Security Ninety-Day Response</v>
      </c>
      <c r="C38" t="str">
        <f>'_2009-21'!$B$3</f>
        <v>Void</v>
      </c>
      <c r="D38" s="1">
        <f>'_2009-21'!$B$22</f>
        <v>40099</v>
      </c>
      <c r="E38" s="1">
        <f>'_2009-21'!$C$31</f>
        <v>40161</v>
      </c>
      <c r="F38" s="1">
        <f>'_2009-21'!$E$31</f>
        <v>0</v>
      </c>
      <c r="G38">
        <f t="shared" si="7"/>
        <v>62</v>
      </c>
      <c r="I38">
        <f t="shared" si="8"/>
        <v>0</v>
      </c>
      <c r="J38">
        <f>'_2009-21'!E$7</f>
        <v>3</v>
      </c>
      <c r="K38">
        <f>'_2009-21'!$B$9</f>
        <v>0</v>
      </c>
      <c r="L38">
        <f>'_2009-21'!$B$10</f>
        <v>0</v>
      </c>
      <c r="M38">
        <f>'_2009-21'!$B$14</f>
        <v>1</v>
      </c>
      <c r="N38">
        <f t="shared" si="9"/>
        <v>1</v>
      </c>
      <c r="O38" s="281">
        <f t="shared" si="10"/>
        <v>659</v>
      </c>
      <c r="P38" s="282">
        <f t="shared" si="11"/>
        <v>-9.629032258064516</v>
      </c>
      <c r="Q38" s="283">
        <f t="shared" si="12"/>
        <v>547.5</v>
      </c>
    </row>
    <row r="39" spans="1:18" hidden="1" x14ac:dyDescent="0.35">
      <c r="A39" t="str">
        <f>'_2010-01'!$B$1</f>
        <v>2010-01</v>
      </c>
      <c r="B39" t="str">
        <f>'_2010-01'!$B$2</f>
        <v>Training</v>
      </c>
      <c r="C39" t="str">
        <f>'_2010-01'!$B$3</f>
        <v>Metrics</v>
      </c>
      <c r="D39" s="1">
        <f>'_2010-01'!$B$22</f>
        <v>41474</v>
      </c>
      <c r="E39" s="1">
        <f>'_2010-01'!$C$31</f>
        <v>41675</v>
      </c>
      <c r="F39" s="1">
        <f>'_2010-01'!$E$31</f>
        <v>0</v>
      </c>
      <c r="G39">
        <f t="shared" si="7"/>
        <v>201</v>
      </c>
      <c r="I39">
        <f t="shared" si="8"/>
        <v>0</v>
      </c>
      <c r="J39">
        <f>'_2010-01'!E$7</f>
        <v>0</v>
      </c>
      <c r="K39">
        <f>'_2010-01'!$B$9</f>
        <v>4</v>
      </c>
      <c r="L39">
        <f>'_2010-01'!$B$10</f>
        <v>3</v>
      </c>
      <c r="M39">
        <f>'_2010-01'!$B$14</f>
        <v>1</v>
      </c>
      <c r="N39">
        <f t="shared" si="9"/>
        <v>2</v>
      </c>
      <c r="O39" s="281">
        <f t="shared" si="10"/>
        <v>801</v>
      </c>
      <c r="P39" s="282">
        <f t="shared" si="11"/>
        <v>-2.9850746268656718</v>
      </c>
      <c r="Q39" s="283">
        <f t="shared" si="12"/>
        <v>547.5</v>
      </c>
    </row>
    <row r="40" spans="1:18" hidden="1" x14ac:dyDescent="0.35">
      <c r="A40" t="str">
        <f>'_2010-02'!$B$1</f>
        <v>2010-02</v>
      </c>
      <c r="B40" t="str">
        <f>'_2010-02'!$B$2</f>
        <v>Connecting New Facilities to the Grid</v>
      </c>
      <c r="C40" t="str">
        <f>'_2010-02'!$B$3</f>
        <v>Metrics</v>
      </c>
      <c r="D40" s="1">
        <f>'_2010-02'!$B$22</f>
        <v>41487</v>
      </c>
      <c r="E40" s="1">
        <f>'_2010-02'!$C$31</f>
        <v>41813</v>
      </c>
      <c r="F40" s="1">
        <f>'_2010-02'!$E$31</f>
        <v>0</v>
      </c>
      <c r="G40">
        <f t="shared" si="7"/>
        <v>326</v>
      </c>
      <c r="I40">
        <f t="shared" si="8"/>
        <v>0</v>
      </c>
      <c r="J40">
        <f>'_2010-02'!E$7</f>
        <v>1</v>
      </c>
      <c r="K40">
        <f>'_2010-02'!$B$9</f>
        <v>1</v>
      </c>
      <c r="L40">
        <f>'_2010-02'!$B$10</f>
        <v>1</v>
      </c>
      <c r="M40">
        <f>'_2010-02'!$B$14</f>
        <v>2</v>
      </c>
      <c r="N40">
        <f t="shared" si="9"/>
        <v>1.25</v>
      </c>
      <c r="O40" s="281">
        <f t="shared" si="10"/>
        <v>694.5</v>
      </c>
      <c r="P40" s="282">
        <f t="shared" si="11"/>
        <v>-1.1303680981595092</v>
      </c>
      <c r="Q40" s="283">
        <f t="shared" si="12"/>
        <v>547.5</v>
      </c>
    </row>
    <row r="41" spans="1:18" hidden="1" x14ac:dyDescent="0.35">
      <c r="A41" t="str">
        <f>'_2010-03'!$B$1</f>
        <v>2010-03</v>
      </c>
      <c r="B41" t="str">
        <f>'_2010-03'!$B$2</f>
        <v>Modeling Data (MOD B)</v>
      </c>
      <c r="C41" t="str">
        <f>'_2010-03'!$B$3</f>
        <v>Metrics</v>
      </c>
      <c r="D41" s="1">
        <f>'_2010-03'!$B$22</f>
        <v>41526</v>
      </c>
      <c r="E41" s="1">
        <f>'_2010-03'!$C$31</f>
        <v>41675</v>
      </c>
      <c r="F41" s="1">
        <f>'_2010-03'!$E$31</f>
        <v>0</v>
      </c>
      <c r="G41">
        <f t="shared" si="7"/>
        <v>149</v>
      </c>
      <c r="I41">
        <f t="shared" si="8"/>
        <v>0</v>
      </c>
      <c r="J41">
        <f>'_2010-03'!E$7</f>
        <v>0</v>
      </c>
      <c r="K41">
        <f>'_2010-03'!$B$9</f>
        <v>17</v>
      </c>
      <c r="L41">
        <f>'_2010-03'!$B$10</f>
        <v>2</v>
      </c>
      <c r="M41">
        <f>'_2010-03'!$B$14</f>
        <v>2</v>
      </c>
      <c r="N41">
        <f t="shared" si="9"/>
        <v>5.25</v>
      </c>
      <c r="O41" s="281">
        <f t="shared" si="10"/>
        <v>1262.5</v>
      </c>
      <c r="P41" s="282">
        <f t="shared" si="11"/>
        <v>-7.473154362416107</v>
      </c>
      <c r="Q41" s="283">
        <f t="shared" si="12"/>
        <v>547.5</v>
      </c>
    </row>
    <row r="42" spans="1:18" hidden="1" x14ac:dyDescent="0.35">
      <c r="A42" t="str">
        <f>'_2010-04'!$B$1</f>
        <v>2010-04</v>
      </c>
      <c r="B42" t="str">
        <f>'_2010-04'!$B$2</f>
        <v>Demand Data (MOD C)</v>
      </c>
      <c r="C42" t="str">
        <f>'_2010-04'!$B$3</f>
        <v>Metrics</v>
      </c>
      <c r="D42" s="1">
        <f>'_2010-04'!$B$22</f>
        <v>41477</v>
      </c>
      <c r="E42" s="1">
        <f>'_2010-04'!$C$31</f>
        <v>41764</v>
      </c>
      <c r="F42" s="1">
        <f>'_2010-04'!$E$31</f>
        <v>0</v>
      </c>
      <c r="G42">
        <f t="shared" si="7"/>
        <v>287</v>
      </c>
      <c r="I42">
        <f t="shared" si="8"/>
        <v>0</v>
      </c>
      <c r="J42">
        <f>'_2010-04'!E$7</f>
        <v>0</v>
      </c>
      <c r="K42">
        <f>'_2010-04'!$B$9</f>
        <v>10</v>
      </c>
      <c r="L42">
        <f>'_2010-04'!$B$10</f>
        <v>4</v>
      </c>
      <c r="M42">
        <f>'_2010-04'!$B$14</f>
        <v>1</v>
      </c>
      <c r="N42">
        <f t="shared" si="9"/>
        <v>3.75</v>
      </c>
      <c r="O42" s="281">
        <f t="shared" si="10"/>
        <v>1049.5</v>
      </c>
      <c r="P42" s="282">
        <f t="shared" si="11"/>
        <v>-2.6567944250871078</v>
      </c>
      <c r="Q42" s="283">
        <f t="shared" si="12"/>
        <v>547.5</v>
      </c>
    </row>
    <row r="43" spans="1:18" hidden="1" x14ac:dyDescent="0.35">
      <c r="A43" t="str">
        <f>'_2010-04.1'!$B$1</f>
        <v>2010-04.1</v>
      </c>
      <c r="B43" t="str">
        <f>'_2010-04.1'!$B$2</f>
        <v>MOD-031 FERC Order No. 804 Directives</v>
      </c>
      <c r="C43" t="str">
        <f>'_2010-04.1'!$B$3</f>
        <v>Metrics</v>
      </c>
      <c r="D43" s="1">
        <f>'_2010-04.1'!$B$22</f>
        <v>42110</v>
      </c>
      <c r="E43" s="1">
        <f>'_2010-04.1'!$C$31</f>
        <v>42292</v>
      </c>
      <c r="F43" s="1">
        <f>'_2010-04.1'!$E$31</f>
        <v>42200</v>
      </c>
      <c r="G43">
        <f t="shared" si="7"/>
        <v>182</v>
      </c>
      <c r="I43">
        <f t="shared" si="8"/>
        <v>90</v>
      </c>
      <c r="J43">
        <f>'_2010-04.1'!E$7</f>
        <v>0</v>
      </c>
      <c r="K43">
        <f>'_2010-04.1'!$B$9</f>
        <v>1</v>
      </c>
      <c r="L43">
        <f>'_2010-04.1'!$B$10</f>
        <v>1</v>
      </c>
      <c r="M43">
        <f>'_2010-04.1'!$B$14</f>
        <v>1</v>
      </c>
      <c r="N43">
        <f t="shared" si="9"/>
        <v>0.75</v>
      </c>
      <c r="O43" s="281">
        <f t="shared" si="10"/>
        <v>623.5</v>
      </c>
      <c r="P43" s="282">
        <f t="shared" si="11"/>
        <v>-2.4258241758241756</v>
      </c>
      <c r="Q43" s="283">
        <f t="shared" si="12"/>
        <v>547.5</v>
      </c>
      <c r="R43" t="s">
        <v>91</v>
      </c>
    </row>
    <row r="44" spans="1:18" hidden="1" x14ac:dyDescent="0.35">
      <c r="A44" t="str">
        <f>'2010-14.2'!$B$1</f>
        <v>2010-14.2</v>
      </c>
      <c r="B44" t="str">
        <f>'2010-14.2'!$B$2</f>
        <v>Periodic Review of BAL Standards</v>
      </c>
      <c r="C44" t="str">
        <f>'2010-14.2'!$B$3</f>
        <v>Void</v>
      </c>
      <c r="D44" s="1">
        <f>'2010-14.2'!$B$22</f>
        <v>0</v>
      </c>
      <c r="E44" s="1">
        <f>'2010-14.2'!$C$31</f>
        <v>0</v>
      </c>
      <c r="F44" s="1">
        <f>'2010-14.2'!$E$31</f>
        <v>0</v>
      </c>
      <c r="G44">
        <f t="shared" si="7"/>
        <v>0</v>
      </c>
      <c r="I44">
        <f t="shared" si="8"/>
        <v>0</v>
      </c>
      <c r="J44">
        <f>'2010-14.2'!E$7</f>
        <v>1</v>
      </c>
      <c r="K44">
        <f>'2010-14.2'!$B$9</f>
        <v>0</v>
      </c>
      <c r="L44">
        <f>'2010-14.2'!$B$10</f>
        <v>0</v>
      </c>
      <c r="M44">
        <f>'2010-14.2'!$B$14</f>
        <v>2</v>
      </c>
      <c r="N44">
        <f t="shared" si="9"/>
        <v>0.75</v>
      </c>
      <c r="O44" s="281">
        <f t="shared" si="10"/>
        <v>623.5</v>
      </c>
      <c r="P44" s="282" t="e">
        <f t="shared" si="11"/>
        <v>#DIV/0!</v>
      </c>
      <c r="Q44" s="283">
        <f t="shared" si="12"/>
        <v>547.5</v>
      </c>
    </row>
    <row r="45" spans="1:18" hidden="1" x14ac:dyDescent="0.35">
      <c r="A45" t="str">
        <f>'_2010-05.1'!$B$1</f>
        <v>2010-05.1</v>
      </c>
      <c r="B45" t="str">
        <f>'_2010-05.1'!$B$2</f>
        <v>Protection System (Misoperations)</v>
      </c>
      <c r="C45" t="str">
        <f>'_2010-05.1'!$B$3</f>
        <v>Metrics</v>
      </c>
      <c r="D45" s="1">
        <f>'_2010-05.1'!$B$22</f>
        <v>40704</v>
      </c>
      <c r="E45" s="1">
        <f>'_2010-05.1'!$C$31</f>
        <v>41858</v>
      </c>
      <c r="F45" s="1">
        <f>'_2010-05.1'!$E$31</f>
        <v>41577</v>
      </c>
      <c r="G45">
        <f t="shared" si="7"/>
        <v>1154</v>
      </c>
      <c r="I45">
        <f t="shared" si="8"/>
        <v>873</v>
      </c>
      <c r="J45">
        <f>'_2010-05.1'!E$7</f>
        <v>3</v>
      </c>
      <c r="K45">
        <f>'_2010-05.1'!$B$9</f>
        <v>0</v>
      </c>
      <c r="L45">
        <f>'_2010-05.1'!$B$10</f>
        <v>2</v>
      </c>
      <c r="M45">
        <f>'_2010-05.1'!$B$14</f>
        <v>1</v>
      </c>
      <c r="N45">
        <f t="shared" si="9"/>
        <v>1.5</v>
      </c>
      <c r="O45" s="281">
        <f t="shared" si="10"/>
        <v>730</v>
      </c>
      <c r="P45" s="282">
        <f t="shared" si="11"/>
        <v>0.36741767764298094</v>
      </c>
      <c r="Q45" s="283">
        <f t="shared" si="12"/>
        <v>547.5</v>
      </c>
    </row>
    <row r="46" spans="1:18" hidden="1" x14ac:dyDescent="0.35">
      <c r="A46" t="str">
        <f>'_2010-05.2'!$B$1</f>
        <v>2010-05.2</v>
      </c>
      <c r="B46" t="str">
        <f>'_2010-05.2'!$B$2</f>
        <v>Phase 2 of Protection Systems</v>
      </c>
      <c r="C46" t="str">
        <f>'_2010-05.2'!$B$3</f>
        <v>Metrics</v>
      </c>
      <c r="D46" s="1">
        <f>'_2010-05.2'!$B$22</f>
        <v>41688</v>
      </c>
      <c r="E46" s="1">
        <f>'_2010-05.2'!$C$31</f>
        <v>41949</v>
      </c>
      <c r="F46" s="1">
        <f>'_2010-05.2'!$E$31</f>
        <v>0</v>
      </c>
      <c r="G46">
        <f t="shared" si="7"/>
        <v>261</v>
      </c>
      <c r="I46">
        <f t="shared" si="8"/>
        <v>0</v>
      </c>
      <c r="J46">
        <f>'_2010-05.2'!E$7</f>
        <v>2</v>
      </c>
      <c r="K46">
        <f>'_2010-05.2'!$B$9</f>
        <v>1</v>
      </c>
      <c r="L46">
        <f>'_2010-05.2'!$B$10</f>
        <v>2</v>
      </c>
      <c r="M46">
        <f>'_2010-05.2'!$B$14</f>
        <v>29</v>
      </c>
      <c r="N46">
        <f t="shared" si="9"/>
        <v>8.5</v>
      </c>
      <c r="O46" s="281">
        <f t="shared" si="10"/>
        <v>1724</v>
      </c>
      <c r="P46" s="282">
        <f t="shared" si="11"/>
        <v>-5.6053639846743293</v>
      </c>
      <c r="Q46" s="283">
        <f t="shared" si="12"/>
        <v>547.5</v>
      </c>
    </row>
    <row r="47" spans="1:18" hidden="1" x14ac:dyDescent="0.35">
      <c r="A47" t="str">
        <f>'_2010-05.3'!$B$1</f>
        <v>2010-05.3</v>
      </c>
      <c r="B47" t="str">
        <f>'_2010-05.3'!$B$2</f>
        <v>Phase 3 of Protection Systems: Remedial Action Schemes (RAS)</v>
      </c>
      <c r="C47" t="str">
        <f>'_2010-05.3'!$B$3</f>
        <v>Metrics</v>
      </c>
      <c r="D47" s="1">
        <f>'_2010-05.3'!$B$22</f>
        <v>41688</v>
      </c>
      <c r="E47" s="1">
        <f>'_2010-05.3'!$C$31</f>
        <v>42489</v>
      </c>
      <c r="F47" s="1">
        <f>'_2010-05.3'!$E$31</f>
        <v>42490</v>
      </c>
      <c r="G47">
        <f t="shared" si="7"/>
        <v>801</v>
      </c>
      <c r="I47">
        <f t="shared" si="8"/>
        <v>802</v>
      </c>
      <c r="J47">
        <f>'_2010-05.3'!E$7</f>
        <v>3</v>
      </c>
      <c r="K47">
        <f>'_2010-05.3'!$B$9</f>
        <v>0</v>
      </c>
      <c r="L47">
        <f>'_2010-05.3'!$B$10</f>
        <v>0</v>
      </c>
      <c r="M47">
        <f>'_2010-05.3'!$B$14</f>
        <v>5</v>
      </c>
      <c r="N47">
        <f t="shared" si="9"/>
        <v>2</v>
      </c>
      <c r="O47" s="281">
        <f t="shared" si="10"/>
        <v>801</v>
      </c>
      <c r="P47" s="282">
        <f t="shared" si="11"/>
        <v>0</v>
      </c>
      <c r="Q47" s="283">
        <f t="shared" si="12"/>
        <v>547.5</v>
      </c>
      <c r="R47" t="s">
        <v>91</v>
      </c>
    </row>
    <row r="48" spans="1:18" hidden="1" x14ac:dyDescent="0.35">
      <c r="A48" t="str">
        <f>'_2010-07'!$B$1</f>
        <v>2010-07</v>
      </c>
      <c r="B48" t="str">
        <f>'_2010-07'!$B$2</f>
        <v>Generator Requirements at the Transmission Interface</v>
      </c>
      <c r="C48" t="str">
        <f>'_2010-07'!$B$3</f>
        <v>Metrics-Pre 2013</v>
      </c>
      <c r="D48" s="1">
        <f>'_2010-07'!$B$22</f>
        <v>40221</v>
      </c>
      <c r="E48" s="1">
        <f>'_2010-07'!$C$31</f>
        <v>41032</v>
      </c>
      <c r="F48" s="1">
        <f>'_2010-07'!$E$31</f>
        <v>0</v>
      </c>
      <c r="G48">
        <f t="shared" si="7"/>
        <v>811</v>
      </c>
      <c r="I48">
        <f t="shared" si="8"/>
        <v>0</v>
      </c>
      <c r="J48">
        <f>'_2010-07'!E$7</f>
        <v>3</v>
      </c>
      <c r="K48">
        <f>'_2010-07'!$B$9</f>
        <v>2</v>
      </c>
      <c r="L48">
        <f>'_2010-07'!$B$10</f>
        <v>0</v>
      </c>
      <c r="M48">
        <f>'_2010-07'!$B$14</f>
        <v>2</v>
      </c>
      <c r="N48">
        <f t="shared" si="9"/>
        <v>1.75</v>
      </c>
      <c r="O48" s="281">
        <f t="shared" si="10"/>
        <v>765.5</v>
      </c>
      <c r="P48" s="282">
        <f t="shared" si="11"/>
        <v>5.6103575832305796E-2</v>
      </c>
      <c r="Q48" s="283">
        <f t="shared" si="12"/>
        <v>547.5</v>
      </c>
    </row>
    <row r="49" spans="1:18" hidden="1" x14ac:dyDescent="0.35">
      <c r="A49" t="str">
        <f>'_2010-07.1'!$B$1</f>
        <v>2010-07.1</v>
      </c>
      <c r="B49" t="str">
        <f>'_2010-07.1'!$B$2</f>
        <v>Vegetation Management</v>
      </c>
      <c r="C49" t="str">
        <f>'_2010-07.1'!$B$3</f>
        <v>Metrics</v>
      </c>
      <c r="D49" s="1">
        <f>'_2010-07.1'!$B$22</f>
        <v>42240</v>
      </c>
      <c r="E49" s="1">
        <f>'_2010-07.1'!$C$31</f>
        <v>42408</v>
      </c>
      <c r="F49" s="1">
        <f>'_2010-07.1'!$E$31</f>
        <v>42468</v>
      </c>
      <c r="G49">
        <f t="shared" si="7"/>
        <v>168</v>
      </c>
      <c r="I49">
        <f t="shared" si="8"/>
        <v>228</v>
      </c>
      <c r="J49">
        <f>'_2010-07.1'!E$7</f>
        <v>3</v>
      </c>
      <c r="K49">
        <f>'_2010-07.1'!$B$9</f>
        <v>2</v>
      </c>
      <c r="L49">
        <f>'_2010-07.1'!$B$10</f>
        <v>0</v>
      </c>
      <c r="M49">
        <f>'_2010-07.1'!$B$14</f>
        <v>1</v>
      </c>
      <c r="N49">
        <f t="shared" si="9"/>
        <v>1.5</v>
      </c>
      <c r="O49" s="281">
        <f t="shared" si="10"/>
        <v>730</v>
      </c>
      <c r="P49" s="282">
        <f t="shared" si="11"/>
        <v>-3.3452380952380953</v>
      </c>
      <c r="Q49" s="283">
        <f t="shared" si="12"/>
        <v>547.5</v>
      </c>
      <c r="R49" t="s">
        <v>91</v>
      </c>
    </row>
    <row r="50" spans="1:18" hidden="1" x14ac:dyDescent="0.35">
      <c r="A50" t="str">
        <f>'_2010-09'!$B$1</f>
        <v>2010-09</v>
      </c>
      <c r="B50" t="str">
        <f>'_2010-09'!$B$2</f>
        <v>Cyber Security Order 706B Nuclear Plant Implementation Plan</v>
      </c>
      <c r="C50" t="str">
        <f>'_2010-09'!$B$3</f>
        <v>Metrics-Pre 2013</v>
      </c>
      <c r="D50" s="1">
        <f>'_2010-09'!$B$22</f>
        <v>40014</v>
      </c>
      <c r="E50" s="1">
        <f>'_2010-09'!$C$31</f>
        <v>40361</v>
      </c>
      <c r="F50" s="1">
        <f>'_2010-09'!$E$31</f>
        <v>0</v>
      </c>
      <c r="G50">
        <f t="shared" si="7"/>
        <v>347</v>
      </c>
      <c r="I50">
        <f t="shared" si="8"/>
        <v>0</v>
      </c>
      <c r="J50">
        <f>'_2010-09'!E$7</f>
        <v>0</v>
      </c>
      <c r="K50">
        <f>'_2010-09'!$B$9</f>
        <v>2</v>
      </c>
      <c r="L50">
        <f>'_2010-09'!$B$10</f>
        <v>0</v>
      </c>
      <c r="M50">
        <f>'_2010-09'!$B$14</f>
        <v>8</v>
      </c>
      <c r="N50">
        <f t="shared" si="9"/>
        <v>2.5</v>
      </c>
      <c r="O50" s="281">
        <f t="shared" si="10"/>
        <v>872</v>
      </c>
      <c r="P50" s="282">
        <f t="shared" si="11"/>
        <v>-1.5129682997118155</v>
      </c>
      <c r="Q50" s="283">
        <f t="shared" si="12"/>
        <v>547.5</v>
      </c>
    </row>
    <row r="51" spans="1:18" hidden="1" x14ac:dyDescent="0.35">
      <c r="A51" t="str">
        <f>'_2010-10'!$B$1</f>
        <v>2010-10</v>
      </c>
      <c r="B51" t="str">
        <f>'_2010-10'!$B$2</f>
        <v>FAC Order 729</v>
      </c>
      <c r="C51" t="str">
        <f>'_2010-10'!$B$3</f>
        <v>Metrics-Pre 2013</v>
      </c>
      <c r="D51" s="1">
        <f>'_2010-10'!$B$22</f>
        <v>40252</v>
      </c>
      <c r="E51" s="1">
        <f>'_2010-10'!$C$31</f>
        <v>40566</v>
      </c>
      <c r="F51" s="1">
        <f>'_2010-10'!$E$31</f>
        <v>0</v>
      </c>
      <c r="G51">
        <f t="shared" si="7"/>
        <v>314</v>
      </c>
      <c r="I51">
        <f t="shared" si="8"/>
        <v>0</v>
      </c>
      <c r="J51">
        <f>'_2010-10'!E$7</f>
        <v>0</v>
      </c>
      <c r="K51">
        <f>'_2010-10'!$B$9</f>
        <v>5</v>
      </c>
      <c r="L51">
        <f>'_2010-10'!$B$10</f>
        <v>3</v>
      </c>
      <c r="M51">
        <f>'_2010-10'!$B$14</f>
        <v>1</v>
      </c>
      <c r="N51">
        <f t="shared" si="9"/>
        <v>2.25</v>
      </c>
      <c r="O51" s="281">
        <f t="shared" si="10"/>
        <v>836.5</v>
      </c>
      <c r="P51" s="282">
        <f t="shared" si="11"/>
        <v>-1.6640127388535031</v>
      </c>
      <c r="Q51" s="283">
        <f t="shared" si="12"/>
        <v>547.5</v>
      </c>
    </row>
    <row r="52" spans="1:18" hidden="1" x14ac:dyDescent="0.35">
      <c r="A52" t="str">
        <f>'_2010-11'!$B$1</f>
        <v>2010-11</v>
      </c>
      <c r="B52" t="str">
        <f>'_2010-11'!$B$2</f>
        <v>TPL Table 1 Order</v>
      </c>
      <c r="C52" t="str">
        <f>'_2010-11'!$B$3</f>
        <v>Metrics-Pre 2013</v>
      </c>
      <c r="D52" s="1">
        <f>'_2010-11'!$B$22</f>
        <v>40283</v>
      </c>
      <c r="E52" s="1">
        <f>'_2010-11'!$C$31</f>
        <v>41305</v>
      </c>
      <c r="F52" s="1">
        <f>'_2010-11'!$E$31</f>
        <v>0</v>
      </c>
      <c r="G52">
        <f t="shared" si="7"/>
        <v>1022</v>
      </c>
      <c r="I52">
        <f t="shared" si="8"/>
        <v>0</v>
      </c>
      <c r="J52">
        <f>'_2010-11'!E$7</f>
        <v>0</v>
      </c>
      <c r="K52">
        <f>'_2010-11'!$B$9</f>
        <v>7</v>
      </c>
      <c r="L52">
        <f>'_2010-11'!$B$10</f>
        <v>2</v>
      </c>
      <c r="M52">
        <f>'_2010-11'!$B$14</f>
        <v>4</v>
      </c>
      <c r="N52">
        <f t="shared" si="9"/>
        <v>3.25</v>
      </c>
      <c r="O52" s="281">
        <f t="shared" si="10"/>
        <v>978.5</v>
      </c>
      <c r="P52" s="282">
        <f t="shared" si="11"/>
        <v>4.2563600782778863E-2</v>
      </c>
      <c r="Q52" s="283">
        <f t="shared" si="12"/>
        <v>547.5</v>
      </c>
    </row>
    <row r="53" spans="1:18" hidden="1" x14ac:dyDescent="0.35">
      <c r="A53" t="str">
        <f>'_2010-12'!$B$1</f>
        <v>2010-12</v>
      </c>
      <c r="B53" t="str">
        <f>'_2010-12'!$B$2</f>
        <v>Order 693 Directives</v>
      </c>
      <c r="C53" t="str">
        <f>'_2010-12'!$B$3</f>
        <v>Void</v>
      </c>
      <c r="D53" s="1">
        <f>'_2010-12'!$B$22</f>
        <v>40347</v>
      </c>
      <c r="E53" s="1">
        <f>'_2010-12'!$C$31</f>
        <v>40390</v>
      </c>
      <c r="F53" s="1">
        <f>'_2010-12'!$E$31</f>
        <v>0</v>
      </c>
      <c r="G53">
        <f t="shared" ref="G53:G85" si="13">IF(AND(_xlfn.DAYS(E53,D53)&lt;4000,_xlfn.DAYS(E53,D53)&gt;0),_xlfn.DAYS(E53,D53),0)</f>
        <v>43</v>
      </c>
      <c r="I53">
        <f t="shared" si="8"/>
        <v>0</v>
      </c>
      <c r="J53">
        <f>'_2010-12'!E$7</f>
        <v>0</v>
      </c>
      <c r="K53">
        <f>'_2010-12'!$B$9</f>
        <v>5</v>
      </c>
      <c r="L53">
        <f>'_2010-12'!$B$10</f>
        <v>2</v>
      </c>
      <c r="M53">
        <f>'_2010-12'!$B$14</f>
        <v>6</v>
      </c>
      <c r="N53">
        <f t="shared" si="9"/>
        <v>3.25</v>
      </c>
      <c r="O53" s="281">
        <f t="shared" si="10"/>
        <v>978.5</v>
      </c>
      <c r="P53" s="282">
        <f t="shared" si="11"/>
        <v>-21.755813953488371</v>
      </c>
      <c r="Q53" s="283">
        <f t="shared" si="12"/>
        <v>547.5</v>
      </c>
    </row>
    <row r="54" spans="1:18" hidden="1" x14ac:dyDescent="0.35">
      <c r="A54" t="str">
        <f>'_2010-13.1'!$B$1</f>
        <v>2010-13.1</v>
      </c>
      <c r="B54" t="str">
        <f>'_2010-13.1'!$B$2</f>
        <v>Phase 1 of Relay Loadability: Transmission</v>
      </c>
      <c r="C54" t="str">
        <f>'_2010-13.1'!$B$3</f>
        <v>Metrics-Pre 2009</v>
      </c>
      <c r="D54" s="1">
        <f>'_2010-13.1'!$B$22</f>
        <v>38733</v>
      </c>
      <c r="E54" s="1">
        <f>'_2010-13.1'!$C$31</f>
        <v>39487</v>
      </c>
      <c r="F54" s="1">
        <f>'_2010-13.1'!$E$31</f>
        <v>0</v>
      </c>
      <c r="G54">
        <f t="shared" si="13"/>
        <v>754</v>
      </c>
      <c r="I54">
        <f t="shared" si="8"/>
        <v>0</v>
      </c>
      <c r="J54">
        <f>'_2010-13.1'!E$7</f>
        <v>3</v>
      </c>
      <c r="K54">
        <f>'_2010-13.1'!$B$9</f>
        <v>19</v>
      </c>
      <c r="L54">
        <f>'_2010-13.1'!$B$10</f>
        <v>0</v>
      </c>
      <c r="M54">
        <f>'_2010-13.1'!$B$14</f>
        <v>0</v>
      </c>
      <c r="N54">
        <f t="shared" si="9"/>
        <v>5.5</v>
      </c>
      <c r="O54" s="281">
        <f t="shared" si="10"/>
        <v>1298</v>
      </c>
      <c r="P54" s="282">
        <f t="shared" si="11"/>
        <v>-0.72148541114058351</v>
      </c>
      <c r="Q54" s="283">
        <f t="shared" si="12"/>
        <v>547.5</v>
      </c>
    </row>
    <row r="55" spans="1:18" hidden="1" x14ac:dyDescent="0.35">
      <c r="A55" t="str">
        <f>'_2010-13.2'!$B$1</f>
        <v>2010-13.2</v>
      </c>
      <c r="B55" t="str">
        <f>'_2010-13.2'!$B$2</f>
        <v>Phase 2 Relay Loadability: Generation</v>
      </c>
      <c r="C55" t="str">
        <f>'_2010-13.2'!$B$3</f>
        <v>Metrics-Pre 2013</v>
      </c>
      <c r="D55" s="1">
        <f>'_2010-13.2'!$B$22</f>
        <v>41187</v>
      </c>
      <c r="E55" s="1">
        <f>'_2010-13.2'!$C$31</f>
        <v>41530</v>
      </c>
      <c r="F55" s="1">
        <f>'_2010-13.2'!$E$31</f>
        <v>0</v>
      </c>
      <c r="G55">
        <f t="shared" si="13"/>
        <v>343</v>
      </c>
      <c r="I55">
        <f t="shared" si="8"/>
        <v>0</v>
      </c>
      <c r="J55">
        <f>'_2010-13.2'!E$7</f>
        <v>3</v>
      </c>
      <c r="K55">
        <f>'_2010-13.2'!$B$9</f>
        <v>0</v>
      </c>
      <c r="L55">
        <f>'_2010-13.2'!$B$10</f>
        <v>1</v>
      </c>
      <c r="M55">
        <f>'_2010-13.2'!$B$14</f>
        <v>1</v>
      </c>
      <c r="N55">
        <f t="shared" si="9"/>
        <v>1.25</v>
      </c>
      <c r="O55" s="281">
        <f t="shared" si="10"/>
        <v>694.5</v>
      </c>
      <c r="P55" s="282">
        <f t="shared" si="11"/>
        <v>-1.0247813411078717</v>
      </c>
      <c r="Q55" s="283">
        <f t="shared" si="12"/>
        <v>547.5</v>
      </c>
    </row>
    <row r="56" spans="1:18" hidden="1" x14ac:dyDescent="0.35">
      <c r="A56" t="str">
        <f>'_2010-13.3'!$B$1</f>
        <v>2010-13.3</v>
      </c>
      <c r="B56" t="str">
        <f>'_2010-13.3'!$B$2</f>
        <v>Phase 3 of Relay Loadability: Stable Power Swings</v>
      </c>
      <c r="C56" t="str">
        <f>'_2010-13.3'!$B$3</f>
        <v>Metrics</v>
      </c>
      <c r="D56" s="1">
        <f>'_2010-13.3'!$B$22</f>
        <v>41697</v>
      </c>
      <c r="E56" s="1">
        <f>'_2010-13.3'!$C$31</f>
        <v>41989</v>
      </c>
      <c r="F56" s="1">
        <f>'_2010-13.3'!$E$31</f>
        <v>0</v>
      </c>
      <c r="G56">
        <f t="shared" si="13"/>
        <v>292</v>
      </c>
      <c r="I56">
        <f t="shared" si="8"/>
        <v>0</v>
      </c>
      <c r="J56">
        <f>'_2010-13.3'!E$7</f>
        <v>3</v>
      </c>
      <c r="K56">
        <f>'_2010-13.3'!$B$9</f>
        <v>2</v>
      </c>
      <c r="L56">
        <f>'_2010-13.3'!$B$10</f>
        <v>1</v>
      </c>
      <c r="M56">
        <f>'_2010-13.3'!$B$14</f>
        <v>1</v>
      </c>
      <c r="N56">
        <f t="shared" si="9"/>
        <v>1.75</v>
      </c>
      <c r="O56" s="281">
        <f t="shared" si="10"/>
        <v>765.5</v>
      </c>
      <c r="P56" s="282">
        <f t="shared" si="11"/>
        <v>-1.6215753424657535</v>
      </c>
      <c r="Q56" s="283">
        <f t="shared" si="12"/>
        <v>547.5</v>
      </c>
    </row>
    <row r="57" spans="1:18" hidden="1" x14ac:dyDescent="0.35">
      <c r="A57" t="str">
        <f>'2010-14.1'!$B$1</f>
        <v>2010-14.1</v>
      </c>
      <c r="B57" t="str">
        <f>'2010-14.1'!$B$2</f>
        <v>Phase 1 of Balancing Authority Reliability-based Controls: Reserves</v>
      </c>
      <c r="C57" t="str">
        <f>'2010-14.1'!$B$3</f>
        <v>Metrics</v>
      </c>
      <c r="D57" s="1">
        <f>'2010-14.1'!$B$22</f>
        <v>41064</v>
      </c>
      <c r="E57" s="1">
        <f>'2010-14.1'!$C$31</f>
        <v>42285</v>
      </c>
      <c r="F57" s="1">
        <f>'2010-14.1'!$E$31</f>
        <v>42408</v>
      </c>
      <c r="G57">
        <f t="shared" si="13"/>
        <v>1221</v>
      </c>
      <c r="I57">
        <f t="shared" si="8"/>
        <v>1344</v>
      </c>
      <c r="J57">
        <f>'2010-14.1'!E$7</f>
        <v>2</v>
      </c>
      <c r="K57">
        <f>'2010-14.1'!$B$9</f>
        <v>6</v>
      </c>
      <c r="L57">
        <f>'2010-14.1'!$B$10</f>
        <v>0</v>
      </c>
      <c r="M57">
        <f>'2010-14.1'!$B$14</f>
        <v>1</v>
      </c>
      <c r="N57">
        <f t="shared" si="9"/>
        <v>2.25</v>
      </c>
      <c r="O57" s="281">
        <f t="shared" si="10"/>
        <v>836.5</v>
      </c>
      <c r="P57" s="282">
        <f t="shared" si="11"/>
        <v>0.31490581490581493</v>
      </c>
      <c r="Q57" s="283">
        <f t="shared" si="12"/>
        <v>547.5</v>
      </c>
      <c r="R57" t="s">
        <v>91</v>
      </c>
    </row>
    <row r="58" spans="1:18" x14ac:dyDescent="0.35">
      <c r="A58" t="str">
        <f>'2010-14.2.1a'!$B$1</f>
        <v>2010-14.2.1a</v>
      </c>
      <c r="B58" t="str">
        <f>'2010-14.2.1a'!$B$2</f>
        <v>Phase 2 of Balancing Authority Reliability-based Controls – BAL-005, BAL-006, FAC-001</v>
      </c>
      <c r="C58" t="str">
        <f>'2010-14.2.1a'!$B$3</f>
        <v>Archived</v>
      </c>
      <c r="D58" s="1">
        <f>'2010-14.2.1a'!$B$22</f>
        <v>41836</v>
      </c>
      <c r="E58" s="1">
        <f>'2010-14.2.1a'!$C$31</f>
        <v>42408</v>
      </c>
      <c r="F58" s="1">
        <f>'2010-14.2.1a'!$E$31</f>
        <v>42404</v>
      </c>
      <c r="G58">
        <f t="shared" si="13"/>
        <v>572</v>
      </c>
      <c r="I58">
        <f t="shared" si="8"/>
        <v>568</v>
      </c>
      <c r="J58">
        <f>'2010-14.2.1a'!E$7</f>
        <v>1</v>
      </c>
      <c r="K58">
        <f>'2010-14.2.1a'!$B$9</f>
        <v>0</v>
      </c>
      <c r="L58">
        <f>'2010-14.2.1a'!$B$10</f>
        <v>4</v>
      </c>
      <c r="M58">
        <f>'2010-14.2.1a'!$B$14</f>
        <v>1</v>
      </c>
      <c r="N58">
        <f t="shared" si="9"/>
        <v>1.5</v>
      </c>
      <c r="O58" s="281">
        <f t="shared" si="10"/>
        <v>730</v>
      </c>
      <c r="P58" s="282">
        <f t="shared" si="11"/>
        <v>-0.2762237762237762</v>
      </c>
      <c r="Q58" s="283">
        <f t="shared" si="12"/>
        <v>547.5</v>
      </c>
      <c r="R58" t="s">
        <v>91</v>
      </c>
    </row>
    <row r="59" spans="1:18" x14ac:dyDescent="0.35">
      <c r="A59" t="str">
        <f>'2010-14.2.1b'!$B$1</f>
        <v>2010-14.2.1b</v>
      </c>
      <c r="B59" t="str">
        <f>'2010-14.2.1b'!$B$2</f>
        <v>Phase 2 of Balancing Authority Reliability-based Controls – BAL-005, BAL-006, FAC-001</v>
      </c>
      <c r="C59" t="str">
        <f>'2010-14.2.1b'!$B$3</f>
        <v>Archived</v>
      </c>
      <c r="D59" s="1">
        <f>'2010-14.2.1b'!$B$22</f>
        <v>41836</v>
      </c>
      <c r="E59" s="1">
        <f>'2010-14.2.1b'!$C$31</f>
        <v>42408</v>
      </c>
      <c r="F59" s="1">
        <f>'2010-14.2.1b'!$E$31</f>
        <v>42404</v>
      </c>
      <c r="G59">
        <f t="shared" si="13"/>
        <v>572</v>
      </c>
      <c r="I59">
        <f t="shared" si="8"/>
        <v>568</v>
      </c>
      <c r="J59">
        <f>'2010-14.2.1b'!E$7</f>
        <v>1</v>
      </c>
      <c r="K59">
        <f>'2010-14.2.1b'!$B$9</f>
        <v>7</v>
      </c>
      <c r="L59">
        <f>'2010-14.2.1b'!$B$10</f>
        <v>1</v>
      </c>
      <c r="M59">
        <f>'2010-14.2.1b'!$B$14</f>
        <v>1</v>
      </c>
      <c r="N59">
        <f t="shared" si="9"/>
        <v>2.5</v>
      </c>
      <c r="O59" s="281">
        <f t="shared" si="10"/>
        <v>872</v>
      </c>
      <c r="P59" s="282">
        <f t="shared" si="11"/>
        <v>-0.52447552447552448</v>
      </c>
      <c r="Q59" s="283">
        <f t="shared" si="12"/>
        <v>547.5</v>
      </c>
      <c r="R59" t="s">
        <v>91</v>
      </c>
    </row>
    <row r="60" spans="1:18" x14ac:dyDescent="0.35">
      <c r="A60" t="str">
        <f>'2010-14.2.1c'!$B$1</f>
        <v>2010-14.2.1c</v>
      </c>
      <c r="B60" t="str">
        <f>'2010-14.2.1c'!$B$2</f>
        <v>Phase 2 of Balancing Authority Reliability-based Controls – BAL-005, BAL-006, FAC-001</v>
      </c>
      <c r="C60" t="str">
        <f>'2010-14.2.1c'!$B$3</f>
        <v>Archived</v>
      </c>
      <c r="D60" s="1">
        <f>'2010-14.2.1c'!$B$22</f>
        <v>41836</v>
      </c>
      <c r="E60" s="1">
        <f>'2010-14.2.1c'!$C$31</f>
        <v>42408</v>
      </c>
      <c r="F60" s="1">
        <f>'2010-14.2.1c'!$E$31</f>
        <v>42404</v>
      </c>
      <c r="G60">
        <f t="shared" si="13"/>
        <v>572</v>
      </c>
      <c r="I60">
        <f t="shared" si="8"/>
        <v>568</v>
      </c>
      <c r="J60">
        <f>'2010-14.2.1c'!E$7</f>
        <v>1</v>
      </c>
      <c r="K60">
        <f>'2010-14.2.1c'!$B$9</f>
        <v>0</v>
      </c>
      <c r="L60">
        <f>'2010-14.2.1c'!$B$10</f>
        <v>0</v>
      </c>
      <c r="M60">
        <f>'2010-14.2.1c'!$B$14</f>
        <v>1</v>
      </c>
      <c r="N60">
        <f t="shared" si="9"/>
        <v>0.5</v>
      </c>
      <c r="O60" s="281">
        <f t="shared" si="10"/>
        <v>588</v>
      </c>
      <c r="P60" s="282">
        <f t="shared" si="11"/>
        <v>-2.7972027972027972E-2</v>
      </c>
      <c r="Q60" s="283">
        <f t="shared" si="12"/>
        <v>547.5</v>
      </c>
      <c r="R60" t="s">
        <v>91</v>
      </c>
    </row>
    <row r="61" spans="1:18" x14ac:dyDescent="0.35">
      <c r="A61" t="str">
        <f>'2010-14.2.2'!$B$1</f>
        <v>2010-14.2.2</v>
      </c>
      <c r="B61" t="str">
        <f>'2010-14.2.2'!$B$2</f>
        <v>Phase 2 of Balancing Authority Reliability-based Controls - BAL-004-2</v>
      </c>
      <c r="C61" t="str">
        <f>'2010-14.2.2'!$B$3</f>
        <v>Archived</v>
      </c>
      <c r="D61" s="1">
        <f>'2010-14.2.2'!$B$22</f>
        <v>42080</v>
      </c>
      <c r="E61" s="1">
        <f>'2010-14.2.2'!$C$31</f>
        <v>42355</v>
      </c>
      <c r="F61" s="1">
        <f>'2010-14.2.2'!$E$31</f>
        <v>42349</v>
      </c>
      <c r="G61">
        <f t="shared" si="13"/>
        <v>275</v>
      </c>
      <c r="I61">
        <f t="shared" si="8"/>
        <v>269</v>
      </c>
      <c r="J61">
        <f>'2010-14.2.2'!E$7</f>
        <v>1</v>
      </c>
      <c r="K61">
        <f>'2010-14.2.2'!$B$9</f>
        <v>0</v>
      </c>
      <c r="L61">
        <f>'2010-14.2.2'!$B$10</f>
        <v>4</v>
      </c>
      <c r="M61">
        <f>'2010-14.2.2'!$B$14</f>
        <v>1</v>
      </c>
      <c r="N61">
        <f t="shared" si="9"/>
        <v>1.5</v>
      </c>
      <c r="O61" s="281">
        <f t="shared" si="10"/>
        <v>730</v>
      </c>
      <c r="P61" s="282">
        <f t="shared" si="11"/>
        <v>-1.6545454545454545</v>
      </c>
      <c r="Q61" s="283">
        <f t="shared" si="12"/>
        <v>547.5</v>
      </c>
      <c r="R61" t="s">
        <v>91</v>
      </c>
    </row>
    <row r="62" spans="1:18" hidden="1" x14ac:dyDescent="0.35">
      <c r="A62" t="str">
        <f>'_2010-17'!$B$1</f>
        <v>2010-17</v>
      </c>
      <c r="B62" t="str">
        <f>'_2010-17'!$B$2</f>
        <v>Proposed Definition of Bulk Electric System</v>
      </c>
      <c r="C62" t="str">
        <f>'_2010-17'!$B$3</f>
        <v>Metrics-Pre 2013</v>
      </c>
      <c r="D62" s="1">
        <f>'_2010-17'!$B$22</f>
        <v>40529</v>
      </c>
      <c r="E62" s="1">
        <f>'_2010-17'!$C$31</f>
        <v>41596</v>
      </c>
      <c r="F62" s="1">
        <f>'_2010-17'!$E$31</f>
        <v>0</v>
      </c>
      <c r="G62">
        <f t="shared" si="13"/>
        <v>1067</v>
      </c>
      <c r="I62">
        <f t="shared" si="8"/>
        <v>0</v>
      </c>
      <c r="J62">
        <f>'_2010-17'!E$7</f>
        <v>3</v>
      </c>
      <c r="K62">
        <f>'_2010-17'!$B$9</f>
        <v>7</v>
      </c>
      <c r="L62">
        <f>'_2010-17'!$B$10</f>
        <v>2</v>
      </c>
      <c r="M62">
        <f>'_2010-17'!$B$14</f>
        <v>1</v>
      </c>
      <c r="N62">
        <f t="shared" si="9"/>
        <v>3.25</v>
      </c>
      <c r="O62" s="281">
        <f t="shared" si="10"/>
        <v>978.5</v>
      </c>
      <c r="P62" s="282">
        <f t="shared" si="11"/>
        <v>8.2942830365510783E-2</v>
      </c>
      <c r="Q62" s="283">
        <f t="shared" si="12"/>
        <v>547.5</v>
      </c>
    </row>
    <row r="63" spans="1:18" hidden="1" x14ac:dyDescent="0.35">
      <c r="A63" t="str">
        <f>'_2011-INT-01'!$B$1</f>
        <v>2011-INT-01</v>
      </c>
      <c r="B63" t="str">
        <f>'_2011-INT-01'!$B$2</f>
        <v>Revision of MOD-028-1 to address FPL Request for Interpretation</v>
      </c>
      <c r="C63" t="str">
        <f>'_2011-INT-01'!$B$3</f>
        <v>Void</v>
      </c>
      <c r="D63" s="1">
        <f>'_2011-INT-01'!$B$22</f>
        <v>40819</v>
      </c>
      <c r="E63" s="1">
        <f>'_2011-INT-01'!$C$31</f>
        <v>40899</v>
      </c>
      <c r="F63" s="1">
        <f>'_2011-INT-01'!$E$31</f>
        <v>0</v>
      </c>
      <c r="G63">
        <f t="shared" si="13"/>
        <v>80</v>
      </c>
      <c r="I63">
        <f t="shared" si="8"/>
        <v>0</v>
      </c>
      <c r="J63">
        <f>'_2011-INT-01'!E$7</f>
        <v>1</v>
      </c>
      <c r="K63">
        <f>'_2011-INT-01'!$B$9</f>
        <v>0</v>
      </c>
      <c r="L63">
        <f>'_2011-INT-01'!$B$10</f>
        <v>0</v>
      </c>
      <c r="M63">
        <f>'_2011-INT-01'!$B$14</f>
        <v>1</v>
      </c>
      <c r="N63">
        <f t="shared" si="9"/>
        <v>0.5</v>
      </c>
      <c r="O63" s="281">
        <f t="shared" si="10"/>
        <v>588</v>
      </c>
      <c r="P63" s="282">
        <f t="shared" si="11"/>
        <v>-6.35</v>
      </c>
      <c r="Q63" s="283">
        <f t="shared" si="12"/>
        <v>547.5</v>
      </c>
    </row>
    <row r="64" spans="1:18" hidden="1" x14ac:dyDescent="0.35">
      <c r="A64" t="str">
        <f>'_2012-05'!$B$1</f>
        <v>2012-05</v>
      </c>
      <c r="B64" t="str">
        <f>'_2012-05'!$B$2</f>
        <v>ATC Revisions (MOD A)</v>
      </c>
      <c r="C64" t="str">
        <f>'_2012-05'!$B$3</f>
        <v>Metrics-Pre 2013</v>
      </c>
      <c r="D64" s="1">
        <f>'_2012-05'!$B$22</f>
        <v>41466</v>
      </c>
      <c r="E64" s="1">
        <f>'_2012-05'!$C$31</f>
        <v>41628</v>
      </c>
      <c r="F64" s="1">
        <f>'_2012-05'!$E$31</f>
        <v>0</v>
      </c>
      <c r="G64">
        <f t="shared" si="13"/>
        <v>162</v>
      </c>
      <c r="I64">
        <f t="shared" si="8"/>
        <v>0</v>
      </c>
      <c r="J64">
        <f>'_2012-05'!E$7</f>
        <v>2</v>
      </c>
      <c r="K64">
        <f>'_2012-05'!$B$9</f>
        <v>0</v>
      </c>
      <c r="L64">
        <f>'_2012-05'!$B$10</f>
        <v>0</v>
      </c>
      <c r="M64">
        <f>'_2012-05'!$B$14</f>
        <v>6</v>
      </c>
      <c r="N64">
        <f t="shared" si="9"/>
        <v>2</v>
      </c>
      <c r="O64" s="281">
        <f t="shared" si="10"/>
        <v>801</v>
      </c>
      <c r="P64" s="282">
        <f t="shared" si="11"/>
        <v>-3.9444444444444446</v>
      </c>
      <c r="Q64" s="283">
        <f t="shared" si="12"/>
        <v>547.5</v>
      </c>
    </row>
    <row r="65" spans="1:18" hidden="1" x14ac:dyDescent="0.35">
      <c r="A65" t="str">
        <f>'_2012-13'!$B$1</f>
        <v>2012-13</v>
      </c>
      <c r="B65" t="str">
        <f>'_2012-13'!$B$2</f>
        <v>NUC - Nuclear Plant Interface Coordination</v>
      </c>
      <c r="C65" t="str">
        <f>'_2012-13'!$B$3</f>
        <v>Metrics</v>
      </c>
      <c r="D65" s="1">
        <f>'_2012-13'!$B$22</f>
        <v>41682</v>
      </c>
      <c r="E65" s="1">
        <f>'_2012-13'!$C$31</f>
        <v>41823</v>
      </c>
      <c r="F65" s="1">
        <f>'_2012-13'!$E$31</f>
        <v>0</v>
      </c>
      <c r="G65">
        <f t="shared" si="13"/>
        <v>141</v>
      </c>
      <c r="I65">
        <f t="shared" si="8"/>
        <v>0</v>
      </c>
      <c r="J65">
        <f>'_2012-13'!E$7</f>
        <v>1</v>
      </c>
      <c r="K65">
        <f>'_2012-13'!$B$9</f>
        <v>0</v>
      </c>
      <c r="L65">
        <f>'_2012-13'!$B$10</f>
        <v>0</v>
      </c>
      <c r="M65">
        <f>'_2012-13'!$B$14</f>
        <v>1</v>
      </c>
      <c r="N65">
        <f t="shared" si="9"/>
        <v>0.5</v>
      </c>
      <c r="O65" s="281">
        <f t="shared" si="10"/>
        <v>588</v>
      </c>
      <c r="P65" s="282">
        <f t="shared" si="11"/>
        <v>-3.1702127659574466</v>
      </c>
      <c r="Q65" s="283">
        <f t="shared" si="12"/>
        <v>547.5</v>
      </c>
    </row>
    <row r="66" spans="1:18" hidden="1" x14ac:dyDescent="0.35">
      <c r="A66" t="str">
        <f>'_2012-INT-02'!$B$1</f>
        <v>2012-INT-02</v>
      </c>
      <c r="B66" t="str">
        <f>'_2012-INT-02'!$B$2</f>
        <v>Interpretation 2012-INT-02 TPL-003-0a and TPL-004-0 for SPCS</v>
      </c>
      <c r="C66" t="str">
        <f>'_2012-INT-02'!$B$3</f>
        <v>Void</v>
      </c>
      <c r="D66" s="1">
        <f>'_2012-INT-02'!$B$22</f>
        <v>41080</v>
      </c>
      <c r="E66" s="1">
        <f>'_2012-INT-02'!$C$31</f>
        <v>41305</v>
      </c>
      <c r="F66" s="1">
        <f>'_2012-INT-02'!$E$31</f>
        <v>0</v>
      </c>
      <c r="G66">
        <f t="shared" si="13"/>
        <v>225</v>
      </c>
      <c r="I66">
        <f t="shared" si="8"/>
        <v>0</v>
      </c>
      <c r="J66">
        <f>'_2012-INT-02'!E$7</f>
        <v>1</v>
      </c>
      <c r="K66">
        <f>'_2012-INT-02'!$B$9</f>
        <v>0</v>
      </c>
      <c r="L66">
        <f>'_2012-INT-02'!$B$10</f>
        <v>0</v>
      </c>
      <c r="M66">
        <f>'_2012-INT-02'!$B$14</f>
        <v>2</v>
      </c>
      <c r="N66">
        <f t="shared" si="9"/>
        <v>0.75</v>
      </c>
      <c r="O66" s="281">
        <f t="shared" si="10"/>
        <v>623.5</v>
      </c>
      <c r="P66" s="282">
        <f t="shared" si="11"/>
        <v>-1.7711111111111111</v>
      </c>
      <c r="Q66" s="283">
        <f t="shared" si="12"/>
        <v>547.5</v>
      </c>
    </row>
    <row r="67" spans="1:18" hidden="1" x14ac:dyDescent="0.35">
      <c r="A67" t="str">
        <f>'_2013-02'!$B$1</f>
        <v>2013-02</v>
      </c>
      <c r="B67" t="str">
        <f>'_2013-02'!$B$2</f>
        <v xml:space="preserve">Paragraph 81 </v>
      </c>
      <c r="C67" t="str">
        <f>'_2013-02'!$B$3</f>
        <v>Void</v>
      </c>
      <c r="D67" s="1">
        <f>'_2013-02'!$B$22</f>
        <v>41124</v>
      </c>
      <c r="E67" s="1">
        <f>'_2013-02'!$C$31</f>
        <v>41291</v>
      </c>
      <c r="F67" s="1">
        <f>'_2013-02'!$E$31</f>
        <v>0</v>
      </c>
      <c r="G67">
        <f t="shared" si="13"/>
        <v>167</v>
      </c>
      <c r="I67">
        <f t="shared" ref="I67:I101" si="14">IF(+F67-D67&lt;=0,0,F67-D67)</f>
        <v>0</v>
      </c>
      <c r="J67">
        <f>'_2013-02'!E$7</f>
        <v>1</v>
      </c>
      <c r="K67">
        <f>'_2013-02'!$B$9</f>
        <v>0</v>
      </c>
      <c r="L67">
        <f>'_2013-02'!$B$10</f>
        <v>0</v>
      </c>
      <c r="M67">
        <f>'_2013-02'!$B$14</f>
        <v>36</v>
      </c>
      <c r="N67">
        <f t="shared" ref="N67:N98" si="15">+SUM(J67:M67)/4</f>
        <v>9.25</v>
      </c>
      <c r="O67" s="281">
        <f t="shared" ref="O67:O98" si="16">+$G$1+$N$1*N67</f>
        <v>1830.5</v>
      </c>
      <c r="P67" s="282">
        <f t="shared" ref="P67:P98" si="17">(G67-O67)/G67</f>
        <v>-9.9610778443113777</v>
      </c>
      <c r="Q67" s="283">
        <f t="shared" ref="Q67:Q101" si="18">365+365/2</f>
        <v>547.5</v>
      </c>
    </row>
    <row r="68" spans="1:18" x14ac:dyDescent="0.35">
      <c r="A68" t="str">
        <f>'2013-03'!$B$1</f>
        <v>2013-03</v>
      </c>
      <c r="B68" t="str">
        <f>'2013-03'!$B$2</f>
        <v>Geomagnetic Disturbance Mitigation</v>
      </c>
      <c r="C68" t="str">
        <f>'2013-03'!$B$3</f>
        <v>Archived</v>
      </c>
      <c r="D68" s="1">
        <f>'2013-03'!$B$22</f>
        <v>42720</v>
      </c>
      <c r="E68" s="1">
        <f>'2013-03'!$C$31</f>
        <v>43038</v>
      </c>
      <c r="F68" s="1">
        <f>'2013-03'!$E$31</f>
        <v>43161</v>
      </c>
      <c r="G68">
        <f t="shared" si="13"/>
        <v>318</v>
      </c>
      <c r="I68">
        <f t="shared" si="14"/>
        <v>441</v>
      </c>
      <c r="J68">
        <f>'2013-03'!E$7</f>
        <v>3</v>
      </c>
      <c r="K68">
        <f>'2013-03'!$B$9</f>
        <v>4</v>
      </c>
      <c r="L68">
        <f>'2013-03'!$B$10</f>
        <v>13</v>
      </c>
      <c r="M68">
        <f>'2013-03'!$B$14</f>
        <v>1</v>
      </c>
      <c r="N68">
        <f t="shared" si="15"/>
        <v>5.25</v>
      </c>
      <c r="O68" s="281">
        <f t="shared" si="16"/>
        <v>1262.5</v>
      </c>
      <c r="P68" s="282">
        <f t="shared" si="17"/>
        <v>-2.9701257861635222</v>
      </c>
      <c r="Q68" s="283">
        <f t="shared" si="18"/>
        <v>547.5</v>
      </c>
      <c r="R68" t="s">
        <v>91</v>
      </c>
    </row>
    <row r="69" spans="1:18" hidden="1" x14ac:dyDescent="0.35">
      <c r="A69" t="str">
        <f>'_2013-04'!$B$1</f>
        <v>2013-04</v>
      </c>
      <c r="B69" t="str">
        <f>'_2013-04'!$B$2</f>
        <v xml:space="preserve">Voltage &amp; Reactive Control </v>
      </c>
      <c r="C69" t="str">
        <f>'_2013-04'!$B$3</f>
        <v>Metrics</v>
      </c>
      <c r="D69" s="1">
        <f>'_2013-04'!$B$22</f>
        <v>41474</v>
      </c>
      <c r="E69" s="1">
        <f>'_2013-04'!$C$31</f>
        <v>41764</v>
      </c>
      <c r="F69" s="1">
        <f>'_2013-04'!$E$31</f>
        <v>0</v>
      </c>
      <c r="G69">
        <f t="shared" si="13"/>
        <v>290</v>
      </c>
      <c r="I69">
        <f t="shared" si="14"/>
        <v>0</v>
      </c>
      <c r="J69">
        <f>'_2013-04'!E$7</f>
        <v>0</v>
      </c>
      <c r="K69">
        <f>'_2013-04'!$B$9</f>
        <v>4</v>
      </c>
      <c r="L69">
        <f>'_2013-04'!$B$10</f>
        <v>4</v>
      </c>
      <c r="M69">
        <f>'_2013-04'!$B$14</f>
        <v>2</v>
      </c>
      <c r="N69">
        <f t="shared" si="15"/>
        <v>2.5</v>
      </c>
      <c r="O69" s="281">
        <f t="shared" si="16"/>
        <v>872</v>
      </c>
      <c r="P69" s="282">
        <f t="shared" si="17"/>
        <v>-2.0068965517241377</v>
      </c>
      <c r="Q69" s="283">
        <f t="shared" si="18"/>
        <v>547.5</v>
      </c>
    </row>
    <row r="70" spans="1:18" hidden="1" x14ac:dyDescent="0.35">
      <c r="A70" t="str">
        <f>'_2014-01'!$B$1</f>
        <v>2014-01</v>
      </c>
      <c r="B70" t="str">
        <f>'_2014-01'!$B$2</f>
        <v>Standards Applicability for Dispersed Generation Resources</v>
      </c>
      <c r="C70" t="str">
        <f>'_2014-01'!$B$3</f>
        <v>Metrics</v>
      </c>
      <c r="D70" s="1">
        <f>'_2014-01'!$B$22</f>
        <v>41598</v>
      </c>
      <c r="E70" s="1">
        <f>'_2014-01'!$C$31</f>
        <v>42074</v>
      </c>
      <c r="F70" s="1">
        <f>'_2014-01'!$E$31</f>
        <v>42019</v>
      </c>
      <c r="G70">
        <f t="shared" si="13"/>
        <v>476</v>
      </c>
      <c r="I70">
        <f t="shared" si="14"/>
        <v>421</v>
      </c>
      <c r="J70">
        <f>'_2014-01'!E$7</f>
        <v>2</v>
      </c>
      <c r="K70">
        <f>'_2014-01'!$B$9</f>
        <v>0</v>
      </c>
      <c r="L70">
        <f>'_2014-01'!$B$10</f>
        <v>0</v>
      </c>
      <c r="M70">
        <f>'_2014-01'!$B$14</f>
        <v>3</v>
      </c>
      <c r="N70">
        <f t="shared" si="15"/>
        <v>1.25</v>
      </c>
      <c r="O70" s="281">
        <f t="shared" si="16"/>
        <v>694.5</v>
      </c>
      <c r="P70" s="282">
        <f t="shared" si="17"/>
        <v>-0.45903361344537813</v>
      </c>
      <c r="Q70" s="283">
        <f t="shared" si="18"/>
        <v>547.5</v>
      </c>
      <c r="R70" t="s">
        <v>91</v>
      </c>
    </row>
    <row r="71" spans="1:18" hidden="1" x14ac:dyDescent="0.35">
      <c r="A71" t="str">
        <f>'_2014-02'!$B$1</f>
        <v>2014-02</v>
      </c>
      <c r="B71" t="str">
        <f>'_2014-02'!$B$2</f>
        <v xml:space="preserve">Critical Infrastructure Protection Standards Version 5 Revisions </v>
      </c>
      <c r="C71" t="str">
        <f>'_2014-02'!$B$3</f>
        <v>Metrics</v>
      </c>
      <c r="D71" s="1">
        <f>'_2014-02'!$B$22</f>
        <v>41656</v>
      </c>
      <c r="E71" s="1">
        <f>'_2014-02'!$C$31</f>
        <v>42037</v>
      </c>
      <c r="F71" s="1">
        <f>'_2014-02'!$E$31</f>
        <v>41927</v>
      </c>
      <c r="G71">
        <f t="shared" si="13"/>
        <v>381</v>
      </c>
      <c r="I71">
        <f t="shared" si="14"/>
        <v>271</v>
      </c>
      <c r="J71">
        <f>'_2014-02'!E$7</f>
        <v>3</v>
      </c>
      <c r="K71">
        <f>'_2014-02'!$B$9</f>
        <v>13</v>
      </c>
      <c r="L71">
        <f>'_2014-02'!$B$10</f>
        <v>0</v>
      </c>
      <c r="M71">
        <f>'_2014-02'!$B$14</f>
        <v>10</v>
      </c>
      <c r="N71">
        <f t="shared" si="15"/>
        <v>6.5</v>
      </c>
      <c r="O71" s="281">
        <f t="shared" si="16"/>
        <v>1440</v>
      </c>
      <c r="P71" s="282">
        <f t="shared" si="17"/>
        <v>-2.7795275590551181</v>
      </c>
      <c r="Q71" s="283">
        <f t="shared" si="18"/>
        <v>547.5</v>
      </c>
      <c r="R71" t="s">
        <v>91</v>
      </c>
    </row>
    <row r="72" spans="1:18" hidden="1" x14ac:dyDescent="0.35">
      <c r="A72" t="str">
        <f>'_2014-03'!$B$1</f>
        <v>2014-03</v>
      </c>
      <c r="B72" t="str">
        <f>'_2014-03'!$B$2</f>
        <v>Revisions to TOP and IRO Standards</v>
      </c>
      <c r="C72" t="str">
        <f>'_2014-03'!$B$3</f>
        <v>Metrics</v>
      </c>
      <c r="D72" s="1">
        <f>'_2014-03'!$B$22</f>
        <v>41691</v>
      </c>
      <c r="E72" s="1">
        <f>'_2014-03'!$C$31</f>
        <v>42025</v>
      </c>
      <c r="F72" s="1">
        <f>'_2014-03'!$E$31</f>
        <v>41927</v>
      </c>
      <c r="G72">
        <f t="shared" si="13"/>
        <v>334</v>
      </c>
      <c r="I72">
        <f t="shared" si="14"/>
        <v>236</v>
      </c>
      <c r="J72">
        <f>'_2014-03'!E$7</f>
        <v>3</v>
      </c>
      <c r="K72">
        <f>'_2014-03'!$B$9</f>
        <v>1</v>
      </c>
      <c r="L72">
        <f>'_2014-03'!$B$10</f>
        <v>0</v>
      </c>
      <c r="M72">
        <f>'_2014-03'!$B$14</f>
        <v>9</v>
      </c>
      <c r="N72">
        <f t="shared" si="15"/>
        <v>3.25</v>
      </c>
      <c r="O72" s="281">
        <f t="shared" si="16"/>
        <v>978.5</v>
      </c>
      <c r="P72" s="282">
        <f t="shared" si="17"/>
        <v>-1.9296407185628743</v>
      </c>
      <c r="Q72" s="283">
        <f t="shared" si="18"/>
        <v>547.5</v>
      </c>
      <c r="R72" t="s">
        <v>91</v>
      </c>
    </row>
    <row r="73" spans="1:18" hidden="1" x14ac:dyDescent="0.35">
      <c r="A73" t="str">
        <f>'_2014-04'!$B$1</f>
        <v>2014-04</v>
      </c>
      <c r="B73" t="str">
        <f>'_2014-04'!$B$2</f>
        <v>Physical Security</v>
      </c>
      <c r="C73" t="str">
        <f>'_2014-04'!$B$3</f>
        <v>Metrics</v>
      </c>
      <c r="D73" s="1">
        <f>'_2014-04'!$B$22</f>
        <v>41719</v>
      </c>
      <c r="E73" s="1">
        <f>'_2014-04'!$C$31</f>
        <v>42123</v>
      </c>
      <c r="F73" s="1">
        <f>'_2014-04'!$E$31</f>
        <v>42185</v>
      </c>
      <c r="G73">
        <f t="shared" si="13"/>
        <v>404</v>
      </c>
      <c r="I73">
        <f t="shared" si="14"/>
        <v>466</v>
      </c>
      <c r="J73">
        <f>'_2014-04'!E$7</f>
        <v>3</v>
      </c>
      <c r="K73">
        <f>'_2014-04'!$B$9</f>
        <v>3</v>
      </c>
      <c r="L73">
        <f>'_2014-04'!$B$10</f>
        <v>0</v>
      </c>
      <c r="M73">
        <f>'_2014-04'!$B$14</f>
        <v>1</v>
      </c>
      <c r="N73">
        <f t="shared" si="15"/>
        <v>1.75</v>
      </c>
      <c r="O73" s="281">
        <f t="shared" si="16"/>
        <v>765.5</v>
      </c>
      <c r="P73" s="282">
        <f t="shared" si="17"/>
        <v>-0.89480198019801982</v>
      </c>
      <c r="Q73" s="283">
        <f t="shared" si="18"/>
        <v>547.5</v>
      </c>
      <c r="R73" t="s">
        <v>91</v>
      </c>
    </row>
    <row r="74" spans="1:18" x14ac:dyDescent="0.35">
      <c r="A74" t="str">
        <f>'2015-07'!$B$1</f>
        <v>2015-07</v>
      </c>
      <c r="B74" t="str">
        <f>'2015-07'!$B$2</f>
        <v>Internal Communications Capabilities</v>
      </c>
      <c r="C74" t="str">
        <f>'2015-07'!$B$3</f>
        <v>Archived</v>
      </c>
      <c r="D74" s="1">
        <f>'2015-07'!$B$22</f>
        <v>42166</v>
      </c>
      <c r="E74" s="1">
        <f>'2015-07'!$C$31</f>
        <v>42545</v>
      </c>
      <c r="F74" s="1">
        <f>'2015-07'!$E$31</f>
        <v>42471</v>
      </c>
      <c r="G74">
        <f t="shared" si="13"/>
        <v>379</v>
      </c>
      <c r="I74">
        <f t="shared" si="14"/>
        <v>305</v>
      </c>
      <c r="J74">
        <f>'2015-07'!E$7</f>
        <v>1</v>
      </c>
      <c r="K74">
        <f>'2015-07'!$B$9</f>
        <v>1</v>
      </c>
      <c r="L74">
        <f>'2015-07'!$B$10</f>
        <v>0</v>
      </c>
      <c r="M74">
        <f>'2015-07'!$B$14</f>
        <v>1</v>
      </c>
      <c r="N74">
        <f t="shared" si="15"/>
        <v>0.75</v>
      </c>
      <c r="O74" s="281">
        <f t="shared" si="16"/>
        <v>623.5</v>
      </c>
      <c r="P74" s="282">
        <f t="shared" si="17"/>
        <v>-0.64511873350923488</v>
      </c>
      <c r="Q74" s="283">
        <f t="shared" si="18"/>
        <v>547.5</v>
      </c>
      <c r="R74" t="s">
        <v>91</v>
      </c>
    </row>
    <row r="75" spans="1:18" x14ac:dyDescent="0.35">
      <c r="A75" t="str">
        <f>'2015-08a'!$B$1</f>
        <v>2015-08a</v>
      </c>
      <c r="B75" t="str">
        <f>'2015-08a'!$B$2</f>
        <v>Emergency Operations</v>
      </c>
      <c r="C75" t="str">
        <f>'2015-08a'!$B$3</f>
        <v>Archived</v>
      </c>
      <c r="D75" s="1">
        <f>'2015-08a'!$B$22</f>
        <v>42206</v>
      </c>
      <c r="E75" s="1">
        <f>'2015-08a'!$C$31</f>
        <v>42741</v>
      </c>
      <c r="F75" s="1">
        <f>'2015-08a'!$E$31</f>
        <v>42537</v>
      </c>
      <c r="G75">
        <f t="shared" si="13"/>
        <v>535</v>
      </c>
      <c r="I75">
        <f t="shared" si="14"/>
        <v>331</v>
      </c>
      <c r="J75">
        <f>'2015-08a'!E$7</f>
        <v>2</v>
      </c>
      <c r="K75">
        <f>'2015-08a'!$B$9</f>
        <v>1</v>
      </c>
      <c r="L75">
        <f>'2015-08a'!$B$10</f>
        <v>0</v>
      </c>
      <c r="M75">
        <f>'2015-08a'!$B$14</f>
        <v>3</v>
      </c>
      <c r="N75">
        <f t="shared" si="15"/>
        <v>1.5</v>
      </c>
      <c r="O75" s="281">
        <f t="shared" si="16"/>
        <v>730</v>
      </c>
      <c r="P75" s="282">
        <f t="shared" si="17"/>
        <v>-0.3644859813084112</v>
      </c>
      <c r="Q75" s="283">
        <f t="shared" si="18"/>
        <v>547.5</v>
      </c>
      <c r="R75" t="s">
        <v>91</v>
      </c>
    </row>
    <row r="76" spans="1:18" x14ac:dyDescent="0.35">
      <c r="A76" t="str">
        <f>'2015-08b'!$B$1</f>
        <v>2015-08b</v>
      </c>
      <c r="B76" t="str">
        <f>'2015-08b'!$B$2</f>
        <v>Emergency Operations</v>
      </c>
      <c r="C76" t="str">
        <f>'2015-08b'!$B$3</f>
        <v>Archived</v>
      </c>
      <c r="D76" s="1">
        <f>'2015-08b'!$B$22</f>
        <v>42206</v>
      </c>
      <c r="E76" s="1">
        <f>'2015-08b'!$C$31</f>
        <v>42768</v>
      </c>
      <c r="F76" s="1">
        <f>'2015-08b'!$E$31</f>
        <v>42614</v>
      </c>
      <c r="G76">
        <f t="shared" si="13"/>
        <v>562</v>
      </c>
      <c r="I76">
        <f t="shared" si="14"/>
        <v>408</v>
      </c>
      <c r="J76">
        <f>'2015-08b'!E$7</f>
        <v>2</v>
      </c>
      <c r="K76">
        <f>'2015-08b'!$B$9</f>
        <v>1</v>
      </c>
      <c r="L76">
        <f>'2015-08b'!$B$10</f>
        <v>0</v>
      </c>
      <c r="M76">
        <f>'2015-08b'!$B$14</f>
        <v>1</v>
      </c>
      <c r="N76">
        <f t="shared" si="15"/>
        <v>1</v>
      </c>
      <c r="O76" s="281">
        <f t="shared" si="16"/>
        <v>659</v>
      </c>
      <c r="P76" s="282">
        <f t="shared" si="17"/>
        <v>-0.17259786476868327</v>
      </c>
      <c r="Q76" s="283">
        <f t="shared" si="18"/>
        <v>547.5</v>
      </c>
      <c r="R76" t="s">
        <v>91</v>
      </c>
    </row>
    <row r="77" spans="1:18" x14ac:dyDescent="0.35">
      <c r="A77" t="str">
        <f>'2015-10'!$B$1</f>
        <v>2015-10</v>
      </c>
      <c r="B77" t="str">
        <f>'2015-10'!$B$2</f>
        <v>Single Points of Failure TPL-001</v>
      </c>
      <c r="C77" t="str">
        <f>'2015-10'!$B$3</f>
        <v>Archived</v>
      </c>
      <c r="D77" s="1">
        <f>'2015-10'!$B$22</f>
        <v>42320</v>
      </c>
      <c r="E77" s="1">
        <f>'2015-10'!$C$31</f>
        <v>43395</v>
      </c>
      <c r="F77" s="1">
        <f>'2015-10'!$E$31</f>
        <v>43117</v>
      </c>
      <c r="G77">
        <f t="shared" si="13"/>
        <v>1075</v>
      </c>
      <c r="I77">
        <f t="shared" si="14"/>
        <v>797</v>
      </c>
      <c r="J77">
        <f>'2015-10'!E$7</f>
        <v>3</v>
      </c>
      <c r="K77">
        <f>'2015-10'!$B$9</f>
        <v>2</v>
      </c>
      <c r="L77">
        <f>'2015-10'!$B$10</f>
        <v>0</v>
      </c>
      <c r="M77">
        <f>'2015-10'!$B$14</f>
        <v>1</v>
      </c>
      <c r="N77">
        <f t="shared" si="15"/>
        <v>1.5</v>
      </c>
      <c r="O77" s="281">
        <f t="shared" si="16"/>
        <v>730</v>
      </c>
      <c r="P77" s="282">
        <f t="shared" si="17"/>
        <v>0.32093023255813952</v>
      </c>
      <c r="Q77" s="283">
        <f t="shared" si="18"/>
        <v>547.5</v>
      </c>
      <c r="R77" t="s">
        <v>91</v>
      </c>
    </row>
    <row r="78" spans="1:18" hidden="1" x14ac:dyDescent="0.35">
      <c r="A78" s="285" t="str">
        <f>'2015-04'!$B$1</f>
        <v>2015-04</v>
      </c>
      <c r="B78" t="str">
        <f>'2015-04'!$B$2</f>
        <v>Alignment of Terms</v>
      </c>
      <c r="C78" t="str">
        <f>'2015-04'!$B$3</f>
        <v>Terminated</v>
      </c>
      <c r="D78" s="1">
        <f>'2015-04'!$B$22</f>
        <v>0</v>
      </c>
      <c r="E78" s="1">
        <f>'2015-04'!$C$31</f>
        <v>0</v>
      </c>
      <c r="F78" s="1">
        <f>'2015-04'!$E$31</f>
        <v>0</v>
      </c>
      <c r="G78">
        <f t="shared" si="13"/>
        <v>0</v>
      </c>
      <c r="I78">
        <f t="shared" si="14"/>
        <v>0</v>
      </c>
      <c r="J78">
        <f>'2015-04'!E$7</f>
        <v>3</v>
      </c>
      <c r="K78">
        <f>'2015-04'!$B$9</f>
        <v>0</v>
      </c>
      <c r="L78">
        <f>'2015-04'!$B$10</f>
        <v>0</v>
      </c>
      <c r="M78">
        <f>'2015-04'!$B$14</f>
        <v>1</v>
      </c>
      <c r="N78">
        <f t="shared" si="15"/>
        <v>1</v>
      </c>
      <c r="O78" s="281">
        <f t="shared" si="16"/>
        <v>659</v>
      </c>
      <c r="P78" s="282" t="e">
        <f t="shared" si="17"/>
        <v>#DIV/0!</v>
      </c>
      <c r="Q78" s="283">
        <f t="shared" si="18"/>
        <v>547.5</v>
      </c>
    </row>
    <row r="79" spans="1:18" hidden="1" x14ac:dyDescent="0.35">
      <c r="A79" t="str">
        <f>'2015-INT-01'!$B$1</f>
        <v>2015-INT-01</v>
      </c>
      <c r="B79" t="str">
        <f>'2015-INT-01'!$B$2</f>
        <v>Interpretation of CIP-002-5.1 for Energy Sector Security Consortium (EnergySec)</v>
      </c>
      <c r="C79" t="str">
        <f>'2015-INT-01'!$B$3</f>
        <v>Archived-Not for Metrics</v>
      </c>
      <c r="D79" s="1">
        <f>'2015-INT-01'!$B$22</f>
        <v>42578</v>
      </c>
      <c r="E79" s="1">
        <f>'2015-INT-01'!$C$31</f>
        <v>42667</v>
      </c>
      <c r="F79" s="1">
        <f>'2015-INT-01'!$E$31</f>
        <v>42657</v>
      </c>
      <c r="G79">
        <f t="shared" si="13"/>
        <v>89</v>
      </c>
      <c r="I79">
        <f t="shared" si="14"/>
        <v>79</v>
      </c>
      <c r="J79">
        <f>'2015-INT-01'!E$7</f>
        <v>3</v>
      </c>
      <c r="K79">
        <f>'2015-INT-01'!$B$9</f>
        <v>0</v>
      </c>
      <c r="L79">
        <f>'2015-INT-01'!$B$10</f>
        <v>0</v>
      </c>
      <c r="M79">
        <f>'2015-INT-01'!$B$14</f>
        <v>1</v>
      </c>
      <c r="N79">
        <f t="shared" si="15"/>
        <v>1</v>
      </c>
      <c r="O79" s="281">
        <f t="shared" si="16"/>
        <v>659</v>
      </c>
      <c r="P79" s="282">
        <f t="shared" si="17"/>
        <v>-6.404494382022472</v>
      </c>
      <c r="Q79" s="283">
        <f t="shared" si="18"/>
        <v>547.5</v>
      </c>
    </row>
    <row r="80" spans="1:18" x14ac:dyDescent="0.35">
      <c r="A80" t="str">
        <f>'2016-01'!$B$1</f>
        <v>2016-01</v>
      </c>
      <c r="B80" t="str">
        <f>'2016-01'!$B$2</f>
        <v>Modifications to TOP and IRO Standards</v>
      </c>
      <c r="C80" t="str">
        <f>'2016-01'!$B$3</f>
        <v>Archived</v>
      </c>
      <c r="D80" s="1">
        <f>'2016-01'!$B$22</f>
        <v>42391</v>
      </c>
      <c r="E80" s="1">
        <f>'2016-01'!$C$31</f>
        <v>42716</v>
      </c>
      <c r="F80" s="1">
        <f>'2016-01'!$E$31</f>
        <v>42762</v>
      </c>
      <c r="G80">
        <f t="shared" si="13"/>
        <v>325</v>
      </c>
      <c r="I80">
        <f t="shared" si="14"/>
        <v>371</v>
      </c>
      <c r="J80">
        <f>'2016-01'!E$7</f>
        <v>1</v>
      </c>
      <c r="K80">
        <f>'2016-01'!$B$9</f>
        <v>0</v>
      </c>
      <c r="L80">
        <f>'2016-01'!$B$10</f>
        <v>0</v>
      </c>
      <c r="M80">
        <f>'2016-01'!$B$14</f>
        <v>2</v>
      </c>
      <c r="N80">
        <f t="shared" si="15"/>
        <v>0.75</v>
      </c>
      <c r="O80" s="281">
        <f t="shared" si="16"/>
        <v>623.5</v>
      </c>
      <c r="P80" s="282">
        <f t="shared" si="17"/>
        <v>-0.91846153846153844</v>
      </c>
      <c r="Q80" s="283">
        <f t="shared" si="18"/>
        <v>547.5</v>
      </c>
      <c r="R80" t="s">
        <v>91</v>
      </c>
    </row>
    <row r="81" spans="1:18" x14ac:dyDescent="0.35">
      <c r="A81" t="str">
        <f>'2016-02a'!$B$1</f>
        <v>2016-02a</v>
      </c>
      <c r="B81" t="str">
        <f>'2016-02a'!$B$2</f>
        <v>Modifications to CIP Standards</v>
      </c>
      <c r="C81" t="str">
        <f>'2016-02a'!$B$3</f>
        <v>Archived</v>
      </c>
      <c r="D81" s="1">
        <f>'2016-02a'!$B$22</f>
        <v>42452</v>
      </c>
      <c r="E81" s="1">
        <f>'2016-02a'!$C$31</f>
        <v>42723</v>
      </c>
      <c r="F81" s="1">
        <f>'2016-02a'!$E$31</f>
        <v>42750</v>
      </c>
      <c r="G81">
        <f t="shared" si="13"/>
        <v>271</v>
      </c>
      <c r="I81">
        <f t="shared" si="14"/>
        <v>298</v>
      </c>
      <c r="J81">
        <f>'2016-02a'!E$7</f>
        <v>3</v>
      </c>
      <c r="K81">
        <f>'2016-02a'!$B$9</f>
        <v>1</v>
      </c>
      <c r="L81">
        <f>'2016-02a'!$B$10</f>
        <v>0</v>
      </c>
      <c r="M81">
        <f>'2016-02a'!$B$14</f>
        <v>1</v>
      </c>
      <c r="N81">
        <f t="shared" si="15"/>
        <v>1.25</v>
      </c>
      <c r="O81" s="281">
        <f t="shared" si="16"/>
        <v>694.5</v>
      </c>
      <c r="P81" s="282">
        <f t="shared" si="17"/>
        <v>-1.5627306273062731</v>
      </c>
      <c r="Q81" s="283">
        <f t="shared" si="18"/>
        <v>547.5</v>
      </c>
      <c r="R81" t="s">
        <v>91</v>
      </c>
    </row>
    <row r="82" spans="1:18" x14ac:dyDescent="0.35">
      <c r="A82" t="str">
        <f>'2016-02b'!$B$1</f>
        <v>2016-02b</v>
      </c>
      <c r="B82" t="str">
        <f>'2016-02b'!$B$2</f>
        <v>Modifications to CIP Standards</v>
      </c>
      <c r="C82" t="str">
        <f>'2016-02b'!$B$3</f>
        <v>Archived</v>
      </c>
      <c r="D82" s="1">
        <f>'2016-02b'!$B$22</f>
        <v>42452</v>
      </c>
      <c r="E82" s="1">
        <f>'2016-02b'!$C$31</f>
        <v>43321</v>
      </c>
      <c r="F82" s="1">
        <f>'2016-02b'!$E$31</f>
        <v>43035</v>
      </c>
      <c r="G82">
        <f t="shared" si="13"/>
        <v>869</v>
      </c>
      <c r="I82">
        <f t="shared" si="14"/>
        <v>583</v>
      </c>
      <c r="J82">
        <f>'2016-02b'!E$7</f>
        <v>3</v>
      </c>
      <c r="K82">
        <f>'2016-02b'!$B$9</f>
        <v>2</v>
      </c>
      <c r="L82">
        <f>'2016-02b'!$B$10</f>
        <v>0</v>
      </c>
      <c r="M82">
        <f>'2016-02b'!$B$14</f>
        <v>1</v>
      </c>
      <c r="N82">
        <f t="shared" si="15"/>
        <v>1.5</v>
      </c>
      <c r="O82" s="281">
        <f t="shared" si="16"/>
        <v>730</v>
      </c>
      <c r="P82" s="282">
        <f t="shared" si="17"/>
        <v>0.15995397008055237</v>
      </c>
      <c r="Q82" s="283">
        <f t="shared" si="18"/>
        <v>547.5</v>
      </c>
      <c r="R82" t="s">
        <v>91</v>
      </c>
    </row>
    <row r="83" spans="1:18" hidden="1" x14ac:dyDescent="0.35">
      <c r="A83" t="str">
        <f>'2015-INT-03'!$B$1</f>
        <v>2015-INT-03</v>
      </c>
      <c r="B83" t="str">
        <f>'2015-INT-03'!$B$2</f>
        <v>Interpretation of TOP-002-2.1b for FMPP</v>
      </c>
      <c r="C83" t="str">
        <f>'2015-INT-03'!$B$3</f>
        <v>Terminated</v>
      </c>
      <c r="D83" s="1">
        <f>'2015-INT-03'!$B$22</f>
        <v>0</v>
      </c>
      <c r="E83" s="1">
        <f>'2015-INT-03'!$C$31</f>
        <v>0</v>
      </c>
      <c r="F83" s="1">
        <f>'2015-INT-03'!$E$31</f>
        <v>0</v>
      </c>
      <c r="G83">
        <f t="shared" si="13"/>
        <v>0</v>
      </c>
      <c r="I83">
        <f t="shared" si="14"/>
        <v>0</v>
      </c>
      <c r="J83">
        <f>'2015-INT-03'!E$7</f>
        <v>3</v>
      </c>
      <c r="K83">
        <f>'2015-INT-03'!$B$9</f>
        <v>0</v>
      </c>
      <c r="L83">
        <f>'2015-INT-03'!$B$10</f>
        <v>0</v>
      </c>
      <c r="M83">
        <f>'2015-INT-03'!$B$14</f>
        <v>1</v>
      </c>
      <c r="N83">
        <f t="shared" si="15"/>
        <v>1</v>
      </c>
      <c r="O83" s="281">
        <f t="shared" si="16"/>
        <v>659</v>
      </c>
      <c r="P83" s="282" t="e">
        <f t="shared" si="17"/>
        <v>#DIV/0!</v>
      </c>
      <c r="Q83" s="283">
        <f t="shared" si="18"/>
        <v>547.5</v>
      </c>
    </row>
    <row r="84" spans="1:18" x14ac:dyDescent="0.35">
      <c r="A84" t="str">
        <f>'2016-03'!$B$1</f>
        <v>2016-03</v>
      </c>
      <c r="B84" t="str">
        <f>'2016-03'!$B$2</f>
        <v>Cyber Security Supply Chain Management</v>
      </c>
      <c r="C84" t="str">
        <f>'2016-03'!$B$3</f>
        <v>Archived</v>
      </c>
      <c r="D84" s="1">
        <f>'2016-03'!$B$22</f>
        <v>42663</v>
      </c>
      <c r="E84" s="1">
        <f>'2016-03'!$C$31</f>
        <v>42936</v>
      </c>
      <c r="F84" s="1">
        <f>'2016-03'!$E$31</f>
        <v>42916</v>
      </c>
      <c r="G84">
        <f t="shared" si="13"/>
        <v>273</v>
      </c>
      <c r="I84">
        <f t="shared" si="14"/>
        <v>253</v>
      </c>
      <c r="J84">
        <f>'2016-03'!E$7</f>
        <v>1</v>
      </c>
      <c r="K84">
        <f>'2016-03'!$B$9</f>
        <v>1</v>
      </c>
      <c r="L84">
        <f>'2016-03'!$B$10</f>
        <v>0</v>
      </c>
      <c r="M84">
        <f>'2016-03'!$B$14</f>
        <v>3</v>
      </c>
      <c r="N84">
        <f t="shared" si="15"/>
        <v>1.25</v>
      </c>
      <c r="O84" s="281">
        <f t="shared" si="16"/>
        <v>694.5</v>
      </c>
      <c r="P84" s="282">
        <f t="shared" si="17"/>
        <v>-1.543956043956044</v>
      </c>
      <c r="Q84" s="283">
        <f t="shared" si="18"/>
        <v>547.5</v>
      </c>
      <c r="R84" t="s">
        <v>91</v>
      </c>
    </row>
    <row r="85" spans="1:18" x14ac:dyDescent="0.35">
      <c r="A85" t="str">
        <f>'2016-04'!$B$1</f>
        <v>2016-04</v>
      </c>
      <c r="B85" t="str">
        <f>'2016-04'!$B$2</f>
        <v>Modifications to PRC-025-1</v>
      </c>
      <c r="C85" t="str">
        <f>'2016-04'!$B$3</f>
        <v>Archived</v>
      </c>
      <c r="D85" s="1">
        <f>'2016-04'!$B$22</f>
        <v>42629</v>
      </c>
      <c r="E85" s="1">
        <f>'2016-04'!$C$31</f>
        <v>43118</v>
      </c>
      <c r="F85" s="1">
        <f>'2016-04'!$E$31</f>
        <v>43118</v>
      </c>
      <c r="G85">
        <f t="shared" si="13"/>
        <v>489</v>
      </c>
      <c r="I85">
        <f t="shared" si="14"/>
        <v>489</v>
      </c>
      <c r="J85">
        <f>'2016-04'!E$7</f>
        <v>2</v>
      </c>
      <c r="K85">
        <f>'2016-04'!$B$9</f>
        <v>0</v>
      </c>
      <c r="L85">
        <f>'2016-04'!$B$10</f>
        <v>0</v>
      </c>
      <c r="M85">
        <f>'2016-04'!$B$14</f>
        <v>1</v>
      </c>
      <c r="N85">
        <f t="shared" si="15"/>
        <v>0.75</v>
      </c>
      <c r="O85" s="281">
        <f t="shared" si="16"/>
        <v>623.5</v>
      </c>
      <c r="P85" s="282">
        <f t="shared" si="17"/>
        <v>-0.27505112474437626</v>
      </c>
      <c r="Q85" s="283">
        <f t="shared" si="18"/>
        <v>547.5</v>
      </c>
      <c r="R85" t="s">
        <v>91</v>
      </c>
    </row>
    <row r="86" spans="1:18" hidden="1" x14ac:dyDescent="0.35">
      <c r="A86" t="str">
        <f>'2016-02c'!$B$1</f>
        <v>2016-02c</v>
      </c>
      <c r="B86" t="str">
        <f>'2016-02c'!$B$2</f>
        <v>Modifications to CIP Standards</v>
      </c>
      <c r="C86" t="str">
        <f>'2016-02c'!$B$3</f>
        <v>Archived</v>
      </c>
      <c r="D86" s="1">
        <f>'2016-02c'!$B$22</f>
        <v>42452</v>
      </c>
      <c r="E86" s="1">
        <f>'2016-02c'!$C$31</f>
        <v>43926</v>
      </c>
      <c r="F86" s="1">
        <f>'2016-02c'!$E$31</f>
        <v>43035</v>
      </c>
      <c r="H86">
        <v>1031</v>
      </c>
      <c r="I86">
        <f t="shared" si="14"/>
        <v>583</v>
      </c>
      <c r="J86">
        <f>'2016-02c'!E$7</f>
        <v>3</v>
      </c>
      <c r="K86">
        <f>'2016-02c'!$B$9</f>
        <v>0</v>
      </c>
      <c r="L86">
        <f>'2016-02c'!$B$10</f>
        <v>0</v>
      </c>
      <c r="M86">
        <f>'2016-02c'!$B$14</f>
        <v>11</v>
      </c>
      <c r="N86">
        <f t="shared" si="15"/>
        <v>3.5</v>
      </c>
      <c r="O86" s="281">
        <f t="shared" si="16"/>
        <v>1014</v>
      </c>
      <c r="P86" s="282" t="e">
        <f t="shared" si="17"/>
        <v>#DIV/0!</v>
      </c>
      <c r="Q86" s="283">
        <f t="shared" si="18"/>
        <v>547.5</v>
      </c>
    </row>
    <row r="87" spans="1:18" hidden="1" x14ac:dyDescent="0.35">
      <c r="A87" t="str">
        <f>'2016-02e'!$B$1</f>
        <v>2016-02e</v>
      </c>
      <c r="B87" t="str">
        <f>'2016-02e'!$B$2</f>
        <v>Modifications to CIP Standards</v>
      </c>
      <c r="C87" t="str">
        <f>'2016-02e'!$B$3</f>
        <v>Archived</v>
      </c>
      <c r="D87" s="1">
        <f>'2016-02e'!$B$22</f>
        <v>42452</v>
      </c>
      <c r="E87" s="1">
        <f>'2016-02e'!$C$31</f>
        <v>43584</v>
      </c>
      <c r="F87" s="1">
        <f>'2016-02e'!$E$31</f>
        <v>43500</v>
      </c>
      <c r="H87">
        <v>1031</v>
      </c>
      <c r="I87">
        <f t="shared" si="14"/>
        <v>1048</v>
      </c>
      <c r="J87">
        <f>'2016-02e'!E$7</f>
        <v>3</v>
      </c>
      <c r="K87">
        <f>'2016-02e'!$B$9</f>
        <v>0</v>
      </c>
      <c r="L87">
        <f>'2016-02e'!$B$10</f>
        <v>0</v>
      </c>
      <c r="M87">
        <f>'2016-02e'!$B$14</f>
        <v>1</v>
      </c>
      <c r="N87">
        <f t="shared" si="15"/>
        <v>1</v>
      </c>
      <c r="O87" s="281">
        <f t="shared" si="16"/>
        <v>659</v>
      </c>
      <c r="P87" s="282" t="e">
        <f t="shared" si="17"/>
        <v>#DIV/0!</v>
      </c>
      <c r="Q87" s="283">
        <f t="shared" si="18"/>
        <v>547.5</v>
      </c>
    </row>
    <row r="88" spans="1:18" x14ac:dyDescent="0.35">
      <c r="A88" t="str">
        <f>'2017-02'!$B$1</f>
        <v>2017-02</v>
      </c>
      <c r="B88" t="str">
        <f>'2017-02'!$B$2</f>
        <v xml:space="preserve">Modifications to Personnel Performance, Training, and Qualifications Standards </v>
      </c>
      <c r="C88" t="str">
        <f>'2017-02'!$B$3</f>
        <v>Archived</v>
      </c>
      <c r="D88" s="1">
        <f>'2017-02'!$B$22</f>
        <v>42907</v>
      </c>
      <c r="E88" s="1">
        <f>'2017-02'!$C$31</f>
        <v>43202</v>
      </c>
      <c r="F88" s="1">
        <f>'2017-02'!$E$31</f>
        <v>43226</v>
      </c>
      <c r="G88">
        <f>IF(AND(_xlfn.DAYS(E88,D88)&lt;4000,_xlfn.DAYS(E88,D88)&gt;0),_xlfn.DAYS(E88,D88),0)</f>
        <v>295</v>
      </c>
      <c r="I88">
        <f t="shared" si="14"/>
        <v>319</v>
      </c>
      <c r="J88">
        <f>'2017-02'!E$7</f>
        <v>2</v>
      </c>
      <c r="K88">
        <f>'2017-02'!$B$9</f>
        <v>0</v>
      </c>
      <c r="L88">
        <f>'2017-02'!$B$10</f>
        <v>0</v>
      </c>
      <c r="M88">
        <f>'2017-02'!$B$14</f>
        <v>2</v>
      </c>
      <c r="N88">
        <f t="shared" si="15"/>
        <v>1</v>
      </c>
      <c r="O88" s="281">
        <f t="shared" si="16"/>
        <v>659</v>
      </c>
      <c r="P88" s="282">
        <f t="shared" si="17"/>
        <v>-1.2338983050847459</v>
      </c>
      <c r="Q88" s="283">
        <f t="shared" si="18"/>
        <v>547.5</v>
      </c>
      <c r="R88" t="s">
        <v>91</v>
      </c>
    </row>
    <row r="89" spans="1:18" hidden="1" x14ac:dyDescent="0.35">
      <c r="A89" t="str">
        <f>'2017-01'!$B$1</f>
        <v>2017-01</v>
      </c>
      <c r="B89" t="str">
        <f>'2017-01'!$B$2</f>
        <v>Modifications to BAL-003-1.1</v>
      </c>
      <c r="C89" t="str">
        <f>'2017-01'!$B$3</f>
        <v>Archived</v>
      </c>
      <c r="D89" s="1">
        <f>'2017-01'!$B$22</f>
        <v>42905</v>
      </c>
      <c r="E89" s="1">
        <f>'2017-01'!$C$31</f>
        <v>43762</v>
      </c>
      <c r="F89" s="1">
        <f>'2017-01'!$E$31</f>
        <v>43581</v>
      </c>
      <c r="H89">
        <v>676</v>
      </c>
      <c r="I89">
        <f t="shared" si="14"/>
        <v>676</v>
      </c>
      <c r="J89">
        <f>'2017-01'!E$7</f>
        <v>2</v>
      </c>
      <c r="K89">
        <f>'2017-01'!$B$9</f>
        <v>0</v>
      </c>
      <c r="L89">
        <f>'2017-01'!$B$10</f>
        <v>0</v>
      </c>
      <c r="M89">
        <f>'2017-01'!$B$14</f>
        <v>1</v>
      </c>
      <c r="N89">
        <f t="shared" si="15"/>
        <v>0.75</v>
      </c>
      <c r="O89" s="281">
        <f t="shared" si="16"/>
        <v>623.5</v>
      </c>
      <c r="P89" s="282" t="e">
        <f t="shared" si="17"/>
        <v>#DIV/0!</v>
      </c>
      <c r="Q89" s="283">
        <f t="shared" si="18"/>
        <v>547.5</v>
      </c>
    </row>
    <row r="90" spans="1:18" hidden="1" x14ac:dyDescent="0.35">
      <c r="A90" t="str">
        <f>'2017-03'!$B$1</f>
        <v>2017-03</v>
      </c>
      <c r="B90" t="str">
        <f>'2017-03'!$B$2</f>
        <v>Periodic Review of FAC-008-3 Standard</v>
      </c>
      <c r="C90" t="str">
        <f>'2017-03'!$B$3</f>
        <v>Archived</v>
      </c>
      <c r="D90" s="1">
        <f>'2017-03'!$B$22</f>
        <v>0</v>
      </c>
      <c r="E90" s="1">
        <f>'2017-03'!$C$31</f>
        <v>0</v>
      </c>
      <c r="F90" s="1">
        <f>'2017-03'!$E$31</f>
        <v>0</v>
      </c>
      <c r="G90">
        <f>IF(AND(_xlfn.DAYS(E90,D90)&lt;4000,_xlfn.DAYS(E90,D90)&gt;0),_xlfn.DAYS(E90,D90),0)</f>
        <v>0</v>
      </c>
      <c r="I90">
        <f t="shared" si="14"/>
        <v>0</v>
      </c>
      <c r="J90">
        <f>'2017-03'!E$7</f>
        <v>3</v>
      </c>
      <c r="K90">
        <f>'2017-03'!$B$9</f>
        <v>0</v>
      </c>
      <c r="L90">
        <f>'2017-03'!$B$10</f>
        <v>0</v>
      </c>
      <c r="M90">
        <f>'2017-03'!$B$14</f>
        <v>1</v>
      </c>
      <c r="N90">
        <f t="shared" si="15"/>
        <v>1</v>
      </c>
      <c r="O90" s="281">
        <f t="shared" si="16"/>
        <v>659</v>
      </c>
      <c r="P90" s="282" t="e">
        <f t="shared" si="17"/>
        <v>#DIV/0!</v>
      </c>
      <c r="Q90" s="283">
        <f t="shared" si="18"/>
        <v>547.5</v>
      </c>
    </row>
    <row r="91" spans="1:18" hidden="1" x14ac:dyDescent="0.35">
      <c r="A91" t="str">
        <f>'2017-05'!$B$1</f>
        <v>2017-05</v>
      </c>
      <c r="B91" t="str">
        <f>'2017-05'!$B$2</f>
        <v>Periodic Review NUC-001-3</v>
      </c>
      <c r="C91" t="str">
        <f>'2017-05'!$B$3</f>
        <v>Archived</v>
      </c>
      <c r="D91" s="1">
        <f>'2017-05'!$B$22</f>
        <v>0</v>
      </c>
      <c r="E91" s="1">
        <f>'2017-05'!$C$31</f>
        <v>0</v>
      </c>
      <c r="F91" s="1">
        <f>'2017-05'!$E$31</f>
        <v>0</v>
      </c>
      <c r="G91">
        <f>IF(AND(_xlfn.DAYS(E91,D91)&lt;4000,_xlfn.DAYS(E91,D91)&gt;0),_xlfn.DAYS(E91,D91),0)</f>
        <v>0</v>
      </c>
      <c r="I91">
        <f t="shared" si="14"/>
        <v>0</v>
      </c>
      <c r="J91">
        <f>'2017-05'!E$7</f>
        <v>3</v>
      </c>
      <c r="K91">
        <f>'2017-05'!$B$9</f>
        <v>0</v>
      </c>
      <c r="L91">
        <f>'2017-05'!$B$10</f>
        <v>0</v>
      </c>
      <c r="M91">
        <f>'2017-05'!$B$14</f>
        <v>1</v>
      </c>
      <c r="N91">
        <f t="shared" si="15"/>
        <v>1</v>
      </c>
      <c r="O91" s="281">
        <f t="shared" si="16"/>
        <v>659</v>
      </c>
      <c r="P91" s="282" t="e">
        <f t="shared" si="17"/>
        <v>#DIV/0!</v>
      </c>
      <c r="Q91" s="283">
        <f t="shared" si="18"/>
        <v>547.5</v>
      </c>
    </row>
    <row r="92" spans="1:18" x14ac:dyDescent="0.35">
      <c r="A92" t="str">
        <f>'2017-06'!$B$1</f>
        <v>2017-06</v>
      </c>
      <c r="B92" t="str">
        <f>'2017-06'!$B$2</f>
        <v>Project 2017-06 Modifications to BAL-002-2</v>
      </c>
      <c r="C92" t="str">
        <f>'2017-06'!$B$3</f>
        <v>Archived</v>
      </c>
      <c r="D92" s="1">
        <f>'2017-06'!$B$22</f>
        <v>42906</v>
      </c>
      <c r="E92" s="1">
        <f>'2017-06'!$C$31</f>
        <v>43289</v>
      </c>
      <c r="F92" s="1">
        <f>'2017-06'!$E$31</f>
        <v>0</v>
      </c>
      <c r="G92">
        <f>IF(AND(_xlfn.DAYS(E92,D92)&lt;4000,_xlfn.DAYS(E92,D92)&gt;0),_xlfn.DAYS(E92,D92),0)</f>
        <v>383</v>
      </c>
      <c r="I92">
        <f t="shared" si="14"/>
        <v>0</v>
      </c>
      <c r="J92">
        <f>'2017-06'!E$7</f>
        <v>2</v>
      </c>
      <c r="K92">
        <f>'2017-06'!$B$9</f>
        <v>0</v>
      </c>
      <c r="L92">
        <f>'2017-06'!$B$10</f>
        <v>0</v>
      </c>
      <c r="M92">
        <f>'2017-06'!$B$14</f>
        <v>1</v>
      </c>
      <c r="N92">
        <f t="shared" si="15"/>
        <v>0.75</v>
      </c>
      <c r="O92" s="281">
        <f t="shared" si="16"/>
        <v>623.5</v>
      </c>
      <c r="P92" s="282">
        <f t="shared" si="17"/>
        <v>-0.62793733681462138</v>
      </c>
      <c r="Q92" s="283">
        <f t="shared" si="18"/>
        <v>547.5</v>
      </c>
      <c r="R92" t="s">
        <v>91</v>
      </c>
    </row>
    <row r="93" spans="1:18" hidden="1" x14ac:dyDescent="0.35">
      <c r="A93" t="str">
        <f>'2017-07'!$B$1</f>
        <v>2017-07</v>
      </c>
      <c r="B93" t="str">
        <f>'2017-07'!$B$2</f>
        <v>Stds Alignment with Registration</v>
      </c>
      <c r="C93" t="str">
        <f>'2017-07'!$B$3</f>
        <v>Pending Regulatory Filing</v>
      </c>
      <c r="D93" s="1">
        <f>'2017-07'!$B$22</f>
        <v>42948</v>
      </c>
      <c r="E93" s="1">
        <f>'2017-07'!$C$31</f>
        <v>43849</v>
      </c>
      <c r="F93" s="1">
        <f>'2017-07'!$E$31</f>
        <v>43846</v>
      </c>
      <c r="G93">
        <f>IF(AND(_xlfn.DAYS(E93,D93)&lt;4000,_xlfn.DAYS(E93,D93)&gt;0),_xlfn.DAYS(E93,D93),0)</f>
        <v>901</v>
      </c>
      <c r="I93">
        <f t="shared" si="14"/>
        <v>898</v>
      </c>
      <c r="J93">
        <f>'2017-07'!E$7</f>
        <v>3</v>
      </c>
      <c r="K93">
        <f>'2017-07'!$B$9</f>
        <v>0</v>
      </c>
      <c r="L93">
        <f>'2017-07'!$B$10</f>
        <v>0</v>
      </c>
      <c r="M93">
        <f>'2017-07'!$B$14</f>
        <v>7</v>
      </c>
      <c r="N93">
        <f t="shared" si="15"/>
        <v>2.5</v>
      </c>
      <c r="O93" s="281">
        <f t="shared" si="16"/>
        <v>872</v>
      </c>
      <c r="P93" s="282">
        <f t="shared" si="17"/>
        <v>3.2186459489456157E-2</v>
      </c>
      <c r="Q93" s="283">
        <f t="shared" si="18"/>
        <v>547.5</v>
      </c>
    </row>
    <row r="94" spans="1:18" x14ac:dyDescent="0.35">
      <c r="A94" t="str">
        <f>'2018-01'!$B$1</f>
        <v>2018-01</v>
      </c>
      <c r="B94" t="str">
        <f>'2018-01'!$B$2</f>
        <v>Canadian-specific Revisions to TPL-007-2</v>
      </c>
      <c r="C94" t="str">
        <f>'2018-01'!$B$3</f>
        <v>Archived</v>
      </c>
      <c r="D94" s="1">
        <f>'2018-01'!$B$22</f>
        <v>43189</v>
      </c>
      <c r="E94" s="1">
        <f>'2018-01'!$C$31</f>
        <v>43444</v>
      </c>
      <c r="F94" s="1">
        <f>'2018-01'!$E$31</f>
        <v>43499</v>
      </c>
      <c r="G94">
        <f>IF(AND(_xlfn.DAYS(E94,D94)&lt;4000,_xlfn.DAYS(E94,D94)&gt;0),_xlfn.DAYS(E94,D94),0)</f>
        <v>255</v>
      </c>
      <c r="I94">
        <f t="shared" si="14"/>
        <v>310</v>
      </c>
      <c r="J94">
        <f>'2018-01'!E$7</f>
        <v>2</v>
      </c>
      <c r="K94">
        <f>'2018-01'!$B$9</f>
        <v>0</v>
      </c>
      <c r="L94">
        <f>'2018-01'!$B$10</f>
        <v>0</v>
      </c>
      <c r="M94">
        <f>'2018-01'!$B$14</f>
        <v>1</v>
      </c>
      <c r="N94">
        <f t="shared" si="15"/>
        <v>0.75</v>
      </c>
      <c r="O94" s="281">
        <f t="shared" si="16"/>
        <v>623.5</v>
      </c>
      <c r="P94" s="282">
        <f t="shared" si="17"/>
        <v>-1.4450980392156862</v>
      </c>
      <c r="Q94" s="283">
        <f t="shared" si="18"/>
        <v>547.5</v>
      </c>
      <c r="R94" t="s">
        <v>91</v>
      </c>
    </row>
    <row r="95" spans="1:18" hidden="1" x14ac:dyDescent="0.35">
      <c r="A95" t="str">
        <f>'2018-04'!$B$1</f>
        <v>2018-04</v>
      </c>
      <c r="B95" t="str">
        <f>'2018-04'!$B$2</f>
        <v>Modifications to PRC-024-2</v>
      </c>
      <c r="C95" t="str">
        <f>'2018-04'!$B$3</f>
        <v>Pending Regulatory Filing</v>
      </c>
      <c r="D95" s="1">
        <f>'2018-04'!$B$22</f>
        <v>43453</v>
      </c>
      <c r="E95" s="1">
        <f>'2018-04'!$C$31</f>
        <v>43812</v>
      </c>
      <c r="F95" s="1">
        <f>'2018-04'!$E$31</f>
        <v>43762</v>
      </c>
      <c r="H95">
        <v>309</v>
      </c>
      <c r="I95">
        <f t="shared" si="14"/>
        <v>309</v>
      </c>
      <c r="J95">
        <f>'2018-04'!E$7</f>
        <v>3</v>
      </c>
      <c r="K95">
        <f>'2018-04'!$B$9</f>
        <v>0</v>
      </c>
      <c r="L95">
        <f>'2018-04'!$B$10</f>
        <v>0</v>
      </c>
      <c r="M95">
        <f>'2018-04'!$B$14</f>
        <v>1</v>
      </c>
      <c r="N95">
        <f t="shared" si="15"/>
        <v>1</v>
      </c>
      <c r="O95" s="281">
        <f t="shared" si="16"/>
        <v>659</v>
      </c>
      <c r="P95" s="282" t="e">
        <f t="shared" si="17"/>
        <v>#DIV/0!</v>
      </c>
      <c r="Q95" s="283">
        <f t="shared" si="18"/>
        <v>547.5</v>
      </c>
    </row>
    <row r="96" spans="1:18" hidden="1" x14ac:dyDescent="0.35">
      <c r="A96" t="str">
        <f>'2019-01'!$B$1</f>
        <v>2019-01</v>
      </c>
      <c r="B96" t="str">
        <f>'2019-01'!$B$2</f>
        <v>Modifications to TPL-007-3</v>
      </c>
      <c r="C96" t="str">
        <f>'2019-01'!$B$3</f>
        <v>Archived</v>
      </c>
      <c r="D96" s="1">
        <f>'2019-01'!$B$22</f>
        <v>43521</v>
      </c>
      <c r="E96" s="1">
        <f>'2019-01'!$C$31</f>
        <v>43791</v>
      </c>
      <c r="F96" s="1">
        <f>'2019-01'!$E$31</f>
        <v>43891</v>
      </c>
      <c r="H96">
        <v>309</v>
      </c>
      <c r="I96">
        <f t="shared" si="14"/>
        <v>370</v>
      </c>
      <c r="J96">
        <f>'2019-01'!E$7</f>
        <v>2</v>
      </c>
      <c r="K96">
        <f>'2019-01'!$B$9</f>
        <v>1</v>
      </c>
      <c r="L96">
        <f>'2019-01'!$B$10</f>
        <v>0</v>
      </c>
      <c r="M96">
        <f>'2019-01'!$B$14</f>
        <v>1</v>
      </c>
      <c r="N96">
        <f t="shared" si="15"/>
        <v>1</v>
      </c>
      <c r="O96" s="281">
        <f t="shared" si="16"/>
        <v>659</v>
      </c>
      <c r="P96" s="282" t="e">
        <f t="shared" si="17"/>
        <v>#DIV/0!</v>
      </c>
      <c r="Q96" s="283">
        <f t="shared" si="18"/>
        <v>547.5</v>
      </c>
    </row>
    <row r="97" spans="1:18" hidden="1" x14ac:dyDescent="0.35">
      <c r="A97" t="str">
        <f>'_2007-18'!$B$1</f>
        <v>2007-18</v>
      </c>
      <c r="B97" t="str">
        <f>'_2007-18'!$B$2</f>
        <v>Reliability Based Control</v>
      </c>
      <c r="C97" t="str">
        <f>'_2007-18'!$B$3</f>
        <v>Void</v>
      </c>
      <c r="D97" s="1">
        <f>'_2007-18'!$B$22</f>
        <v>0</v>
      </c>
      <c r="E97" s="1">
        <f>'_2007-18'!$C$31</f>
        <v>0</v>
      </c>
      <c r="F97" s="1">
        <f>'_2007-18'!$E$31</f>
        <v>0</v>
      </c>
      <c r="G97">
        <f>IF(AND(_xlfn.DAYS(E97,D97)&lt;4000,_xlfn.DAYS(E97,D97)&gt;0),_xlfn.DAYS(E97,D97),0)</f>
        <v>0</v>
      </c>
      <c r="I97">
        <f t="shared" si="14"/>
        <v>0</v>
      </c>
      <c r="J97">
        <f>'_2007-18'!E$7</f>
        <v>0</v>
      </c>
      <c r="K97">
        <f>'_2007-18'!$B$9</f>
        <v>0</v>
      </c>
      <c r="L97">
        <f>'_2007-18'!$B$10</f>
        <v>0</v>
      </c>
      <c r="M97">
        <f>'_2007-18'!$B$14</f>
        <v>0</v>
      </c>
      <c r="N97">
        <f t="shared" si="15"/>
        <v>0</v>
      </c>
      <c r="O97" s="281">
        <f t="shared" si="16"/>
        <v>517</v>
      </c>
      <c r="P97" s="282" t="e">
        <f t="shared" si="17"/>
        <v>#DIV/0!</v>
      </c>
      <c r="Q97" s="283">
        <f t="shared" si="18"/>
        <v>547.5</v>
      </c>
    </row>
    <row r="98" spans="1:18" x14ac:dyDescent="0.35">
      <c r="A98" t="str">
        <f>'2018-02'!$B$1</f>
        <v>2018-02</v>
      </c>
      <c r="B98" t="str">
        <f>'2018-02'!$B$2</f>
        <v>Modifications to CIP-008 Cyber Security Incident Reporting</v>
      </c>
      <c r="C98" t="str">
        <f>'2018-02'!$B$3</f>
        <v>Archived</v>
      </c>
      <c r="D98" s="1">
        <f>'2018-02'!$B$22</f>
        <v>43322</v>
      </c>
      <c r="E98" s="1">
        <f>'2018-02'!$C$31</f>
        <v>43487</v>
      </c>
      <c r="F98" s="1">
        <f>'2018-02'!$E$31</f>
        <v>43484</v>
      </c>
      <c r="G98">
        <f>IF(AND(_xlfn.DAYS(E98,D98)&lt;4000,_xlfn.DAYS(E98,D98)&gt;0),_xlfn.DAYS(E98,D98),0)</f>
        <v>165</v>
      </c>
      <c r="I98">
        <f t="shared" si="14"/>
        <v>162</v>
      </c>
      <c r="J98">
        <f>'2018-02'!E$7</f>
        <v>1</v>
      </c>
      <c r="K98">
        <f>'2018-02'!$B$9</f>
        <v>1</v>
      </c>
      <c r="L98">
        <f>'2018-02'!$B$10</f>
        <v>0</v>
      </c>
      <c r="M98">
        <f>'2018-02'!$B$14</f>
        <v>1</v>
      </c>
      <c r="N98">
        <f t="shared" si="15"/>
        <v>0.75</v>
      </c>
      <c r="O98" s="281">
        <f t="shared" si="16"/>
        <v>623.5</v>
      </c>
      <c r="P98" s="282">
        <f t="shared" si="17"/>
        <v>-2.7787878787878788</v>
      </c>
      <c r="Q98" s="283">
        <f t="shared" si="18"/>
        <v>547.5</v>
      </c>
      <c r="R98" t="s">
        <v>91</v>
      </c>
    </row>
    <row r="99" spans="1:18" hidden="1" x14ac:dyDescent="0.35">
      <c r="A99" t="str">
        <f>'2015-09b'!$B$1</f>
        <v>2015-09b</v>
      </c>
      <c r="B99" t="str">
        <f>'2015-09b'!$B$2</f>
        <v>Establish and Communicate System Operating Limits</v>
      </c>
      <c r="C99" t="str">
        <f>'2015-09b'!$B$3</f>
        <v>Archived</v>
      </c>
      <c r="D99" s="1">
        <f>'2015-09b'!$B$22</f>
        <v>0</v>
      </c>
      <c r="E99" s="1">
        <f>'2015-09b'!$C$31</f>
        <v>0</v>
      </c>
      <c r="F99" s="1">
        <f>'2015-09b'!$E$31</f>
        <v>0</v>
      </c>
      <c r="G99">
        <f>IF(AND(_xlfn.DAYS(E99,D99)&lt;4000,_xlfn.DAYS(E99,D99)&gt;0),_xlfn.DAYS(E99,D99),0)</f>
        <v>0</v>
      </c>
      <c r="I99">
        <f t="shared" si="14"/>
        <v>0</v>
      </c>
      <c r="J99">
        <f>'2015-09b'!E$7</f>
        <v>2</v>
      </c>
      <c r="K99">
        <f>'2015-09b'!$B$9</f>
        <v>1</v>
      </c>
      <c r="L99">
        <f>'2015-09b'!$B$10</f>
        <v>1</v>
      </c>
      <c r="M99">
        <f>'2015-09b'!$B$14</f>
        <v>0</v>
      </c>
      <c r="N99">
        <f t="shared" ref="N99:N101" si="19">+SUM(J99:M99)/4</f>
        <v>1</v>
      </c>
      <c r="O99" s="281">
        <f t="shared" ref="O99:O101" si="20">+$G$1+$N$1*N99</f>
        <v>659</v>
      </c>
      <c r="P99" s="282" t="e">
        <f t="shared" ref="P99:P101" si="21">(G99-O99)/G99</f>
        <v>#DIV/0!</v>
      </c>
      <c r="Q99" s="283">
        <f t="shared" si="18"/>
        <v>547.5</v>
      </c>
    </row>
    <row r="100" spans="1:18" hidden="1" x14ac:dyDescent="0.35">
      <c r="A100" t="str">
        <f>'2015-INT-02'!$B$1</f>
        <v>2015-INT-02</v>
      </c>
      <c r="B100" t="str">
        <f>'2015-INT-02'!$B$2</f>
        <v>Interpretation of CIP-007-5 for Foxguard Solutions</v>
      </c>
      <c r="C100" t="str">
        <f>'2015-INT-02'!$B$3</f>
        <v>Terminated</v>
      </c>
      <c r="D100" s="1">
        <f>'2015-INT-02'!$B$22</f>
        <v>0</v>
      </c>
      <c r="E100" s="1">
        <f>'2015-INT-02'!$C$31</f>
        <v>0</v>
      </c>
      <c r="F100" s="1">
        <f>'2015-INT-02'!$E$31</f>
        <v>0</v>
      </c>
      <c r="G100">
        <f>IF(AND(_xlfn.DAYS(E100,D100)&lt;4000,_xlfn.DAYS(E100,D100)&gt;0),_xlfn.DAYS(E100,D100),0)</f>
        <v>0</v>
      </c>
      <c r="I100">
        <f t="shared" si="14"/>
        <v>0</v>
      </c>
      <c r="J100">
        <f>'2015-INT-02'!E$7</f>
        <v>0</v>
      </c>
      <c r="K100">
        <f>'2015-INT-02'!$B$9</f>
        <v>0</v>
      </c>
      <c r="L100">
        <f>'2015-INT-02'!$B$10</f>
        <v>0</v>
      </c>
      <c r="M100">
        <f>'2015-INT-02'!$B$14</f>
        <v>0</v>
      </c>
      <c r="N100">
        <f t="shared" si="19"/>
        <v>0</v>
      </c>
      <c r="O100" s="281">
        <f t="shared" si="20"/>
        <v>517</v>
      </c>
      <c r="P100" s="282" t="e">
        <f t="shared" si="21"/>
        <v>#DIV/0!</v>
      </c>
      <c r="Q100" s="283">
        <f t="shared" si="18"/>
        <v>547.5</v>
      </c>
    </row>
    <row r="101" spans="1:18" hidden="1" x14ac:dyDescent="0.35">
      <c r="A101" t="str">
        <f>'2017-08'!$B$1</f>
        <v>2017-08</v>
      </c>
      <c r="B101" t="str">
        <f>'2017-08'!$B$2</f>
        <v>Open - Available</v>
      </c>
      <c r="C101" t="str">
        <f>'2017-08'!$B$3</f>
        <v>Void</v>
      </c>
      <c r="D101" s="1">
        <f>'2017-08'!$B$22</f>
        <v>0</v>
      </c>
      <c r="E101" s="1">
        <f>'2017-08'!$C$31</f>
        <v>0</v>
      </c>
      <c r="F101" s="1">
        <f>'2017-08'!$E$31</f>
        <v>0</v>
      </c>
      <c r="G101">
        <f>IF(AND(_xlfn.DAYS(E101,D101)&lt;4000,_xlfn.DAYS(E101,D101)&gt;0),_xlfn.DAYS(E101,D101),0)</f>
        <v>0</v>
      </c>
      <c r="I101">
        <f t="shared" si="14"/>
        <v>0</v>
      </c>
      <c r="J101">
        <f>'2017-08'!E$7</f>
        <v>0</v>
      </c>
      <c r="K101">
        <f>'2017-08'!$B$9</f>
        <v>0</v>
      </c>
      <c r="L101">
        <f>'2017-08'!$B$10</f>
        <v>0</v>
      </c>
      <c r="M101">
        <f>'2017-08'!$B$14</f>
        <v>0</v>
      </c>
      <c r="N101">
        <f t="shared" si="19"/>
        <v>0</v>
      </c>
      <c r="O101" s="281">
        <f t="shared" si="20"/>
        <v>517</v>
      </c>
      <c r="P101" s="282" t="e">
        <f t="shared" si="21"/>
        <v>#DIV/0!</v>
      </c>
      <c r="Q101" s="283">
        <f t="shared" si="18"/>
        <v>547.5</v>
      </c>
    </row>
  </sheetData>
  <autoFilter ref="A2:R101" xr:uid="{00000000-0009-0000-0000-000006000000}">
    <filterColumn colId="2">
      <filters>
        <filter val="Archived"/>
      </filters>
    </filterColumn>
    <filterColumn colId="15">
      <filters>
        <filter val="0%"/>
        <filter val="-102%"/>
        <filter val="11%"/>
        <filter val="-113%"/>
        <filter val="-123%"/>
        <filter val="-145%"/>
        <filter val="-151%"/>
        <filter val="-154%"/>
        <filter val="-156%"/>
        <filter val="16%"/>
        <filter val="-162%"/>
        <filter val="-163%"/>
        <filter val="-165%"/>
        <filter val="-166%"/>
        <filter val="-169%"/>
        <filter val="-17%"/>
        <filter val="-174%"/>
        <filter val="-177%"/>
        <filter val="19%"/>
        <filter val="-193%"/>
        <filter val="-197%"/>
        <filter val="-20%"/>
        <filter val="-201%"/>
        <filter val="-205%"/>
        <filter val="-2176%"/>
        <filter val="-243%"/>
        <filter val="-256%"/>
        <filter val="26%"/>
        <filter val="-266%"/>
        <filter val="-278%"/>
        <filter val="-28%"/>
        <filter val="-292%"/>
        <filter val="-297%"/>
        <filter val="-299%"/>
        <filter val="-3%"/>
        <filter val="31%"/>
        <filter val="-317%"/>
        <filter val="32%"/>
        <filter val="-32%"/>
        <filter val="-335%"/>
        <filter val="34%"/>
        <filter val="36%"/>
        <filter val="-36%"/>
        <filter val="37%"/>
        <filter val="-394%"/>
        <filter val="-398%"/>
        <filter val="4%"/>
        <filter val="-40%"/>
        <filter val="-46%"/>
        <filter val="47%"/>
        <filter val="48%"/>
        <filter val="49%"/>
        <filter val="50%"/>
        <filter val="-52%"/>
        <filter val="54%"/>
        <filter val="-561%"/>
        <filter val="6%"/>
        <filter val="-63%"/>
        <filter val="-635%"/>
        <filter val="-640%"/>
        <filter val="65%"/>
        <filter val="-65%"/>
        <filter val="72%"/>
        <filter val="-72%"/>
        <filter val="73%"/>
        <filter val="74%"/>
        <filter val="-747%"/>
        <filter val="8%"/>
        <filter val="-89%"/>
        <filter val="-92%"/>
        <filter val="-963%"/>
        <filter val="-996%"/>
      </filters>
    </filterColumn>
    <sortState xmlns:xlrd2="http://schemas.microsoft.com/office/spreadsheetml/2017/richdata2" ref="A3:R98">
      <sortCondition ref="A2:A101"/>
    </sortState>
  </autoFilter>
  <conditionalFormatting sqref="G1:G1048576">
    <cfRule type="cellIs" dxfId="1137" priority="1" operator="greaterThan">
      <formula>1825</formula>
    </cfRule>
  </conditionalFormatting>
  <conditionalFormatting sqref="J2:J1048576">
    <cfRule type="cellIs" dxfId="1136" priority="2" operator="equal">
      <formula>0</formula>
    </cfRule>
    <cfRule type="cellIs" dxfId="1135" priority="3" operator="equal">
      <formula>3</formula>
    </cfRule>
  </conditionalFormatting>
  <hyperlinks>
    <hyperlink ref="O1" location="Home!A1" display="HOME" xr:uid="{00000000-0004-0000-0600-000000000000}"/>
  </hyperlinks>
  <pageMargins left="0.7" right="0.7" top="0.75" bottom="0.75" header="0.3" footer="0.3"/>
  <pageSetup scale="60" fitToHeight="0" orientation="landscape" r:id="rId1"/>
  <headerFooter>
    <oddHeader>&amp;R&amp;"Calibri"&amp;10&amp;K000000 Limited Disclosure&amp;1#_x000D_</oddHeader>
    <oddFooter>&amp;L_x000D_&amp;1#&amp;"Calibri"&amp;10&amp;K0000FF Limited Disclosure</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9">
    <tabColor rgb="FFFF0000"/>
  </sheetPr>
  <dimension ref="A1:M41"/>
  <sheetViews>
    <sheetView workbookViewId="0">
      <pane ySplit="1" topLeftCell="A2" activePane="bottomLeft" state="frozen"/>
      <selection pane="bottomLeft" activeCell="A2" sqref="A2:XFD2"/>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09" t="s">
        <v>453</v>
      </c>
      <c r="C1" s="610"/>
      <c r="D1" s="610"/>
      <c r="E1" s="610"/>
      <c r="F1" s="610"/>
      <c r="G1" s="610"/>
      <c r="H1" s="49" t="s">
        <v>178</v>
      </c>
    </row>
    <row r="2" spans="1:13" s="7" customFormat="1" ht="15" customHeight="1" x14ac:dyDescent="0.45">
      <c r="A2" s="3" t="s">
        <v>204</v>
      </c>
      <c r="B2" s="640" t="s">
        <v>454</v>
      </c>
      <c r="C2" s="640"/>
      <c r="D2" s="640"/>
      <c r="E2" s="640"/>
      <c r="F2" s="640"/>
      <c r="G2" s="640"/>
      <c r="H2" s="6"/>
    </row>
    <row r="3" spans="1:13" s="7" customFormat="1" ht="15" customHeight="1" x14ac:dyDescent="0.45">
      <c r="A3" s="3" t="str">
        <f>'Template Old'!A3</f>
        <v>Status</v>
      </c>
      <c r="B3" s="612" t="s">
        <v>237</v>
      </c>
      <c r="C3" s="612"/>
      <c r="D3" s="612"/>
      <c r="E3" s="612"/>
      <c r="F3" s="612"/>
      <c r="G3" s="612"/>
      <c r="H3" s="6"/>
    </row>
    <row r="4" spans="1:13" s="7" customFormat="1" ht="18" customHeight="1" x14ac:dyDescent="0.45">
      <c r="A4" s="3" t="str">
        <f>'Template Old'!A4</f>
        <v>Comments</v>
      </c>
      <c r="B4" s="600" t="s">
        <v>443</v>
      </c>
      <c r="C4" s="600"/>
      <c r="D4" s="600"/>
      <c r="E4" s="600"/>
      <c r="F4" s="600"/>
      <c r="G4" s="600"/>
      <c r="H4" s="6"/>
    </row>
    <row r="5" spans="1:13" x14ac:dyDescent="0.35">
      <c r="A5" s="3" t="str">
        <f>'Template Old'!A5</f>
        <v>Deliverable</v>
      </c>
      <c r="B5" s="632"/>
      <c r="C5" s="632"/>
      <c r="D5" s="632"/>
      <c r="E5" s="632"/>
      <c r="F5" s="632"/>
      <c r="G5" s="632"/>
      <c r="H5" s="323"/>
    </row>
    <row r="6" spans="1:13" x14ac:dyDescent="0.35">
      <c r="A6" s="3" t="str">
        <f>'Template Old'!A6</f>
        <v>Deadline</v>
      </c>
      <c r="B6" s="639"/>
      <c r="C6" s="639"/>
      <c r="D6" s="639"/>
      <c r="E6" s="639"/>
      <c r="F6" s="639"/>
      <c r="G6" s="639"/>
      <c r="H6" s="323"/>
    </row>
    <row r="7" spans="1:13" ht="63" customHeight="1" x14ac:dyDescent="0.35">
      <c r="A7" s="3" t="str">
        <f>'Template Old'!A7</f>
        <v>Priority in RSDP, click to see applicable Footnote</v>
      </c>
      <c r="B7" s="3"/>
      <c r="C7" s="3"/>
      <c r="D7" s="3" t="str">
        <f>'Template Old'!D7</f>
        <v>Priority (1-Low, 2-Med, 3-High )</v>
      </c>
      <c r="E7" s="3">
        <v>1</v>
      </c>
      <c r="F7" s="3" t="str">
        <f>'Template Old'!F7</f>
        <v>Project has been Re-Baselined? (0-No, 1-Yes)</v>
      </c>
      <c r="G7" s="3">
        <v>0</v>
      </c>
      <c r="H7" s="323"/>
    </row>
    <row r="8" spans="1:13" x14ac:dyDescent="0.35">
      <c r="A8" s="3" t="str">
        <f>'Template Old'!A8</f>
        <v>P81 Req (2013)</v>
      </c>
      <c r="B8" s="639"/>
      <c r="C8" s="639"/>
      <c r="D8" s="639"/>
      <c r="E8" s="639"/>
      <c r="F8" s="639"/>
      <c r="G8" s="639"/>
      <c r="H8" s="323"/>
    </row>
    <row r="9" spans="1:13" x14ac:dyDescent="0.35">
      <c r="A9" s="3" t="str">
        <f>'Template Old'!A9</f>
        <v>Number of Directives</v>
      </c>
      <c r="B9" s="259">
        <v>0</v>
      </c>
      <c r="C9" s="639"/>
      <c r="D9" s="639"/>
      <c r="E9" s="639"/>
      <c r="F9" s="639"/>
      <c r="G9" s="639"/>
      <c r="H9" s="323"/>
    </row>
    <row r="10" spans="1:13" x14ac:dyDescent="0.35">
      <c r="A10" s="3" t="str">
        <f>'Template Old'!A10</f>
        <v>No. of Guidances (see Note 2)</v>
      </c>
      <c r="B10" s="259">
        <v>0</v>
      </c>
      <c r="C10" s="639"/>
      <c r="D10" s="639"/>
      <c r="E10" s="639"/>
      <c r="F10" s="639"/>
      <c r="G10" s="639"/>
      <c r="H10" s="323"/>
    </row>
    <row r="11" spans="1:13" ht="29" x14ac:dyDescent="0.35">
      <c r="A11" s="3" t="str">
        <f>'Template Old'!A11</f>
        <v>Directionally consistent with IERP findings (See Note 5)</v>
      </c>
      <c r="B11" s="632"/>
      <c r="C11" s="632"/>
      <c r="D11" s="632"/>
      <c r="E11" s="632"/>
      <c r="F11" s="632"/>
      <c r="G11" s="632"/>
      <c r="H11" s="321"/>
      <c r="K11" s="1"/>
      <c r="L11" s="1"/>
      <c r="M11" s="1"/>
    </row>
    <row r="12" spans="1:13" ht="14.9" customHeight="1" x14ac:dyDescent="0.35">
      <c r="A12" s="3" t="str">
        <f>'Template Old'!A12</f>
        <v>Developer</v>
      </c>
      <c r="B12" s="632"/>
      <c r="C12" s="632"/>
      <c r="D12" s="632"/>
      <c r="E12" s="632"/>
      <c r="F12" s="632"/>
      <c r="G12" s="632"/>
      <c r="H12" s="321"/>
    </row>
    <row r="13" spans="1:13" x14ac:dyDescent="0.35">
      <c r="A13" s="3" t="str">
        <f>'Template Old'!A13</f>
        <v>PMOS Liaison</v>
      </c>
      <c r="B13" s="632"/>
      <c r="C13" s="632"/>
      <c r="D13" s="632"/>
      <c r="E13" s="632"/>
      <c r="F13" s="632"/>
      <c r="G13" s="632"/>
      <c r="H13" s="321"/>
    </row>
    <row r="14" spans="1:13" ht="29.15" customHeight="1" x14ac:dyDescent="0.35">
      <c r="A14" s="3" t="str">
        <f>'Template Old'!A14</f>
        <v>Affected Standards</v>
      </c>
      <c r="B14" s="259">
        <v>2</v>
      </c>
      <c r="C14" s="632" t="s">
        <v>455</v>
      </c>
      <c r="D14" s="632"/>
      <c r="E14" s="632"/>
      <c r="F14" s="632"/>
      <c r="G14" s="632"/>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41080</v>
      </c>
      <c r="C22" s="74">
        <v>41109</v>
      </c>
      <c r="D22" s="75"/>
      <c r="E22" s="74"/>
      <c r="F22" s="42">
        <f t="shared" si="0"/>
        <v>-41080</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41296</v>
      </c>
      <c r="C31" s="74">
        <v>41305</v>
      </c>
      <c r="D31" s="75"/>
      <c r="E31" s="74"/>
      <c r="F31" s="42">
        <f t="shared" si="0"/>
        <v>-41296</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3" t="s">
        <v>227</v>
      </c>
      <c r="B38" s="24">
        <v>43525</v>
      </c>
      <c r="C38" s="635" t="s">
        <v>208</v>
      </c>
      <c r="D38" s="635"/>
      <c r="E38" s="635"/>
      <c r="F38" s="635"/>
      <c r="G38" s="635"/>
      <c r="H38" s="636"/>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823" priority="2">
      <formula>AND($B19&lt;=NOW(),$C19&gt;=NOW())</formula>
    </cfRule>
  </conditionalFormatting>
  <conditionalFormatting sqref="D19:D34">
    <cfRule type="expression" dxfId="822" priority="1">
      <formula>AND($D19&lt;=NOW(),$E19&gt;=NOW())</formula>
    </cfRule>
  </conditionalFormatting>
  <conditionalFormatting sqref="F19:F34">
    <cfRule type="cellIs" dxfId="821" priority="3" operator="lessThan">
      <formula>-90</formula>
    </cfRule>
    <cfRule type="cellIs" dxfId="820" priority="4" operator="lessThan">
      <formula>-45</formula>
    </cfRule>
    <cfRule type="cellIs" dxfId="819" priority="5" operator="greaterThan">
      <formula>-45</formula>
    </cfRule>
  </conditionalFormatting>
  <hyperlinks>
    <hyperlink ref="H1" location="Home!A1" display="Return to Home" xr:uid="{00000000-0004-0000-4600-000000000000}"/>
    <hyperlink ref="B2:G2" r:id="rId1" display="Interpretation 2012-INT-02 TPL-003-0a and TPL-004-0 for SPCS" xr:uid="{00000000-0004-0000-46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E2130A80-BD67-40B2-8636-AB77F22EE774}">
            <xm:f>IF($B$20=Home!$I$5,$A$24,)</xm:f>
            <x14:dxf/>
          </x14:cfRule>
          <xm:sqref>I10:ABK10</xm:sqref>
        </x14:conditionalFormatting>
      </x14:conditionalFormatting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0">
    <tabColor rgb="FFFF0000"/>
  </sheetPr>
  <dimension ref="A1:M41"/>
  <sheetViews>
    <sheetView workbookViewId="0">
      <pane ySplit="1" topLeftCell="A2" activePane="bottomLeft" state="frozen"/>
      <selection pane="bottomLeft" activeCell="B1" sqref="B1:G1"/>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09" t="s">
        <v>456</v>
      </c>
      <c r="C1" s="610"/>
      <c r="D1" s="610"/>
      <c r="E1" s="610"/>
      <c r="F1" s="610"/>
      <c r="G1" s="610"/>
      <c r="H1" s="49" t="s">
        <v>178</v>
      </c>
    </row>
    <row r="2" spans="1:13" s="7" customFormat="1" ht="15" customHeight="1" x14ac:dyDescent="0.45">
      <c r="A2" s="3" t="s">
        <v>204</v>
      </c>
      <c r="B2" s="640" t="s">
        <v>457</v>
      </c>
      <c r="C2" s="640"/>
      <c r="D2" s="640"/>
      <c r="E2" s="640"/>
      <c r="F2" s="640"/>
      <c r="G2" s="640"/>
      <c r="H2" s="6"/>
    </row>
    <row r="3" spans="1:13" s="7" customFormat="1" ht="15" customHeight="1" x14ac:dyDescent="0.45">
      <c r="A3" s="3" t="str">
        <f>'Template Old'!A3</f>
        <v>Status</v>
      </c>
      <c r="B3" s="612" t="s">
        <v>237</v>
      </c>
      <c r="C3" s="612"/>
      <c r="D3" s="612"/>
      <c r="E3" s="612"/>
      <c r="F3" s="612"/>
      <c r="G3" s="612"/>
      <c r="H3" s="6"/>
    </row>
    <row r="4" spans="1:13" s="7" customFormat="1" ht="18" customHeight="1" x14ac:dyDescent="0.45">
      <c r="A4" s="3" t="str">
        <f>'Template Old'!A4</f>
        <v>Comments</v>
      </c>
      <c r="B4" s="600" t="s">
        <v>458</v>
      </c>
      <c r="C4" s="600"/>
      <c r="D4" s="600"/>
      <c r="E4" s="600"/>
      <c r="F4" s="600"/>
      <c r="G4" s="600"/>
      <c r="H4" s="6"/>
    </row>
    <row r="5" spans="1:13" x14ac:dyDescent="0.35">
      <c r="A5" s="3" t="str">
        <f>'Template Old'!A5</f>
        <v>Deliverable</v>
      </c>
      <c r="B5" s="632"/>
      <c r="C5" s="632"/>
      <c r="D5" s="632"/>
      <c r="E5" s="632"/>
      <c r="F5" s="632"/>
      <c r="G5" s="632"/>
      <c r="H5" s="323"/>
    </row>
    <row r="6" spans="1:13" x14ac:dyDescent="0.35">
      <c r="A6" s="3" t="str">
        <f>'Template Old'!A6</f>
        <v>Deadline</v>
      </c>
      <c r="B6" s="639"/>
      <c r="C6" s="639"/>
      <c r="D6" s="639"/>
      <c r="E6" s="639"/>
      <c r="F6" s="639"/>
      <c r="G6" s="639"/>
      <c r="H6" s="323"/>
    </row>
    <row r="7" spans="1:13" ht="63" customHeight="1" x14ac:dyDescent="0.35">
      <c r="A7" s="3" t="str">
        <f>'Template Old'!A7</f>
        <v>Priority in RSDP, click to see applicable Footnote</v>
      </c>
      <c r="B7" s="3"/>
      <c r="C7" s="3"/>
      <c r="D7" s="3" t="str">
        <f>'Template Old'!D7</f>
        <v>Priority (1-Low, 2-Med, 3-High )</v>
      </c>
      <c r="E7" s="3">
        <v>1</v>
      </c>
      <c r="F7" s="3" t="str">
        <f>'Template Old'!F7</f>
        <v>Project has been Re-Baselined? (0-No, 1-Yes)</v>
      </c>
      <c r="G7" s="3">
        <v>0</v>
      </c>
      <c r="H7" s="323"/>
    </row>
    <row r="8" spans="1:13" x14ac:dyDescent="0.35">
      <c r="A8" s="3" t="str">
        <f>'Template Old'!A8</f>
        <v>P81 Req (2013)</v>
      </c>
      <c r="B8" s="639"/>
      <c r="C8" s="639"/>
      <c r="D8" s="639"/>
      <c r="E8" s="639"/>
      <c r="F8" s="639"/>
      <c r="G8" s="639"/>
      <c r="H8" s="323"/>
    </row>
    <row r="9" spans="1:13" x14ac:dyDescent="0.35">
      <c r="A9" s="3" t="str">
        <f>'Template Old'!A9</f>
        <v>Number of Directives</v>
      </c>
      <c r="B9" s="259">
        <v>0</v>
      </c>
      <c r="C9" s="639"/>
      <c r="D9" s="639"/>
      <c r="E9" s="639"/>
      <c r="F9" s="639"/>
      <c r="G9" s="639"/>
      <c r="H9" s="323"/>
    </row>
    <row r="10" spans="1:13" x14ac:dyDescent="0.35">
      <c r="A10" s="3" t="str">
        <f>'Template Old'!A10</f>
        <v>No. of Guidances (see Note 2)</v>
      </c>
      <c r="B10" s="259">
        <v>0</v>
      </c>
      <c r="C10" s="639"/>
      <c r="D10" s="639"/>
      <c r="E10" s="639"/>
      <c r="F10" s="639"/>
      <c r="G10" s="639"/>
      <c r="H10" s="323"/>
    </row>
    <row r="11" spans="1:13" ht="29" x14ac:dyDescent="0.35">
      <c r="A11" s="3" t="str">
        <f>'Template Old'!A11</f>
        <v>Directionally consistent with IERP findings (See Note 5)</v>
      </c>
      <c r="B11" s="632"/>
      <c r="C11" s="632"/>
      <c r="D11" s="632"/>
      <c r="E11" s="632"/>
      <c r="F11" s="632"/>
      <c r="G11" s="632"/>
      <c r="H11" s="321"/>
      <c r="K11" s="1"/>
      <c r="L11" s="1"/>
      <c r="M11" s="1"/>
    </row>
    <row r="12" spans="1:13" ht="14.9" customHeight="1" x14ac:dyDescent="0.35">
      <c r="A12" s="3" t="str">
        <f>'Template Old'!A12</f>
        <v>Developer</v>
      </c>
      <c r="B12" s="632"/>
      <c r="C12" s="632"/>
      <c r="D12" s="632"/>
      <c r="E12" s="632"/>
      <c r="F12" s="632"/>
      <c r="G12" s="632"/>
      <c r="H12" s="321"/>
    </row>
    <row r="13" spans="1:13" x14ac:dyDescent="0.35">
      <c r="A13" s="3" t="str">
        <f>'Template Old'!A13</f>
        <v>PMOS Liaison</v>
      </c>
      <c r="B13" s="632"/>
      <c r="C13" s="632"/>
      <c r="D13" s="632"/>
      <c r="E13" s="632"/>
      <c r="F13" s="632"/>
      <c r="G13" s="632"/>
      <c r="H13" s="321"/>
    </row>
    <row r="14" spans="1:13" ht="29.15" customHeight="1" x14ac:dyDescent="0.35">
      <c r="A14" s="3" t="str">
        <f>'Template Old'!A14</f>
        <v>Affected Standards</v>
      </c>
      <c r="B14" s="259">
        <v>36</v>
      </c>
      <c r="C14" s="628" t="s">
        <v>459</v>
      </c>
      <c r="D14" s="628"/>
      <c r="E14" s="628"/>
      <c r="F14" s="628"/>
      <c r="G14" s="628"/>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41124</v>
      </c>
      <c r="C22" s="74">
        <v>41156</v>
      </c>
      <c r="D22" s="75"/>
      <c r="E22" s="74"/>
      <c r="F22" s="42">
        <f t="shared" si="0"/>
        <v>-41124</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41282</v>
      </c>
      <c r="C31" s="74">
        <v>41291</v>
      </c>
      <c r="D31" s="75"/>
      <c r="E31" s="74"/>
      <c r="F31" s="42">
        <f t="shared" si="0"/>
        <v>-41282</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3" t="s">
        <v>227</v>
      </c>
      <c r="B38" s="24">
        <v>43525</v>
      </c>
      <c r="C38" s="635" t="s">
        <v>208</v>
      </c>
      <c r="D38" s="635"/>
      <c r="E38" s="635"/>
      <c r="F38" s="635"/>
      <c r="G38" s="635"/>
      <c r="H38" s="636"/>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818" priority="2">
      <formula>AND($B19&lt;=NOW(),$C19&gt;=NOW())</formula>
    </cfRule>
  </conditionalFormatting>
  <conditionalFormatting sqref="D19:D34">
    <cfRule type="expression" dxfId="817" priority="1">
      <formula>AND($D19&lt;=NOW(),$E19&gt;=NOW())</formula>
    </cfRule>
  </conditionalFormatting>
  <conditionalFormatting sqref="F19:F34">
    <cfRule type="cellIs" dxfId="816" priority="3" operator="lessThan">
      <formula>-90</formula>
    </cfRule>
    <cfRule type="cellIs" dxfId="815" priority="4" operator="lessThan">
      <formula>-45</formula>
    </cfRule>
    <cfRule type="cellIs" dxfId="814" priority="5" operator="greaterThan">
      <formula>-45</formula>
    </cfRule>
  </conditionalFormatting>
  <hyperlinks>
    <hyperlink ref="H1" location="Home!A1" display="Return to Home" xr:uid="{00000000-0004-0000-4700-000000000000}"/>
    <hyperlink ref="B2:G2" r:id="rId1" display="Paragraph 81 " xr:uid="{00000000-0004-0000-4700-000001000000}"/>
    <hyperlink ref="C14:G14" r:id="rId2" display="Too many to list, see Implementation Plan" xr:uid="{00000000-0004-0000-4700-000002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5B4281FF-62FA-4FC4-91D6-B696C61F7919}">
            <xm:f>IF($B$20=Home!$I$5,$A$24,)</xm:f>
            <x14:dxf/>
          </x14:cfRule>
          <xm:sqref>I10:ABK10</xm:sqref>
        </x14:conditionalFormatting>
      </x14:conditionalFormatting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1">
    <tabColor rgb="FFFF0000"/>
  </sheetPr>
  <dimension ref="A1:M41"/>
  <sheetViews>
    <sheetView showZeros="0" zoomScaleNormal="100" workbookViewId="0">
      <pane ySplit="1" topLeftCell="A2" activePane="bottomLeft" state="frozen"/>
      <selection pane="bottomLeft" activeCell="B1" sqref="B1:G1"/>
    </sheetView>
  </sheetViews>
  <sheetFormatPr defaultRowHeight="14.5" x14ac:dyDescent="0.35"/>
  <cols>
    <col min="1" max="1" width="28.453125" style="2" customWidth="1"/>
    <col min="2" max="2" width="12.453125" customWidth="1"/>
    <col min="3" max="3" width="11.81640625" customWidth="1"/>
    <col min="4" max="4" width="11" customWidth="1"/>
    <col min="5" max="6" width="11.453125" customWidth="1"/>
    <col min="7" max="7" width="19.453125" customWidth="1"/>
    <col min="8" max="8" width="10.453125" customWidth="1"/>
    <col min="9" max="9" width="7.453125" hidden="1" customWidth="1"/>
    <col min="10" max="10" width="19.453125" customWidth="1"/>
    <col min="11" max="12" width="10.453125" bestFit="1" customWidth="1"/>
  </cols>
  <sheetData>
    <row r="1" spans="1:13" s="7" customFormat="1" ht="18.5" x14ac:dyDescent="0.45">
      <c r="A1" s="27" t="str">
        <f>'Template Old'!A1</f>
        <v>Project</v>
      </c>
      <c r="B1" s="629" t="s">
        <v>460</v>
      </c>
      <c r="C1" s="630"/>
      <c r="D1" s="630"/>
      <c r="E1" s="630"/>
      <c r="F1" s="630"/>
      <c r="G1" s="630"/>
      <c r="H1" s="49" t="s">
        <v>178</v>
      </c>
    </row>
    <row r="2" spans="1:13" s="7" customFormat="1" ht="15" customHeight="1" x14ac:dyDescent="0.45">
      <c r="A2" s="3" t="str">
        <f>'Template Old'!A2</f>
        <v>Project Name</v>
      </c>
      <c r="B2" s="631" t="s">
        <v>461</v>
      </c>
      <c r="C2" s="631"/>
      <c r="D2" s="631"/>
      <c r="E2" s="631"/>
      <c r="F2" s="631"/>
      <c r="G2" s="631"/>
      <c r="H2" s="6"/>
    </row>
    <row r="3" spans="1:13" s="7" customFormat="1" ht="15" customHeight="1" x14ac:dyDescent="0.45">
      <c r="A3" s="3" t="str">
        <f>'Template Old'!A3</f>
        <v>Status</v>
      </c>
      <c r="B3" s="612" t="s">
        <v>328</v>
      </c>
      <c r="C3" s="612"/>
      <c r="D3" s="612"/>
      <c r="E3" s="612"/>
      <c r="F3" s="612"/>
      <c r="G3" s="612"/>
      <c r="H3" s="6"/>
    </row>
    <row r="4" spans="1:13" s="7" customFormat="1" ht="121.5" customHeight="1" x14ac:dyDescent="0.45">
      <c r="A4" s="3" t="str">
        <f>'Template Old'!A4</f>
        <v>Comments</v>
      </c>
      <c r="B4" s="600" t="s">
        <v>462</v>
      </c>
      <c r="C4" s="600"/>
      <c r="D4" s="600"/>
      <c r="E4" s="600"/>
      <c r="F4" s="600"/>
      <c r="G4" s="600"/>
      <c r="H4" s="6"/>
    </row>
    <row r="5" spans="1:13" x14ac:dyDescent="0.35">
      <c r="A5" s="3" t="str">
        <f>'Template Old'!A5</f>
        <v>Deliverable</v>
      </c>
      <c r="B5" s="632" t="s">
        <v>463</v>
      </c>
      <c r="C5" s="632"/>
      <c r="D5" s="632"/>
      <c r="E5" s="632"/>
      <c r="F5" s="632"/>
      <c r="G5" s="632"/>
      <c r="H5" s="323"/>
    </row>
    <row r="6" spans="1:13" x14ac:dyDescent="0.35">
      <c r="A6" s="3" t="str">
        <f>'Template Old'!A6</f>
        <v>Deadline</v>
      </c>
      <c r="B6" s="672">
        <v>43249</v>
      </c>
      <c r="C6" s="672"/>
      <c r="D6" s="672"/>
      <c r="E6" s="672"/>
      <c r="F6" s="672"/>
      <c r="G6" s="672"/>
      <c r="H6" s="323"/>
    </row>
    <row r="7" spans="1:13" ht="72.5" x14ac:dyDescent="0.35">
      <c r="A7" s="424" t="str">
        <f>'Template Old'!A7</f>
        <v>Priority in RSDP, click to see applicable Footnote</v>
      </c>
      <c r="B7" s="259" t="s">
        <v>464</v>
      </c>
      <c r="C7" s="259"/>
      <c r="D7" s="3" t="str">
        <f>'Template Old'!D7</f>
        <v>Priority (1-Low, 2-Med, 3-High )</v>
      </c>
      <c r="E7" s="259">
        <v>3</v>
      </c>
      <c r="F7" s="3" t="str">
        <f>'Template Old'!F7</f>
        <v>Project has been Re-Baselined? (0-No, 1-Yes)</v>
      </c>
      <c r="G7" s="259">
        <v>0</v>
      </c>
      <c r="H7" s="323"/>
    </row>
    <row r="8" spans="1:13" x14ac:dyDescent="0.35">
      <c r="A8" s="3" t="str">
        <f>'Template Old'!A8</f>
        <v>P81 Req (2013)</v>
      </c>
      <c r="B8" s="639" t="s">
        <v>191</v>
      </c>
      <c r="C8" s="639"/>
      <c r="D8" s="639"/>
      <c r="E8" s="639"/>
      <c r="F8" s="639"/>
      <c r="G8" s="639"/>
      <c r="H8" s="323"/>
    </row>
    <row r="9" spans="1:13" x14ac:dyDescent="0.35">
      <c r="A9" s="3" t="str">
        <f>'Template Old'!A9</f>
        <v>Number of Directives</v>
      </c>
      <c r="B9" s="259">
        <v>4</v>
      </c>
      <c r="C9" s="654"/>
      <c r="D9" s="654"/>
      <c r="E9" s="654"/>
      <c r="F9" s="654"/>
      <c r="G9" s="654"/>
      <c r="H9" s="323"/>
    </row>
    <row r="10" spans="1:13" x14ac:dyDescent="0.35">
      <c r="A10" s="424" t="str">
        <f>'Template Old'!A10</f>
        <v>No. of Guidances (see Note 2)</v>
      </c>
      <c r="B10">
        <v>13</v>
      </c>
      <c r="C10" s="259" t="s">
        <v>191</v>
      </c>
      <c r="D10" s="259"/>
      <c r="E10" s="259"/>
      <c r="F10" s="259"/>
      <c r="G10" s="259"/>
      <c r="H10" s="323"/>
    </row>
    <row r="11" spans="1:13" ht="29" x14ac:dyDescent="0.35">
      <c r="A11" s="424" t="str">
        <f>'Template Old'!A11</f>
        <v>Directionally consistent with IERP findings (See Note 5)</v>
      </c>
      <c r="B11" s="632" t="s">
        <v>191</v>
      </c>
      <c r="C11" s="632"/>
      <c r="D11" s="632"/>
      <c r="E11" s="632"/>
      <c r="F11" s="632"/>
      <c r="G11" s="632"/>
      <c r="H11" s="321"/>
      <c r="K11" s="1"/>
      <c r="L11" s="1"/>
      <c r="M11" s="1"/>
    </row>
    <row r="12" spans="1:13" x14ac:dyDescent="0.35">
      <c r="A12" s="3" t="str">
        <f>'Template Old'!A12</f>
        <v>Developer</v>
      </c>
      <c r="B12" s="628" t="s">
        <v>465</v>
      </c>
      <c r="C12" s="628"/>
      <c r="D12" s="628"/>
      <c r="E12" s="628"/>
      <c r="F12" s="628"/>
      <c r="G12" s="628"/>
      <c r="H12" s="321"/>
    </row>
    <row r="13" spans="1:13" x14ac:dyDescent="0.35">
      <c r="A13" s="3" t="str">
        <f>'Template Old'!A13</f>
        <v>PMOS Liaison</v>
      </c>
      <c r="B13" s="628" t="s">
        <v>332</v>
      </c>
      <c r="C13" s="628"/>
      <c r="D13" s="628"/>
      <c r="E13" s="628"/>
      <c r="F13" s="628"/>
      <c r="G13" s="628"/>
      <c r="H13" s="321"/>
    </row>
    <row r="14" spans="1:13" x14ac:dyDescent="0.35">
      <c r="A14" s="3" t="str">
        <f>'Template Old'!A14</f>
        <v>Affected Standards</v>
      </c>
      <c r="B14">
        <v>1</v>
      </c>
      <c r="C14" s="639" t="s">
        <v>466</v>
      </c>
      <c r="D14" s="639"/>
      <c r="E14" s="639"/>
      <c r="F14" s="639"/>
      <c r="G14" s="639"/>
      <c r="H14" s="323"/>
    </row>
    <row r="15" spans="1:13" x14ac:dyDescent="0.35">
      <c r="A15" s="3" t="str">
        <f>'Template Old'!A15</f>
        <v>Last Updated</v>
      </c>
      <c r="B15" s="239">
        <v>43129</v>
      </c>
      <c r="C15" s="323"/>
      <c r="D15" s="323"/>
      <c r="E15" s="323"/>
      <c r="F15" s="323"/>
      <c r="G15" s="323"/>
      <c r="H15" s="323"/>
    </row>
    <row r="16" spans="1:13" x14ac:dyDescent="0.35">
      <c r="A16" s="3"/>
      <c r="B16" s="321"/>
      <c r="C16" s="323"/>
      <c r="D16" s="323"/>
      <c r="E16" s="323"/>
      <c r="F16" s="323"/>
      <c r="G16" s="323"/>
      <c r="H16" s="323"/>
    </row>
    <row r="17" spans="1:10" ht="15" thickBot="1" x14ac:dyDescent="0.4">
      <c r="A17" s="5"/>
      <c r="B17" s="323"/>
      <c r="C17" s="323"/>
      <c r="D17" s="323"/>
      <c r="E17" s="323"/>
      <c r="F17" s="323"/>
      <c r="G17" s="323"/>
      <c r="H17" s="323"/>
    </row>
    <row r="18" spans="1:10" ht="44.75" customHeight="1" thickBot="1" x14ac:dyDescent="0.4">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64" t="str">
        <f>'Template Old'!I18</f>
        <v>Index</v>
      </c>
      <c r="J18" s="4"/>
    </row>
    <row r="19" spans="1:10" x14ac:dyDescent="0.35">
      <c r="A19" s="30" t="str">
        <f>'Lookup Lists'!C3</f>
        <v>Nominations - SAR / PR</v>
      </c>
      <c r="B19" s="75">
        <v>42663</v>
      </c>
      <c r="C19" s="75">
        <f>+B19+20</f>
        <v>42683</v>
      </c>
      <c r="D19" s="75">
        <v>42663</v>
      </c>
      <c r="E19" s="75">
        <f>+D19+20</f>
        <v>42683</v>
      </c>
      <c r="F19" s="41">
        <f t="shared" ref="F19:F34" si="0">IF(D19-B19&gt;DATE(2007,1,1),0,D19-B19)</f>
        <v>0</v>
      </c>
      <c r="G19" s="444"/>
      <c r="H19" s="445"/>
      <c r="I19" s="65">
        <v>1</v>
      </c>
    </row>
    <row r="20" spans="1:10" x14ac:dyDescent="0.35">
      <c r="A20" s="31" t="str">
        <f>'Lookup Lists'!C6</f>
        <v>Nominations - DT</v>
      </c>
      <c r="B20" s="75"/>
      <c r="C20" s="75"/>
      <c r="D20" s="75"/>
      <c r="E20" s="75"/>
      <c r="F20" s="42">
        <f t="shared" si="0"/>
        <v>0</v>
      </c>
      <c r="G20" s="442"/>
      <c r="H20" s="443"/>
      <c r="I20" s="66">
        <v>2</v>
      </c>
    </row>
    <row r="21" spans="1:10" x14ac:dyDescent="0.35">
      <c r="A21" s="133" t="str">
        <f>'Lookup Lists'!C9</f>
        <v>QR - Quality Review</v>
      </c>
      <c r="B21" s="75"/>
      <c r="C21" s="75"/>
      <c r="D21" s="75"/>
      <c r="E21" s="75"/>
      <c r="F21" s="42">
        <f t="shared" si="0"/>
        <v>0</v>
      </c>
      <c r="G21" s="442"/>
      <c r="H21" s="443"/>
      <c r="I21" s="67">
        <v>3</v>
      </c>
    </row>
    <row r="22" spans="1:10" x14ac:dyDescent="0.35">
      <c r="A22" s="29" t="str">
        <f>'Lookup Lists'!C4</f>
        <v>SP1 - SAR/PR/WP Posting 1</v>
      </c>
      <c r="B22" s="75">
        <v>42720</v>
      </c>
      <c r="C22" s="75">
        <v>42755</v>
      </c>
      <c r="D22" s="75">
        <v>42724</v>
      </c>
      <c r="E22" s="75">
        <f>+D22+30</f>
        <v>42754</v>
      </c>
      <c r="F22" s="42">
        <f t="shared" si="0"/>
        <v>4</v>
      </c>
      <c r="G22" s="442"/>
      <c r="H22" s="443"/>
      <c r="I22" s="66">
        <v>4</v>
      </c>
    </row>
    <row r="23" spans="1:10" x14ac:dyDescent="0.35">
      <c r="A23" s="29" t="str">
        <f>'Lookup Lists'!C5</f>
        <v>SP2 - SAR/PR/WP Posting 2</v>
      </c>
      <c r="B23" s="75"/>
      <c r="C23" s="75"/>
      <c r="D23" s="10"/>
      <c r="E23" s="8"/>
      <c r="F23" s="42">
        <f t="shared" si="0"/>
        <v>0</v>
      </c>
      <c r="G23" s="442"/>
      <c r="H23" s="443"/>
      <c r="I23" s="67">
        <v>5</v>
      </c>
    </row>
    <row r="24" spans="1:10" x14ac:dyDescent="0.35">
      <c r="A24" s="32" t="str">
        <f>'Lookup Lists'!C7</f>
        <v>CP1 - Comment Period 1</v>
      </c>
      <c r="B24" s="75"/>
      <c r="C24" s="75"/>
      <c r="D24" s="10"/>
      <c r="E24" s="8"/>
      <c r="F24" s="42">
        <f t="shared" si="0"/>
        <v>0</v>
      </c>
      <c r="G24" s="442"/>
      <c r="H24" s="443"/>
      <c r="I24" s="66">
        <v>6</v>
      </c>
    </row>
    <row r="25" spans="1:10" x14ac:dyDescent="0.35">
      <c r="A25" s="32" t="str">
        <f>'Lookup Lists'!C8</f>
        <v>CP2 - Comment Period 2</v>
      </c>
      <c r="B25" s="75"/>
      <c r="C25" s="75"/>
      <c r="D25" s="10"/>
      <c r="E25" s="8"/>
      <c r="F25" s="42">
        <f t="shared" si="0"/>
        <v>0</v>
      </c>
      <c r="G25" s="442"/>
      <c r="H25" s="443"/>
      <c r="I25" s="67">
        <v>7</v>
      </c>
    </row>
    <row r="26" spans="1:10" x14ac:dyDescent="0.35">
      <c r="A26" s="34" t="str">
        <f>'Lookup Lists'!C10</f>
        <v>CIB - Com/Ballot 1 (Initial)</v>
      </c>
      <c r="B26" s="10">
        <v>42914</v>
      </c>
      <c r="C26" s="8">
        <v>42958</v>
      </c>
      <c r="D26" s="10">
        <v>42901</v>
      </c>
      <c r="E26" s="8">
        <v>42946</v>
      </c>
      <c r="F26" s="42">
        <f t="shared" si="0"/>
        <v>-13</v>
      </c>
      <c r="G26" s="442"/>
      <c r="H26" s="97" t="s">
        <v>467</v>
      </c>
      <c r="I26" s="66">
        <v>8</v>
      </c>
    </row>
    <row r="27" spans="1:10" ht="116" x14ac:dyDescent="0.35">
      <c r="A27" s="34" t="str">
        <f>'Lookup Lists'!C11</f>
        <v xml:space="preserve">CAB - Com/Add Ballot 2 </v>
      </c>
      <c r="B27" s="10"/>
      <c r="C27" s="8"/>
      <c r="D27" s="10">
        <v>42989</v>
      </c>
      <c r="E27" s="8">
        <f t="shared" ref="E27:E28" si="1">+D27+45</f>
        <v>43034</v>
      </c>
      <c r="F27" s="42">
        <f t="shared" si="0"/>
        <v>0</v>
      </c>
      <c r="G27" s="442"/>
      <c r="H27" s="154" t="s">
        <v>468</v>
      </c>
      <c r="I27" s="67">
        <v>9</v>
      </c>
    </row>
    <row r="28" spans="1:10" x14ac:dyDescent="0.35">
      <c r="A28" s="34" t="str">
        <f>'Lookup Lists'!C12</f>
        <v>CAB - Com/Add Ballot 3</v>
      </c>
      <c r="B28" s="10"/>
      <c r="C28" s="8"/>
      <c r="D28" s="10">
        <v>43068</v>
      </c>
      <c r="E28" s="8">
        <f t="shared" si="1"/>
        <v>43113</v>
      </c>
      <c r="F28" s="42">
        <f t="shared" si="0"/>
        <v>0</v>
      </c>
      <c r="G28" s="442"/>
      <c r="H28" s="443"/>
      <c r="I28" s="66">
        <v>10</v>
      </c>
    </row>
    <row r="29" spans="1:10" x14ac:dyDescent="0.35">
      <c r="A29" s="34" t="str">
        <f>'Lookup Lists'!C13</f>
        <v>CAB - Com/Add Ballot 4</v>
      </c>
      <c r="B29" s="10"/>
      <c r="C29" s="8"/>
      <c r="D29" s="10"/>
      <c r="E29" s="8"/>
      <c r="F29" s="42">
        <f t="shared" si="0"/>
        <v>0</v>
      </c>
      <c r="G29" s="442"/>
      <c r="H29" s="443"/>
      <c r="I29" s="67">
        <v>11</v>
      </c>
    </row>
    <row r="30" spans="1:10" x14ac:dyDescent="0.35">
      <c r="A30" s="34" t="str">
        <f>'Lookup Lists'!C14</f>
        <v>CAB - Com/Add Ballot 5</v>
      </c>
      <c r="B30" s="10"/>
      <c r="C30" s="8"/>
      <c r="D30" s="10"/>
      <c r="E30" s="8"/>
      <c r="F30" s="42">
        <f t="shared" si="0"/>
        <v>0</v>
      </c>
      <c r="G30" s="442"/>
      <c r="H30" s="443"/>
      <c r="I30" s="66">
        <v>12</v>
      </c>
    </row>
    <row r="31" spans="1:10" x14ac:dyDescent="0.35">
      <c r="A31" s="35" t="str">
        <f>'Lookup Lists'!C15</f>
        <v>FB - Final Ballot</v>
      </c>
      <c r="B31" s="10">
        <v>43028</v>
      </c>
      <c r="C31" s="8">
        <f>+B31+10</f>
        <v>43038</v>
      </c>
      <c r="D31" s="10">
        <v>43151</v>
      </c>
      <c r="E31" s="8">
        <f>+D31+10</f>
        <v>43161</v>
      </c>
      <c r="F31" s="42">
        <f t="shared" si="0"/>
        <v>123</v>
      </c>
      <c r="G31" s="442"/>
      <c r="H31" s="443" t="s">
        <v>467</v>
      </c>
      <c r="I31" s="67">
        <v>13</v>
      </c>
    </row>
    <row r="32" spans="1:10" x14ac:dyDescent="0.35">
      <c r="A32" s="36" t="str">
        <f>'Lookup Lists'!C16</f>
        <v>PTB - Present to BOT</v>
      </c>
      <c r="B32" s="10">
        <v>43046</v>
      </c>
      <c r="C32" s="8">
        <f>+B32+2</f>
        <v>43048</v>
      </c>
      <c r="D32" s="10">
        <v>43221</v>
      </c>
      <c r="E32" s="8">
        <f>+D32+2</f>
        <v>43223</v>
      </c>
      <c r="F32" s="42">
        <f t="shared" si="0"/>
        <v>175</v>
      </c>
      <c r="G32" s="442"/>
      <c r="H32" s="443" t="s">
        <v>469</v>
      </c>
      <c r="I32" s="66">
        <v>14</v>
      </c>
    </row>
    <row r="33" spans="1:9" x14ac:dyDescent="0.35">
      <c r="A33" s="37" t="str">
        <f>'Lookup Lists'!C17</f>
        <v>Filing - Filing with Regulators</v>
      </c>
      <c r="B33" s="75">
        <v>43076</v>
      </c>
      <c r="C33" s="75">
        <f>+B33+3</f>
        <v>43079</v>
      </c>
      <c r="D33" s="75">
        <v>43246</v>
      </c>
      <c r="E33" s="153">
        <f>+D33+3</f>
        <v>43249</v>
      </c>
      <c r="F33" s="42">
        <f t="shared" si="0"/>
        <v>170</v>
      </c>
      <c r="G33" s="442"/>
      <c r="H33" s="443"/>
      <c r="I33" s="67">
        <v>15</v>
      </c>
    </row>
    <row r="34" spans="1:9" ht="15" thickBot="1" x14ac:dyDescent="0.4">
      <c r="A34" s="38" t="str">
        <f>'Lookup Lists'!C18</f>
        <v>PT - Post Approval Training</v>
      </c>
      <c r="B34" s="76"/>
      <c r="C34" s="76"/>
      <c r="D34" s="14"/>
      <c r="E34" s="15"/>
      <c r="F34" s="43">
        <f t="shared" si="0"/>
        <v>0</v>
      </c>
      <c r="G34" s="82"/>
      <c r="H34" s="88"/>
      <c r="I34" s="68">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427" t="s">
        <v>156</v>
      </c>
      <c r="B37" s="427" t="s">
        <v>157</v>
      </c>
      <c r="C37" s="648" t="s">
        <v>158</v>
      </c>
      <c r="D37" s="648"/>
      <c r="E37" s="648"/>
      <c r="F37" s="648"/>
      <c r="G37" s="648"/>
      <c r="H37" s="648"/>
    </row>
    <row r="38" spans="1:9" x14ac:dyDescent="0.35">
      <c r="A38" s="92" t="s">
        <v>470</v>
      </c>
      <c r="B38" s="93">
        <v>42522</v>
      </c>
      <c r="C38" s="603" t="s">
        <v>471</v>
      </c>
      <c r="D38" s="603"/>
      <c r="E38" s="603"/>
      <c r="F38" s="603"/>
      <c r="G38" s="603"/>
      <c r="H38" s="604"/>
    </row>
    <row r="39" spans="1:9" x14ac:dyDescent="0.35">
      <c r="A39" s="98" t="s">
        <v>472</v>
      </c>
      <c r="B39" s="99">
        <v>42900</v>
      </c>
      <c r="C39" s="605" t="s">
        <v>473</v>
      </c>
      <c r="D39" s="605"/>
      <c r="E39" s="605"/>
      <c r="F39" s="605"/>
      <c r="G39" s="605"/>
      <c r="H39" s="606"/>
    </row>
    <row r="40" spans="1:9" x14ac:dyDescent="0.35">
      <c r="A40" s="137" t="s">
        <v>474</v>
      </c>
      <c r="B40" s="158">
        <v>42957</v>
      </c>
      <c r="C40" s="635" t="s">
        <v>468</v>
      </c>
      <c r="D40" s="635"/>
      <c r="E40" s="635"/>
      <c r="F40" s="635"/>
      <c r="G40" s="635"/>
      <c r="H40" s="636"/>
    </row>
    <row r="41" spans="1:9" ht="15" thickBot="1" x14ac:dyDescent="0.4">
      <c r="A41" s="94" t="s">
        <v>475</v>
      </c>
      <c r="B41" s="147">
        <v>43131</v>
      </c>
      <c r="C41" s="597" t="s">
        <v>476</v>
      </c>
      <c r="D41" s="597"/>
      <c r="E41" s="597"/>
      <c r="F41" s="597"/>
      <c r="G41" s="597"/>
      <c r="H41" s="598"/>
    </row>
  </sheetData>
  <autoFilter ref="A18:I34" xr:uid="{00000000-0009-0000-0000-000048000000}"/>
  <customSheetViews>
    <customSheetView guid="{1320E5F0-9854-46BA-9165-0D2D126E5847}" showPageBreaks="1" zeroValues="0" printArea="1" showAutoFilter="1" hiddenColumns="1">
      <pane ySplit="1" topLeftCell="A2" activePane="bottomLeft" state="frozen"/>
      <selection pane="bottomLeft"/>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B1C7CBC7-BC1B-4C3F-AFD2-8701DB90B123}"/>
    </customSheetView>
  </customSheetViews>
  <mergeCells count="17">
    <mergeCell ref="C40:H40"/>
    <mergeCell ref="C41:H41"/>
    <mergeCell ref="B13:G13"/>
    <mergeCell ref="C37:H37"/>
    <mergeCell ref="C38:H38"/>
    <mergeCell ref="C39:H39"/>
    <mergeCell ref="C14:G14"/>
    <mergeCell ref="B12:G12"/>
    <mergeCell ref="B1:G1"/>
    <mergeCell ref="B2:G2"/>
    <mergeCell ref="B3:G3"/>
    <mergeCell ref="B4:G4"/>
    <mergeCell ref="B5:G5"/>
    <mergeCell ref="B6:G6"/>
    <mergeCell ref="B8:G8"/>
    <mergeCell ref="B11:G11"/>
    <mergeCell ref="C9:G9"/>
  </mergeCells>
  <conditionalFormatting sqref="B19:C34">
    <cfRule type="expression" dxfId="813" priority="3">
      <formula>AND($B19&lt;=NOW(),$C19&gt;=NOW())</formula>
    </cfRule>
  </conditionalFormatting>
  <conditionalFormatting sqref="D19:E34">
    <cfRule type="expression" dxfId="812" priority="2">
      <formula>AND($D19&lt;=NOW(),$E19&gt;=NOW())</formula>
    </cfRule>
  </conditionalFormatting>
  <conditionalFormatting sqref="F19:F34">
    <cfRule type="cellIs" dxfId="811" priority="6" operator="lessThan">
      <formula>-90</formula>
    </cfRule>
    <cfRule type="cellIs" dxfId="810" priority="7" operator="lessThan">
      <formula>-45</formula>
    </cfRule>
    <cfRule type="cellIs" dxfId="809" priority="8" operator="greaterThan">
      <formula>-45</formula>
    </cfRule>
  </conditionalFormatting>
  <hyperlinks>
    <hyperlink ref="B2" r:id="rId2" display="Phase 2 System Protection Coordination" xr:uid="{00000000-0004-0000-4800-000000000000}"/>
    <hyperlink ref="H1" location="Home!A1" display="Return to Home" xr:uid="{00000000-0004-0000-4800-000001000000}"/>
    <hyperlink ref="B2:G2" r:id="rId3" display="Geomagnetic Disturbance Mitigation" xr:uid="{00000000-0004-0000-4800-000002000000}"/>
    <hyperlink ref="B12:G12" r:id="rId4" display="Scott Barfield" xr:uid="{00000000-0004-0000-4800-000003000000}"/>
    <hyperlink ref="B13:G13" r:id="rId5" display="Jennifer Sterling" xr:uid="{00000000-0004-0000-4800-000004000000}"/>
    <hyperlink ref="A11" location="Footnotes!A1" display="Footnotes!A1" xr:uid="{00000000-0004-0000-4800-000005000000}"/>
    <hyperlink ref="A10" location="Footnotes!A1" display="Footnotes!A1" xr:uid="{00000000-0004-0000-4800-000006000000}"/>
    <hyperlink ref="A7" location="Footnotes!A1" display="Footnotes!A1" xr:uid="{00000000-0004-0000-4800-000007000000}"/>
  </hyperlinks>
  <pageMargins left="0.7" right="0.7" top="0.75" bottom="0.75" header="0.3" footer="0.3"/>
  <pageSetup orientation="landscape" horizontalDpi="1200" verticalDpi="1200" r:id="rId6"/>
  <headerFooter>
    <oddHeader>&amp;R&amp;"Calibri"&amp;10&amp;K000000 Limited Disclosure&amp;1#_x000D_</oddHeader>
    <oddFooter>&amp;L&amp;"-,Bold"North American Electric Reliability Corporation_x000D_&amp;1#&amp;"Calibri"&amp;10&amp;K0000FF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9" id="{E84525C8-6A5F-40BB-B0FF-6945C0A90C62}">
            <xm:f>IF($B$20=Home!$I$5,$A$24,)</xm:f>
            <x14:dxf/>
          </x14:cfRule>
          <xm:sqref>I10:ABK10</xm:sqref>
        </x14:conditionalFormatting>
      </x14:conditionalFormatting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2">
    <tabColor rgb="FFFF0000"/>
  </sheetPr>
  <dimension ref="A1:M41"/>
  <sheetViews>
    <sheetView workbookViewId="0">
      <pane ySplit="1" topLeftCell="A2" activePane="bottomLeft" state="frozen"/>
      <selection pane="bottomLeft" activeCell="A2" sqref="A2:XFD2"/>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09" t="s">
        <v>477</v>
      </c>
      <c r="C1" s="610"/>
      <c r="D1" s="610"/>
      <c r="E1" s="610"/>
      <c r="F1" s="610"/>
      <c r="G1" s="610"/>
      <c r="H1" s="49" t="s">
        <v>178</v>
      </c>
    </row>
    <row r="2" spans="1:13" s="7" customFormat="1" ht="15" customHeight="1" x14ac:dyDescent="0.45">
      <c r="A2" s="3" t="s">
        <v>204</v>
      </c>
      <c r="B2" s="640" t="s">
        <v>478</v>
      </c>
      <c r="C2" s="640"/>
      <c r="D2" s="640"/>
      <c r="E2" s="640"/>
      <c r="F2" s="640"/>
      <c r="G2" s="640"/>
      <c r="H2" s="6"/>
    </row>
    <row r="3" spans="1:13" s="7" customFormat="1" ht="15" customHeight="1" x14ac:dyDescent="0.45">
      <c r="A3" s="3" t="str">
        <f>'Template Old'!A3</f>
        <v>Status</v>
      </c>
      <c r="B3" s="612" t="s">
        <v>249</v>
      </c>
      <c r="C3" s="612"/>
      <c r="D3" s="612"/>
      <c r="E3" s="612"/>
      <c r="F3" s="612"/>
      <c r="G3" s="612"/>
      <c r="H3" s="6"/>
    </row>
    <row r="4" spans="1:13" s="7" customFormat="1" ht="18" customHeight="1" x14ac:dyDescent="0.45">
      <c r="A4" s="3" t="str">
        <f>'Template Old'!A4</f>
        <v>Comments</v>
      </c>
      <c r="B4" s="600" t="s">
        <v>208</v>
      </c>
      <c r="C4" s="600"/>
      <c r="D4" s="600"/>
      <c r="E4" s="600"/>
      <c r="F4" s="600"/>
      <c r="G4" s="600"/>
      <c r="H4" s="6"/>
    </row>
    <row r="5" spans="1:13" x14ac:dyDescent="0.35">
      <c r="A5" s="3" t="str">
        <f>'Template Old'!A5</f>
        <v>Deliverable</v>
      </c>
      <c r="B5" s="632"/>
      <c r="C5" s="632"/>
      <c r="D5" s="632"/>
      <c r="E5" s="632"/>
      <c r="F5" s="632"/>
      <c r="G5" s="632"/>
      <c r="H5" s="323"/>
    </row>
    <row r="6" spans="1:13" x14ac:dyDescent="0.35">
      <c r="A6" s="3" t="str">
        <f>'Template Old'!A6</f>
        <v>Deadline</v>
      </c>
      <c r="B6" s="639"/>
      <c r="C6" s="639"/>
      <c r="D6" s="639"/>
      <c r="E6" s="639"/>
      <c r="F6" s="639"/>
      <c r="G6" s="639"/>
      <c r="H6" s="323"/>
    </row>
    <row r="7" spans="1:13" ht="63" customHeight="1" x14ac:dyDescent="0.35">
      <c r="A7" s="3" t="str">
        <f>'Template Old'!A7</f>
        <v>Priority in RSDP, click to see applicable Footnote</v>
      </c>
      <c r="B7" s="3"/>
      <c r="C7" s="3"/>
      <c r="D7" s="3" t="str">
        <f>'Template Old'!D7</f>
        <v>Priority (1-Low, 2-Med, 3-High )</v>
      </c>
      <c r="E7" s="3">
        <v>0</v>
      </c>
      <c r="F7" s="3" t="str">
        <f>'Template Old'!F7</f>
        <v>Project has been Re-Baselined? (0-No, 1-Yes)</v>
      </c>
      <c r="G7" s="3">
        <v>0</v>
      </c>
      <c r="H7" s="323"/>
    </row>
    <row r="8" spans="1:13" x14ac:dyDescent="0.35">
      <c r="A8" s="3" t="str">
        <f>'Template Old'!A8</f>
        <v>P81 Req (2013)</v>
      </c>
      <c r="B8" s="639"/>
      <c r="C8" s="639"/>
      <c r="D8" s="639"/>
      <c r="E8" s="639"/>
      <c r="F8" s="639"/>
      <c r="G8" s="639"/>
      <c r="H8" s="323"/>
    </row>
    <row r="9" spans="1:13" x14ac:dyDescent="0.35">
      <c r="A9" s="3" t="str">
        <f>'Template Old'!A9</f>
        <v>Number of Directives</v>
      </c>
      <c r="B9" s="259">
        <v>4</v>
      </c>
      <c r="C9" s="639"/>
      <c r="D9" s="639"/>
      <c r="E9" s="639"/>
      <c r="F9" s="639"/>
      <c r="G9" s="639"/>
      <c r="H9" s="323"/>
    </row>
    <row r="10" spans="1:13" x14ac:dyDescent="0.35">
      <c r="A10" s="3" t="str">
        <f>'Template Old'!A10</f>
        <v>No. of Guidances (see Note 2)</v>
      </c>
      <c r="B10" s="259">
        <v>4</v>
      </c>
      <c r="C10" s="639"/>
      <c r="D10" s="639"/>
      <c r="E10" s="639"/>
      <c r="F10" s="639"/>
      <c r="G10" s="639"/>
      <c r="H10" s="323"/>
    </row>
    <row r="11" spans="1:13" ht="29" x14ac:dyDescent="0.35">
      <c r="A11" s="3" t="str">
        <f>'Template Old'!A11</f>
        <v>Directionally consistent with IERP findings (See Note 5)</v>
      </c>
      <c r="B11" s="632"/>
      <c r="C11" s="632"/>
      <c r="D11" s="632"/>
      <c r="E11" s="632"/>
      <c r="F11" s="632"/>
      <c r="G11" s="632"/>
      <c r="H11" s="321"/>
      <c r="K11" s="1"/>
      <c r="L11" s="1"/>
      <c r="M11" s="1"/>
    </row>
    <row r="12" spans="1:13" ht="14.9" customHeight="1" x14ac:dyDescent="0.35">
      <c r="A12" s="3" t="str">
        <f>'Template Old'!A12</f>
        <v>Developer</v>
      </c>
      <c r="B12" s="632"/>
      <c r="C12" s="632"/>
      <c r="D12" s="632"/>
      <c r="E12" s="632"/>
      <c r="F12" s="632"/>
      <c r="G12" s="632"/>
      <c r="H12" s="321"/>
    </row>
    <row r="13" spans="1:13" x14ac:dyDescent="0.35">
      <c r="A13" s="3" t="str">
        <f>'Template Old'!A13</f>
        <v>PMOS Liaison</v>
      </c>
      <c r="B13" s="632"/>
      <c r="C13" s="632"/>
      <c r="D13" s="632"/>
      <c r="E13" s="632"/>
      <c r="F13" s="632"/>
      <c r="G13" s="632"/>
      <c r="H13" s="321"/>
    </row>
    <row r="14" spans="1:13" ht="29.15" customHeight="1" x14ac:dyDescent="0.35">
      <c r="A14" s="3" t="str">
        <f>'Template Old'!A14</f>
        <v>Affected Standards</v>
      </c>
      <c r="B14" s="259">
        <v>2</v>
      </c>
      <c r="C14" s="632" t="s">
        <v>479</v>
      </c>
      <c r="D14" s="632"/>
      <c r="E14" s="632"/>
      <c r="F14" s="632"/>
      <c r="G14" s="632"/>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41474</v>
      </c>
      <c r="C22" s="74">
        <v>41520</v>
      </c>
      <c r="D22" s="75"/>
      <c r="E22" s="74"/>
      <c r="F22" s="42">
        <f t="shared" si="0"/>
        <v>-41474</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41753</v>
      </c>
      <c r="C31" s="74">
        <v>41764</v>
      </c>
      <c r="D31" s="75"/>
      <c r="E31" s="74"/>
      <c r="F31" s="42">
        <f t="shared" si="0"/>
        <v>-41753</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3" t="s">
        <v>227</v>
      </c>
      <c r="B38" s="24">
        <v>43525</v>
      </c>
      <c r="C38" s="635" t="s">
        <v>208</v>
      </c>
      <c r="D38" s="635"/>
      <c r="E38" s="635"/>
      <c r="F38" s="635"/>
      <c r="G38" s="635"/>
      <c r="H38" s="636"/>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808" priority="2">
      <formula>AND($B19&lt;=NOW(),$C19&gt;=NOW())</formula>
    </cfRule>
  </conditionalFormatting>
  <conditionalFormatting sqref="D19:D34">
    <cfRule type="expression" dxfId="807" priority="1">
      <formula>AND($D19&lt;=NOW(),$E19&gt;=NOW())</formula>
    </cfRule>
  </conditionalFormatting>
  <conditionalFormatting sqref="F19:F34">
    <cfRule type="cellIs" dxfId="806" priority="3" operator="lessThan">
      <formula>-90</formula>
    </cfRule>
    <cfRule type="cellIs" dxfId="805" priority="4" operator="lessThan">
      <formula>-45</formula>
    </cfRule>
    <cfRule type="cellIs" dxfId="804" priority="5" operator="greaterThan">
      <formula>-45</formula>
    </cfRule>
  </conditionalFormatting>
  <hyperlinks>
    <hyperlink ref="H1" location="Home!A1" display="Return to Home" xr:uid="{00000000-0004-0000-4900-000000000000}"/>
    <hyperlink ref="B2:G2" r:id="rId1" display="Voltage &amp; Reactive Control " xr:uid="{00000000-0004-0000-49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B5B6A649-17AB-4F91-97EA-99802E934F80}">
            <xm:f>IF($B$20=Home!$I$5,$A$24,)</xm:f>
            <x14:dxf/>
          </x14:cfRule>
          <xm:sqref>I10:ABK10</xm:sqref>
        </x14:conditionalFormatting>
      </x14:conditionalFormatting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3">
    <tabColor rgb="FFFF0000"/>
  </sheetPr>
  <dimension ref="A1:M41"/>
  <sheetViews>
    <sheetView workbookViewId="0">
      <pane ySplit="1" topLeftCell="A2" activePane="bottomLeft" state="frozen"/>
      <selection pane="bottomLeft" activeCell="B4" sqref="B4:G4"/>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09" t="s">
        <v>480</v>
      </c>
      <c r="C1" s="610"/>
      <c r="D1" s="610"/>
      <c r="E1" s="610"/>
      <c r="F1" s="610"/>
      <c r="G1" s="610"/>
      <c r="H1" s="49" t="s">
        <v>178</v>
      </c>
    </row>
    <row r="2" spans="1:13" s="7" customFormat="1" ht="15" customHeight="1" x14ac:dyDescent="0.45">
      <c r="A2" s="3" t="s">
        <v>204</v>
      </c>
      <c r="B2" s="640" t="s">
        <v>481</v>
      </c>
      <c r="C2" s="640"/>
      <c r="D2" s="640"/>
      <c r="E2" s="640"/>
      <c r="F2" s="640"/>
      <c r="G2" s="640"/>
      <c r="H2" s="6"/>
    </row>
    <row r="3" spans="1:13" s="7" customFormat="1" ht="15" customHeight="1" x14ac:dyDescent="0.45">
      <c r="A3" s="3" t="str">
        <f>'Template Old'!A3</f>
        <v>Status</v>
      </c>
      <c r="B3" s="612" t="s">
        <v>249</v>
      </c>
      <c r="C3" s="612"/>
      <c r="D3" s="612"/>
      <c r="E3" s="612"/>
      <c r="F3" s="612"/>
      <c r="G3" s="612"/>
      <c r="H3" s="6"/>
    </row>
    <row r="4" spans="1:13" s="7" customFormat="1" ht="32.9" customHeight="1" x14ac:dyDescent="0.45">
      <c r="A4" s="3" t="str">
        <f>'Template Old'!A4</f>
        <v>Comments</v>
      </c>
      <c r="B4" s="600" t="s">
        <v>482</v>
      </c>
      <c r="C4" s="600"/>
      <c r="D4" s="600"/>
      <c r="E4" s="600"/>
      <c r="F4" s="600"/>
      <c r="G4" s="600"/>
      <c r="H4" s="6"/>
    </row>
    <row r="5" spans="1:13" x14ac:dyDescent="0.35">
      <c r="A5" s="3" t="str">
        <f>'Template Old'!A5</f>
        <v>Deliverable</v>
      </c>
      <c r="B5" s="632"/>
      <c r="C5" s="632"/>
      <c r="D5" s="632"/>
      <c r="E5" s="632"/>
      <c r="F5" s="632"/>
      <c r="G5" s="632"/>
      <c r="H5" s="323"/>
    </row>
    <row r="6" spans="1:13" x14ac:dyDescent="0.35">
      <c r="A6" s="3" t="str">
        <f>'Template Old'!A6</f>
        <v>Deadline</v>
      </c>
      <c r="B6" s="639"/>
      <c r="C6" s="639"/>
      <c r="D6" s="639"/>
      <c r="E6" s="639"/>
      <c r="F6" s="639"/>
      <c r="G6" s="639"/>
      <c r="H6" s="323"/>
    </row>
    <row r="7" spans="1:13" ht="63" customHeight="1" x14ac:dyDescent="0.35">
      <c r="A7" s="3" t="str">
        <f>'Template Old'!A7</f>
        <v>Priority in RSDP, click to see applicable Footnote</v>
      </c>
      <c r="B7" s="3"/>
      <c r="C7" s="3"/>
      <c r="D7" s="3" t="str">
        <f>'Template Old'!D7</f>
        <v>Priority (1-Low, 2-Med, 3-High )</v>
      </c>
      <c r="E7" s="3">
        <v>2</v>
      </c>
      <c r="F7" s="3" t="str">
        <f>'Template Old'!F7</f>
        <v>Project has been Re-Baselined? (0-No, 1-Yes)</v>
      </c>
      <c r="G7" s="3">
        <v>1</v>
      </c>
      <c r="H7" s="323"/>
    </row>
    <row r="8" spans="1:13" x14ac:dyDescent="0.35">
      <c r="A8" s="3" t="str">
        <f>'Template Old'!A8</f>
        <v>P81 Req (2013)</v>
      </c>
      <c r="B8" s="639"/>
      <c r="C8" s="639"/>
      <c r="D8" s="639"/>
      <c r="E8" s="639"/>
      <c r="F8" s="639"/>
      <c r="G8" s="639"/>
      <c r="H8" s="323"/>
    </row>
    <row r="9" spans="1:13" x14ac:dyDescent="0.35">
      <c r="A9" s="3" t="str">
        <f>'Template Old'!A9</f>
        <v>Number of Directives</v>
      </c>
      <c r="B9" s="259">
        <v>0</v>
      </c>
      <c r="C9" s="639"/>
      <c r="D9" s="639"/>
      <c r="E9" s="639"/>
      <c r="F9" s="639"/>
      <c r="G9" s="639"/>
      <c r="H9" s="323"/>
    </row>
    <row r="10" spans="1:13" x14ac:dyDescent="0.35">
      <c r="A10" s="3" t="str">
        <f>'Template Old'!A10</f>
        <v>No. of Guidances (see Note 2)</v>
      </c>
      <c r="B10" s="259">
        <v>0</v>
      </c>
      <c r="C10" s="639"/>
      <c r="D10" s="639"/>
      <c r="E10" s="639"/>
      <c r="F10" s="639"/>
      <c r="G10" s="639"/>
      <c r="H10" s="323"/>
    </row>
    <row r="11" spans="1:13" ht="29" x14ac:dyDescent="0.35">
      <c r="A11" s="3" t="str">
        <f>'Template Old'!A11</f>
        <v>Directionally consistent with IERP findings (See Note 5)</v>
      </c>
      <c r="B11" s="632"/>
      <c r="C11" s="632"/>
      <c r="D11" s="632"/>
      <c r="E11" s="632"/>
      <c r="F11" s="632"/>
      <c r="G11" s="632"/>
      <c r="H11" s="321"/>
      <c r="K11" s="1"/>
      <c r="L11" s="1"/>
      <c r="M11" s="1"/>
    </row>
    <row r="12" spans="1:13" ht="14.9" customHeight="1" x14ac:dyDescent="0.35">
      <c r="A12" s="3" t="str">
        <f>'Template Old'!A12</f>
        <v>Developer</v>
      </c>
      <c r="B12" s="632"/>
      <c r="C12" s="632"/>
      <c r="D12" s="632"/>
      <c r="E12" s="632"/>
      <c r="F12" s="632"/>
      <c r="G12" s="632"/>
      <c r="H12" s="321"/>
    </row>
    <row r="13" spans="1:13" x14ac:dyDescent="0.35">
      <c r="A13" s="3" t="str">
        <f>'Template Old'!A13</f>
        <v>PMOS Liaison</v>
      </c>
      <c r="B13" s="632"/>
      <c r="C13" s="632"/>
      <c r="D13" s="632"/>
      <c r="E13" s="632"/>
      <c r="F13" s="632"/>
      <c r="G13" s="632"/>
      <c r="H13" s="321"/>
    </row>
    <row r="14" spans="1:13" ht="29.15" customHeight="1" x14ac:dyDescent="0.35">
      <c r="A14" s="3" t="str">
        <f>'Template Old'!A14</f>
        <v>Affected Standards</v>
      </c>
      <c r="B14" s="259">
        <v>3</v>
      </c>
      <c r="C14" s="632" t="s">
        <v>483</v>
      </c>
      <c r="D14" s="632"/>
      <c r="E14" s="632"/>
      <c r="F14" s="632"/>
      <c r="G14" s="632"/>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41598</v>
      </c>
      <c r="C22" s="74">
        <v>41627</v>
      </c>
      <c r="D22" s="75"/>
      <c r="E22" s="74"/>
      <c r="F22" s="42">
        <f t="shared" si="0"/>
        <v>-41598</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42065</v>
      </c>
      <c r="C31" s="74">
        <v>42074</v>
      </c>
      <c r="D31" s="75"/>
      <c r="E31" s="74">
        <v>42019</v>
      </c>
      <c r="F31" s="42">
        <f t="shared" si="0"/>
        <v>-42065</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3" t="s">
        <v>227</v>
      </c>
      <c r="B38" s="24">
        <v>43525</v>
      </c>
      <c r="C38" s="635" t="s">
        <v>208</v>
      </c>
      <c r="D38" s="635"/>
      <c r="E38" s="635"/>
      <c r="F38" s="635"/>
      <c r="G38" s="635"/>
      <c r="H38" s="636"/>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803" priority="2">
      <formula>AND($B19&lt;=NOW(),$C19&gt;=NOW())</formula>
    </cfRule>
  </conditionalFormatting>
  <conditionalFormatting sqref="D19:D34">
    <cfRule type="expression" dxfId="802" priority="1">
      <formula>AND($D19&lt;=NOW(),$E19&gt;=NOW())</formula>
    </cfRule>
  </conditionalFormatting>
  <conditionalFormatting sqref="F19:F34">
    <cfRule type="cellIs" dxfId="801" priority="3" operator="lessThan">
      <formula>-90</formula>
    </cfRule>
    <cfRule type="cellIs" dxfId="800" priority="4" operator="lessThan">
      <formula>-45</formula>
    </cfRule>
    <cfRule type="cellIs" dxfId="799" priority="5" operator="greaterThan">
      <formula>-45</formula>
    </cfRule>
  </conditionalFormatting>
  <hyperlinks>
    <hyperlink ref="H1" location="Home!A1" display="Return to Home" xr:uid="{00000000-0004-0000-4A00-000000000000}"/>
    <hyperlink ref="B2:G2" r:id="rId1" display="Standards Applicability for Dispersed Generation Resources" xr:uid="{00000000-0004-0000-4A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4BCE161C-4B07-40B6-92FB-15C33BD41155}">
            <xm:f>IF($B$20=Home!$I$5,$A$24,)</xm:f>
            <x14:dxf/>
          </x14:cfRule>
          <xm:sqref>I10:ABK10</xm:sqref>
        </x14:conditionalFormatting>
      </x14:conditionalFormatting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4">
    <tabColor rgb="FFFF0000"/>
  </sheetPr>
  <dimension ref="A1:M41"/>
  <sheetViews>
    <sheetView workbookViewId="0">
      <pane ySplit="1" topLeftCell="A2" activePane="bottomLeft" state="frozen"/>
      <selection pane="bottomLeft" activeCell="B5" sqref="B5:G5"/>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09" t="s">
        <v>484</v>
      </c>
      <c r="C1" s="610"/>
      <c r="D1" s="610"/>
      <c r="E1" s="610"/>
      <c r="F1" s="610"/>
      <c r="G1" s="610"/>
      <c r="H1" s="49" t="s">
        <v>178</v>
      </c>
    </row>
    <row r="2" spans="1:13" s="7" customFormat="1" ht="15" customHeight="1" x14ac:dyDescent="0.45">
      <c r="A2" s="3" t="s">
        <v>204</v>
      </c>
      <c r="B2" s="640" t="s">
        <v>485</v>
      </c>
      <c r="C2" s="640"/>
      <c r="D2" s="640"/>
      <c r="E2" s="640"/>
      <c r="F2" s="640"/>
      <c r="G2" s="640"/>
      <c r="H2" s="6"/>
    </row>
    <row r="3" spans="1:13" s="7" customFormat="1" ht="15" customHeight="1" x14ac:dyDescent="0.45">
      <c r="A3" s="3" t="str">
        <f>'Template Old'!A3</f>
        <v>Status</v>
      </c>
      <c r="B3" s="612" t="s">
        <v>249</v>
      </c>
      <c r="C3" s="612"/>
      <c r="D3" s="612"/>
      <c r="E3" s="612"/>
      <c r="F3" s="612"/>
      <c r="G3" s="612"/>
      <c r="H3" s="6"/>
    </row>
    <row r="4" spans="1:13" s="7" customFormat="1" ht="33.65" customHeight="1" x14ac:dyDescent="0.45">
      <c r="A4" s="3" t="str">
        <f>'Template Old'!A4</f>
        <v>Comments</v>
      </c>
      <c r="B4" s="600" t="s">
        <v>486</v>
      </c>
      <c r="C4" s="600"/>
      <c r="D4" s="600"/>
      <c r="E4" s="600"/>
      <c r="F4" s="600"/>
      <c r="G4" s="600"/>
      <c r="H4" s="6"/>
    </row>
    <row r="5" spans="1:13" x14ac:dyDescent="0.35">
      <c r="A5" s="3" t="str">
        <f>'Template Old'!A5</f>
        <v>Deliverable</v>
      </c>
      <c r="B5" s="632"/>
      <c r="C5" s="632"/>
      <c r="D5" s="632"/>
      <c r="E5" s="632"/>
      <c r="F5" s="632"/>
      <c r="G5" s="632"/>
      <c r="H5" s="323"/>
    </row>
    <row r="6" spans="1:13" x14ac:dyDescent="0.35">
      <c r="A6" s="3" t="str">
        <f>'Template Old'!A6</f>
        <v>Deadline</v>
      </c>
      <c r="B6" s="639"/>
      <c r="C6" s="639"/>
      <c r="D6" s="639"/>
      <c r="E6" s="639"/>
      <c r="F6" s="639"/>
      <c r="G6" s="639"/>
      <c r="H6" s="323"/>
    </row>
    <row r="7" spans="1:13" ht="63" customHeight="1" x14ac:dyDescent="0.3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35">
      <c r="A8" s="3" t="str">
        <f>'Template Old'!A8</f>
        <v>P81 Req (2013)</v>
      </c>
      <c r="B8" s="639"/>
      <c r="C8" s="639"/>
      <c r="D8" s="639"/>
      <c r="E8" s="639"/>
      <c r="F8" s="639"/>
      <c r="G8" s="639"/>
      <c r="H8" s="323"/>
    </row>
    <row r="9" spans="1:13" x14ac:dyDescent="0.35">
      <c r="A9" s="3" t="str">
        <f>'Template Old'!A9</f>
        <v>Number of Directives</v>
      </c>
      <c r="B9" s="259">
        <v>13</v>
      </c>
      <c r="C9" s="639"/>
      <c r="D9" s="639"/>
      <c r="E9" s="639"/>
      <c r="F9" s="639"/>
      <c r="G9" s="639"/>
      <c r="H9" s="323"/>
    </row>
    <row r="10" spans="1:13" x14ac:dyDescent="0.35">
      <c r="A10" s="3" t="str">
        <f>'Template Old'!A10</f>
        <v>No. of Guidances (see Note 2)</v>
      </c>
      <c r="B10" s="259">
        <v>0</v>
      </c>
      <c r="C10" s="639"/>
      <c r="D10" s="639"/>
      <c r="E10" s="639"/>
      <c r="F10" s="639"/>
      <c r="G10" s="639"/>
      <c r="H10" s="323"/>
    </row>
    <row r="11" spans="1:13" ht="29" x14ac:dyDescent="0.35">
      <c r="A11" s="3" t="str">
        <f>'Template Old'!A11</f>
        <v>Directionally consistent with IERP findings (See Note 5)</v>
      </c>
      <c r="B11" s="632"/>
      <c r="C11" s="632"/>
      <c r="D11" s="632"/>
      <c r="E11" s="632"/>
      <c r="F11" s="632"/>
      <c r="G11" s="632"/>
      <c r="H11" s="321"/>
      <c r="K11" s="1"/>
      <c r="L11" s="1"/>
      <c r="M11" s="1"/>
    </row>
    <row r="12" spans="1:13" ht="14.9" customHeight="1" x14ac:dyDescent="0.35">
      <c r="A12" s="3" t="str">
        <f>'Template Old'!A12</f>
        <v>Developer</v>
      </c>
      <c r="B12" s="632"/>
      <c r="C12" s="632"/>
      <c r="D12" s="632"/>
      <c r="E12" s="632"/>
      <c r="F12" s="632"/>
      <c r="G12" s="632"/>
      <c r="H12" s="321"/>
    </row>
    <row r="13" spans="1:13" x14ac:dyDescent="0.35">
      <c r="A13" s="3" t="str">
        <f>'Template Old'!A13</f>
        <v>PMOS Liaison</v>
      </c>
      <c r="B13" s="632"/>
      <c r="C13" s="632"/>
      <c r="D13" s="632"/>
      <c r="E13" s="632"/>
      <c r="F13" s="632"/>
      <c r="G13" s="632"/>
      <c r="H13" s="321"/>
    </row>
    <row r="14" spans="1:13" ht="29.15" customHeight="1" x14ac:dyDescent="0.35">
      <c r="A14" s="3" t="str">
        <f>'Template Old'!A14</f>
        <v>Affected Standards</v>
      </c>
      <c r="B14" s="259">
        <v>10</v>
      </c>
      <c r="C14" s="632" t="s">
        <v>487</v>
      </c>
      <c r="D14" s="632"/>
      <c r="E14" s="632"/>
      <c r="F14" s="632"/>
      <c r="G14" s="632"/>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41656</v>
      </c>
      <c r="C22" s="74">
        <v>41698</v>
      </c>
      <c r="D22" s="75"/>
      <c r="E22" s="74"/>
      <c r="F22" s="42">
        <f t="shared" si="0"/>
        <v>-41656</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42027</v>
      </c>
      <c r="C31" s="74">
        <v>42037</v>
      </c>
      <c r="D31" s="75"/>
      <c r="E31" s="74">
        <v>41927</v>
      </c>
      <c r="F31" s="42">
        <f t="shared" si="0"/>
        <v>-42027</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3" t="s">
        <v>227</v>
      </c>
      <c r="B38" s="24">
        <v>43525</v>
      </c>
      <c r="C38" s="635" t="s">
        <v>208</v>
      </c>
      <c r="D38" s="635"/>
      <c r="E38" s="635"/>
      <c r="F38" s="635"/>
      <c r="G38" s="635"/>
      <c r="H38" s="636"/>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798" priority="2">
      <formula>AND($B19&lt;=NOW(),$C19&gt;=NOW())</formula>
    </cfRule>
  </conditionalFormatting>
  <conditionalFormatting sqref="D19:D34">
    <cfRule type="expression" dxfId="797" priority="1">
      <formula>AND($D19&lt;=NOW(),$E19&gt;=NOW())</formula>
    </cfRule>
  </conditionalFormatting>
  <conditionalFormatting sqref="F19:F34">
    <cfRule type="cellIs" dxfId="796" priority="3" operator="lessThan">
      <formula>-90</formula>
    </cfRule>
    <cfRule type="cellIs" dxfId="795" priority="4" operator="lessThan">
      <formula>-45</formula>
    </cfRule>
    <cfRule type="cellIs" dxfId="794" priority="5" operator="greaterThan">
      <formula>-45</formula>
    </cfRule>
  </conditionalFormatting>
  <hyperlinks>
    <hyperlink ref="H1" location="Home!A1" display="Return to Home" xr:uid="{00000000-0004-0000-4B00-000000000000}"/>
    <hyperlink ref="B2:G2" r:id="rId1" display="Critical Infrastructure Protection Standards Version 5 Revisions " xr:uid="{00000000-0004-0000-4B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3DCC2230-2113-4FB8-B26E-AC45EDABA162}">
            <xm:f>IF($B$20=Home!$I$5,$A$24,)</xm:f>
            <x14:dxf/>
          </x14:cfRule>
          <xm:sqref>I10:ABK10</xm:sqref>
        </x14:conditionalFormatting>
      </x14:conditionalFormatting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5">
    <tabColor rgb="FFFF0000"/>
  </sheetPr>
  <dimension ref="A1:M41"/>
  <sheetViews>
    <sheetView workbookViewId="0">
      <pane ySplit="1" topLeftCell="A2" activePane="bottomLeft" state="frozen"/>
      <selection pane="bottomLeft" activeCell="B5" sqref="B5:G5"/>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09" t="s">
        <v>488</v>
      </c>
      <c r="C1" s="610"/>
      <c r="D1" s="610"/>
      <c r="E1" s="610"/>
      <c r="F1" s="610"/>
      <c r="G1" s="610"/>
      <c r="H1" s="49" t="s">
        <v>178</v>
      </c>
    </row>
    <row r="2" spans="1:13" s="7" customFormat="1" ht="15" customHeight="1" x14ac:dyDescent="0.45">
      <c r="A2" s="3" t="s">
        <v>204</v>
      </c>
      <c r="B2" s="640" t="s">
        <v>489</v>
      </c>
      <c r="C2" s="640"/>
      <c r="D2" s="640"/>
      <c r="E2" s="640"/>
      <c r="F2" s="640"/>
      <c r="G2" s="640"/>
      <c r="H2" s="6"/>
    </row>
    <row r="3" spans="1:13" s="7" customFormat="1" ht="15" customHeight="1" x14ac:dyDescent="0.45">
      <c r="A3" s="3" t="str">
        <f>'Template Old'!A3</f>
        <v>Status</v>
      </c>
      <c r="B3" s="612" t="s">
        <v>249</v>
      </c>
      <c r="C3" s="612"/>
      <c r="D3" s="612"/>
      <c r="E3" s="612"/>
      <c r="F3" s="612"/>
      <c r="G3" s="612"/>
      <c r="H3" s="6"/>
    </row>
    <row r="4" spans="1:13" s="7" customFormat="1" ht="35.15" customHeight="1" x14ac:dyDescent="0.45">
      <c r="A4" s="3" t="str">
        <f>'Template Old'!A4</f>
        <v>Comments</v>
      </c>
      <c r="B4" s="600" t="s">
        <v>490</v>
      </c>
      <c r="C4" s="600"/>
      <c r="D4" s="600"/>
      <c r="E4" s="600"/>
      <c r="F4" s="600"/>
      <c r="G4" s="600"/>
      <c r="H4" s="6"/>
    </row>
    <row r="5" spans="1:13" x14ac:dyDescent="0.35">
      <c r="A5" s="3" t="str">
        <f>'Template Old'!A5</f>
        <v>Deliverable</v>
      </c>
      <c r="B5" s="632"/>
      <c r="C5" s="632"/>
      <c r="D5" s="632"/>
      <c r="E5" s="632"/>
      <c r="F5" s="632"/>
      <c r="G5" s="632"/>
      <c r="H5" s="323"/>
    </row>
    <row r="6" spans="1:13" x14ac:dyDescent="0.35">
      <c r="A6" s="3" t="str">
        <f>'Template Old'!A6</f>
        <v>Deadline</v>
      </c>
      <c r="B6" s="639"/>
      <c r="C6" s="639"/>
      <c r="D6" s="639"/>
      <c r="E6" s="639"/>
      <c r="F6" s="639"/>
      <c r="G6" s="639"/>
      <c r="H6" s="323"/>
    </row>
    <row r="7" spans="1:13" ht="63" customHeight="1" x14ac:dyDescent="0.3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35">
      <c r="A8" s="3" t="str">
        <f>'Template Old'!A8</f>
        <v>P81 Req (2013)</v>
      </c>
      <c r="B8" s="639"/>
      <c r="C8" s="639"/>
      <c r="D8" s="639"/>
      <c r="E8" s="639"/>
      <c r="F8" s="639"/>
      <c r="G8" s="639"/>
      <c r="H8" s="323"/>
    </row>
    <row r="9" spans="1:13" x14ac:dyDescent="0.35">
      <c r="A9" s="3" t="str">
        <f>'Template Old'!A9</f>
        <v>Number of Directives</v>
      </c>
      <c r="B9" s="259">
        <v>1</v>
      </c>
      <c r="C9" s="639"/>
      <c r="D9" s="639"/>
      <c r="E9" s="639"/>
      <c r="F9" s="639"/>
      <c r="G9" s="639"/>
      <c r="H9" s="323"/>
    </row>
    <row r="10" spans="1:13" x14ac:dyDescent="0.35">
      <c r="A10" s="3" t="str">
        <f>'Template Old'!A10</f>
        <v>No. of Guidances (see Note 2)</v>
      </c>
      <c r="B10" s="259">
        <v>0</v>
      </c>
      <c r="C10" s="639"/>
      <c r="D10" s="639"/>
      <c r="E10" s="639"/>
      <c r="F10" s="639"/>
      <c r="G10" s="639"/>
      <c r="H10" s="323"/>
    </row>
    <row r="11" spans="1:13" ht="29" x14ac:dyDescent="0.35">
      <c r="A11" s="3" t="str">
        <f>'Template Old'!A11</f>
        <v>Directionally consistent with IERP findings (See Note 5)</v>
      </c>
      <c r="B11" s="632"/>
      <c r="C11" s="632"/>
      <c r="D11" s="632"/>
      <c r="E11" s="632"/>
      <c r="F11" s="632"/>
      <c r="G11" s="632"/>
      <c r="H11" s="321"/>
      <c r="K11" s="1"/>
      <c r="L11" s="1"/>
      <c r="M11" s="1"/>
    </row>
    <row r="12" spans="1:13" ht="14.9" customHeight="1" x14ac:dyDescent="0.35">
      <c r="A12" s="3" t="str">
        <f>'Template Old'!A12</f>
        <v>Developer</v>
      </c>
      <c r="B12" s="632"/>
      <c r="C12" s="632"/>
      <c r="D12" s="632"/>
      <c r="E12" s="632"/>
      <c r="F12" s="632"/>
      <c r="G12" s="632"/>
      <c r="H12" s="321"/>
    </row>
    <row r="13" spans="1:13" x14ac:dyDescent="0.35">
      <c r="A13" s="3" t="str">
        <f>'Template Old'!A13</f>
        <v>PMOS Liaison</v>
      </c>
      <c r="B13" s="632"/>
      <c r="C13" s="632"/>
      <c r="D13" s="632"/>
      <c r="E13" s="632"/>
      <c r="F13" s="632"/>
      <c r="G13" s="632"/>
      <c r="H13" s="321"/>
    </row>
    <row r="14" spans="1:13" ht="29.15" customHeight="1" x14ac:dyDescent="0.35">
      <c r="A14" s="3" t="str">
        <f>'Template Old'!A14</f>
        <v>Affected Standards</v>
      </c>
      <c r="B14" s="259">
        <v>9</v>
      </c>
      <c r="C14" s="632" t="s">
        <v>491</v>
      </c>
      <c r="D14" s="632"/>
      <c r="E14" s="632"/>
      <c r="F14" s="632"/>
      <c r="G14" s="632"/>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41691</v>
      </c>
      <c r="C22" s="74">
        <v>41722</v>
      </c>
      <c r="D22" s="75"/>
      <c r="E22" s="74"/>
      <c r="F22" s="42">
        <f t="shared" si="0"/>
        <v>-41691</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42019</v>
      </c>
      <c r="C31" s="74">
        <v>42025</v>
      </c>
      <c r="D31" s="75"/>
      <c r="E31" s="74">
        <v>41927</v>
      </c>
      <c r="F31" s="42">
        <f t="shared" si="0"/>
        <v>-42019</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3" t="s">
        <v>227</v>
      </c>
      <c r="B38" s="24">
        <v>43525</v>
      </c>
      <c r="C38" s="635" t="s">
        <v>208</v>
      </c>
      <c r="D38" s="635"/>
      <c r="E38" s="635"/>
      <c r="F38" s="635"/>
      <c r="G38" s="635"/>
      <c r="H38" s="636"/>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793" priority="2">
      <formula>AND($B19&lt;=NOW(),$C19&gt;=NOW())</formula>
    </cfRule>
  </conditionalFormatting>
  <conditionalFormatting sqref="D19:D34">
    <cfRule type="expression" dxfId="792" priority="1">
      <formula>AND($D19&lt;=NOW(),$E19&gt;=NOW())</formula>
    </cfRule>
  </conditionalFormatting>
  <conditionalFormatting sqref="F19:F34">
    <cfRule type="cellIs" dxfId="791" priority="3" operator="lessThan">
      <formula>-90</formula>
    </cfRule>
    <cfRule type="cellIs" dxfId="790" priority="4" operator="lessThan">
      <formula>-45</formula>
    </cfRule>
    <cfRule type="cellIs" dxfId="789" priority="5" operator="greaterThan">
      <formula>-45</formula>
    </cfRule>
  </conditionalFormatting>
  <hyperlinks>
    <hyperlink ref="H1" location="Home!A1" display="Return to Home" xr:uid="{00000000-0004-0000-4C00-000000000000}"/>
    <hyperlink ref="B2:G2" r:id="rId1" display="Revisions to TOP and IRO Standards" xr:uid="{00000000-0004-0000-4C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CC149BEC-56B5-4C71-ADDF-EA1CE1634295}">
            <xm:f>IF($B$20=Home!$I$5,$A$24,)</xm:f>
            <x14:dxf/>
          </x14:cfRule>
          <xm:sqref>I10:ABK10</xm:sqref>
        </x14:conditionalFormatting>
      </x14:conditionalFormatting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6">
    <tabColor rgb="FFFF0000"/>
  </sheetPr>
  <dimension ref="A1:M41"/>
  <sheetViews>
    <sheetView workbookViewId="0">
      <pane ySplit="1" topLeftCell="A17" activePane="bottomLeft" state="frozen"/>
      <selection pane="bottomLeft" activeCell="E32" sqref="E32"/>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09" t="s">
        <v>492</v>
      </c>
      <c r="C1" s="610"/>
      <c r="D1" s="610"/>
      <c r="E1" s="610"/>
      <c r="F1" s="610"/>
      <c r="G1" s="610"/>
      <c r="H1" s="49" t="s">
        <v>178</v>
      </c>
    </row>
    <row r="2" spans="1:13" s="7" customFormat="1" ht="15" customHeight="1" x14ac:dyDescent="0.45">
      <c r="A2" s="3" t="s">
        <v>204</v>
      </c>
      <c r="B2" s="640" t="s">
        <v>493</v>
      </c>
      <c r="C2" s="640"/>
      <c r="D2" s="640"/>
      <c r="E2" s="640"/>
      <c r="F2" s="640"/>
      <c r="G2" s="640"/>
      <c r="H2" s="6"/>
    </row>
    <row r="3" spans="1:13" s="7" customFormat="1" ht="15" customHeight="1" x14ac:dyDescent="0.45">
      <c r="A3" s="3" t="str">
        <f>'Template Old'!A3</f>
        <v>Status</v>
      </c>
      <c r="B3" s="612" t="s">
        <v>249</v>
      </c>
      <c r="C3" s="612"/>
      <c r="D3" s="612"/>
      <c r="E3" s="612"/>
      <c r="F3" s="612"/>
      <c r="G3" s="612"/>
      <c r="H3" s="6"/>
    </row>
    <row r="4" spans="1:13" s="7" customFormat="1" ht="32.9" customHeight="1" x14ac:dyDescent="0.45">
      <c r="A4" s="3" t="str">
        <f>'Template Old'!A4</f>
        <v>Comments</v>
      </c>
      <c r="B4" s="600" t="s">
        <v>306</v>
      </c>
      <c r="C4" s="600"/>
      <c r="D4" s="600"/>
      <c r="E4" s="600"/>
      <c r="F4" s="600"/>
      <c r="G4" s="600"/>
      <c r="H4" s="6"/>
    </row>
    <row r="5" spans="1:13" x14ac:dyDescent="0.35">
      <c r="A5" s="3" t="str">
        <f>'Template Old'!A5</f>
        <v>Deliverable</v>
      </c>
      <c r="B5" s="632"/>
      <c r="C5" s="632"/>
      <c r="D5" s="632"/>
      <c r="E5" s="632"/>
      <c r="F5" s="632"/>
      <c r="G5" s="632"/>
      <c r="H5" s="323"/>
    </row>
    <row r="6" spans="1:13" x14ac:dyDescent="0.35">
      <c r="A6" s="3" t="str">
        <f>'Template Old'!A6</f>
        <v>Deadline</v>
      </c>
      <c r="B6" s="639"/>
      <c r="C6" s="639"/>
      <c r="D6" s="639"/>
      <c r="E6" s="639"/>
      <c r="F6" s="639"/>
      <c r="G6" s="639"/>
      <c r="H6" s="323"/>
    </row>
    <row r="7" spans="1:13" ht="63" customHeight="1" x14ac:dyDescent="0.35">
      <c r="A7" s="3" t="str">
        <f>'Template Old'!A7</f>
        <v>Priority in RSDP, click to see applicable Footnote</v>
      </c>
      <c r="B7" s="3"/>
      <c r="C7" s="3"/>
      <c r="D7" s="3" t="str">
        <f>'Template Old'!D7</f>
        <v>Priority (1-Low, 2-Med, 3-High )</v>
      </c>
      <c r="E7" s="3">
        <v>3</v>
      </c>
      <c r="F7" s="3" t="str">
        <f>'Template Old'!F7</f>
        <v>Project has been Re-Baselined? (0-No, 1-Yes)</v>
      </c>
      <c r="G7" s="3">
        <v>0</v>
      </c>
      <c r="H7" s="323"/>
    </row>
    <row r="8" spans="1:13" x14ac:dyDescent="0.35">
      <c r="A8" s="3" t="str">
        <f>'Template Old'!A8</f>
        <v>P81 Req (2013)</v>
      </c>
      <c r="B8" s="639"/>
      <c r="C8" s="639"/>
      <c r="D8" s="639"/>
      <c r="E8" s="639"/>
      <c r="F8" s="639"/>
      <c r="G8" s="639"/>
      <c r="H8" s="323"/>
    </row>
    <row r="9" spans="1:13" x14ac:dyDescent="0.35">
      <c r="A9" s="3" t="str">
        <f>'Template Old'!A9</f>
        <v>Number of Directives</v>
      </c>
      <c r="B9" s="259">
        <v>3</v>
      </c>
      <c r="C9" s="639"/>
      <c r="D9" s="639"/>
      <c r="E9" s="639"/>
      <c r="F9" s="639"/>
      <c r="G9" s="639"/>
      <c r="H9" s="323"/>
    </row>
    <row r="10" spans="1:13" x14ac:dyDescent="0.35">
      <c r="A10" s="3" t="str">
        <f>'Template Old'!A10</f>
        <v>No. of Guidances (see Note 2)</v>
      </c>
      <c r="B10" s="259">
        <v>0</v>
      </c>
      <c r="C10" s="639"/>
      <c r="D10" s="639"/>
      <c r="E10" s="639"/>
      <c r="F10" s="639"/>
      <c r="G10" s="639"/>
      <c r="H10" s="323"/>
    </row>
    <row r="11" spans="1:13" ht="29" x14ac:dyDescent="0.35">
      <c r="A11" s="3" t="str">
        <f>'Template Old'!A11</f>
        <v>Directionally consistent with IERP findings (See Note 5)</v>
      </c>
      <c r="B11" s="632"/>
      <c r="C11" s="632"/>
      <c r="D11" s="632"/>
      <c r="E11" s="632"/>
      <c r="F11" s="632"/>
      <c r="G11" s="632"/>
      <c r="H11" s="321"/>
      <c r="K11" s="1"/>
      <c r="L11" s="1"/>
      <c r="M11" s="1"/>
    </row>
    <row r="12" spans="1:13" ht="14.9" customHeight="1" x14ac:dyDescent="0.35">
      <c r="A12" s="3" t="str">
        <f>'Template Old'!A12</f>
        <v>Developer</v>
      </c>
      <c r="B12" s="632"/>
      <c r="C12" s="632"/>
      <c r="D12" s="632"/>
      <c r="E12" s="632"/>
      <c r="F12" s="632"/>
      <c r="G12" s="632"/>
      <c r="H12" s="321"/>
    </row>
    <row r="13" spans="1:13" x14ac:dyDescent="0.35">
      <c r="A13" s="3" t="str">
        <f>'Template Old'!A13</f>
        <v>PMOS Liaison</v>
      </c>
      <c r="B13" s="632"/>
      <c r="C13" s="632"/>
      <c r="D13" s="632"/>
      <c r="E13" s="632"/>
      <c r="F13" s="632"/>
      <c r="G13" s="632"/>
      <c r="H13" s="321"/>
    </row>
    <row r="14" spans="1:13" ht="29.15" customHeight="1" x14ac:dyDescent="0.35">
      <c r="A14" s="3" t="str">
        <f>'Template Old'!A14</f>
        <v>Affected Standards</v>
      </c>
      <c r="B14" s="259">
        <v>1</v>
      </c>
      <c r="C14" s="632" t="s">
        <v>494</v>
      </c>
      <c r="D14" s="632"/>
      <c r="E14" s="632"/>
      <c r="F14" s="632"/>
      <c r="G14" s="632"/>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41719</v>
      </c>
      <c r="C22" s="74">
        <v>41726</v>
      </c>
      <c r="D22" s="75"/>
      <c r="E22" s="74"/>
      <c r="F22" s="42">
        <f t="shared" si="0"/>
        <v>-41719</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42114</v>
      </c>
      <c r="C31" s="74">
        <v>42123</v>
      </c>
      <c r="D31" s="75"/>
      <c r="E31" s="74">
        <v>42185</v>
      </c>
      <c r="F31" s="42">
        <f t="shared" si="0"/>
        <v>-42114</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3" t="s">
        <v>227</v>
      </c>
      <c r="B38" s="24">
        <v>43525</v>
      </c>
      <c r="C38" s="635" t="s">
        <v>208</v>
      </c>
      <c r="D38" s="635"/>
      <c r="E38" s="635"/>
      <c r="F38" s="635"/>
      <c r="G38" s="635"/>
      <c r="H38" s="636"/>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18">
    <mergeCell ref="B6:G6"/>
    <mergeCell ref="B1:G1"/>
    <mergeCell ref="B2:G2"/>
    <mergeCell ref="B3:G3"/>
    <mergeCell ref="B4:G4"/>
    <mergeCell ref="B5:G5"/>
    <mergeCell ref="C41:H41"/>
    <mergeCell ref="B8:G8"/>
    <mergeCell ref="C9:G9"/>
    <mergeCell ref="C10:G10"/>
    <mergeCell ref="B11:G11"/>
    <mergeCell ref="B12:G12"/>
    <mergeCell ref="B13:G13"/>
    <mergeCell ref="C14:G14"/>
    <mergeCell ref="C37:H37"/>
    <mergeCell ref="C38:H38"/>
    <mergeCell ref="C39:H39"/>
    <mergeCell ref="C40:H40"/>
  </mergeCells>
  <conditionalFormatting sqref="B19:C34">
    <cfRule type="expression" dxfId="788" priority="2">
      <formula>AND($B19&lt;=NOW(),$C19&gt;=NOW())</formula>
    </cfRule>
  </conditionalFormatting>
  <conditionalFormatting sqref="D19:D34">
    <cfRule type="expression" dxfId="787" priority="1">
      <formula>AND($D19&lt;=NOW(),$E19&gt;=NOW())</formula>
    </cfRule>
  </conditionalFormatting>
  <conditionalFormatting sqref="F19:F34">
    <cfRule type="cellIs" dxfId="786" priority="3" operator="lessThan">
      <formula>-90</formula>
    </cfRule>
    <cfRule type="cellIs" dxfId="785" priority="4" operator="lessThan">
      <formula>-45</formula>
    </cfRule>
    <cfRule type="cellIs" dxfId="784" priority="5" operator="greaterThan">
      <formula>-45</formula>
    </cfRule>
  </conditionalFormatting>
  <hyperlinks>
    <hyperlink ref="H1" location="Home!A1" display="Return to Home" xr:uid="{00000000-0004-0000-4D00-000000000000}"/>
    <hyperlink ref="B2:G2" r:id="rId1" display="Physical Security" xr:uid="{00000000-0004-0000-4D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FEA8B9CF-E385-4BDA-9B9D-D8515026B701}">
            <xm:f>IF($B$20=Home!$I$5,$A$24,)</xm:f>
            <x14:dxf/>
          </x14:cfRule>
          <xm:sqref>I10:ABK10</xm:sqref>
        </x14:conditionalFormatting>
      </x14:conditionalFormatting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7">
    <tabColor rgb="FFFF0000"/>
  </sheetPr>
  <dimension ref="A1:M41"/>
  <sheetViews>
    <sheetView workbookViewId="0">
      <pane ySplit="1" topLeftCell="A2" activePane="bottomLeft" state="frozen"/>
      <selection pane="bottomLeft" activeCell="B5" sqref="B5:G5"/>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09" t="s">
        <v>495</v>
      </c>
      <c r="C1" s="610"/>
      <c r="D1" s="610"/>
      <c r="E1" s="610"/>
      <c r="F1" s="610"/>
      <c r="G1" s="610"/>
      <c r="H1" s="49" t="s">
        <v>178</v>
      </c>
    </row>
    <row r="2" spans="1:13" s="7" customFormat="1" ht="15" customHeight="1" x14ac:dyDescent="0.45">
      <c r="A2" s="3" t="s">
        <v>204</v>
      </c>
      <c r="B2" s="640" t="s">
        <v>496</v>
      </c>
      <c r="C2" s="640"/>
      <c r="D2" s="640"/>
      <c r="E2" s="640"/>
      <c r="F2" s="640"/>
      <c r="G2" s="640"/>
      <c r="H2" s="6"/>
    </row>
    <row r="3" spans="1:13" s="7" customFormat="1" ht="15" customHeight="1" x14ac:dyDescent="0.45">
      <c r="A3" s="3" t="str">
        <f>'Template Old'!A3</f>
        <v>Status</v>
      </c>
      <c r="B3" s="612" t="s">
        <v>237</v>
      </c>
      <c r="C3" s="612"/>
      <c r="D3" s="612"/>
      <c r="E3" s="612"/>
      <c r="F3" s="612"/>
      <c r="G3" s="612"/>
      <c r="H3" s="6"/>
    </row>
    <row r="4" spans="1:13" s="7" customFormat="1" ht="31.5" customHeight="1" x14ac:dyDescent="0.45">
      <c r="A4" s="3" t="str">
        <f>'Template Old'!A4</f>
        <v>Comments</v>
      </c>
      <c r="B4" s="673" t="s">
        <v>497</v>
      </c>
      <c r="C4" s="673"/>
      <c r="D4" s="673"/>
      <c r="E4" s="673"/>
      <c r="F4" s="673"/>
      <c r="G4" s="673"/>
      <c r="H4" s="6"/>
    </row>
    <row r="5" spans="1:13" x14ac:dyDescent="0.35">
      <c r="A5" s="3" t="str">
        <f>'Template Old'!A5</f>
        <v>Deliverable</v>
      </c>
      <c r="B5" s="632"/>
      <c r="C5" s="632"/>
      <c r="D5" s="632"/>
      <c r="E5" s="632"/>
      <c r="F5" s="632"/>
      <c r="G5" s="632"/>
      <c r="H5" s="323"/>
    </row>
    <row r="6" spans="1:13" x14ac:dyDescent="0.35">
      <c r="A6" s="3" t="str">
        <f>'Template Old'!A6</f>
        <v>Deadline</v>
      </c>
      <c r="B6" s="639"/>
      <c r="C6" s="639"/>
      <c r="D6" s="639"/>
      <c r="E6" s="639"/>
      <c r="F6" s="639"/>
      <c r="G6" s="639"/>
      <c r="H6" s="323"/>
    </row>
    <row r="7" spans="1:13" ht="63" customHeight="1" x14ac:dyDescent="0.35">
      <c r="A7" s="3" t="str">
        <f>'Template Old'!A7</f>
        <v>Priority in RSDP, click to see applicable Footnote</v>
      </c>
      <c r="B7" s="3"/>
      <c r="C7" s="3"/>
      <c r="D7" s="3" t="str">
        <f>'Template Old'!D7</f>
        <v>Priority (1-Low, 2-Med, 3-High )</v>
      </c>
      <c r="E7" s="3">
        <v>1</v>
      </c>
      <c r="F7" s="3" t="str">
        <f>'Template Old'!F7</f>
        <v>Project has been Re-Baselined? (0-No, 1-Yes)</v>
      </c>
      <c r="G7" s="3">
        <v>0</v>
      </c>
      <c r="H7" s="323"/>
    </row>
    <row r="8" spans="1:13" x14ac:dyDescent="0.35">
      <c r="A8" s="3" t="str">
        <f>'Template Old'!A8</f>
        <v>P81 Req (2013)</v>
      </c>
      <c r="B8" s="639"/>
      <c r="C8" s="639"/>
      <c r="D8" s="639"/>
      <c r="E8" s="639"/>
      <c r="F8" s="639"/>
      <c r="G8" s="639"/>
      <c r="H8" s="323"/>
    </row>
    <row r="9" spans="1:13" x14ac:dyDescent="0.35">
      <c r="A9" s="3" t="str">
        <f>'Template Old'!A9</f>
        <v>Number of Directives</v>
      </c>
      <c r="B9" s="259">
        <v>0</v>
      </c>
      <c r="C9" s="639"/>
      <c r="D9" s="639"/>
      <c r="E9" s="639"/>
      <c r="F9" s="639"/>
      <c r="G9" s="639"/>
      <c r="H9" s="323"/>
    </row>
    <row r="10" spans="1:13" x14ac:dyDescent="0.35">
      <c r="A10" s="3" t="str">
        <f>'Template Old'!A10</f>
        <v>No. of Guidances (see Note 2)</v>
      </c>
      <c r="B10" s="259">
        <v>0</v>
      </c>
      <c r="C10" s="639"/>
      <c r="D10" s="639"/>
      <c r="E10" s="639"/>
      <c r="F10" s="639"/>
      <c r="G10" s="639"/>
      <c r="H10" s="323"/>
    </row>
    <row r="11" spans="1:13" ht="29" x14ac:dyDescent="0.35">
      <c r="A11" s="3" t="str">
        <f>'Template Old'!A11</f>
        <v>Directionally consistent with IERP findings (See Note 5)</v>
      </c>
      <c r="B11" s="632"/>
      <c r="C11" s="632"/>
      <c r="D11" s="632"/>
      <c r="E11" s="632"/>
      <c r="F11" s="632"/>
      <c r="G11" s="632"/>
      <c r="H11" s="321"/>
      <c r="K11" s="1"/>
      <c r="L11" s="1"/>
      <c r="M11" s="1"/>
    </row>
    <row r="12" spans="1:13" ht="14.9" customHeight="1" x14ac:dyDescent="0.35">
      <c r="A12" s="3" t="str">
        <f>'Template Old'!A12</f>
        <v>Developer</v>
      </c>
      <c r="B12" s="632"/>
      <c r="C12" s="632"/>
      <c r="D12" s="632"/>
      <c r="E12" s="632"/>
      <c r="F12" s="632"/>
      <c r="G12" s="632"/>
      <c r="H12" s="321"/>
    </row>
    <row r="13" spans="1:13" x14ac:dyDescent="0.35">
      <c r="A13" s="3" t="str">
        <f>'Template Old'!A13</f>
        <v>PMOS Liaison</v>
      </c>
      <c r="B13" s="632"/>
      <c r="C13" s="632"/>
      <c r="D13" s="632"/>
      <c r="E13" s="632"/>
      <c r="F13" s="632"/>
      <c r="G13" s="632"/>
      <c r="H13" s="321"/>
    </row>
    <row r="14" spans="1:13" ht="29.15" customHeight="1" x14ac:dyDescent="0.35">
      <c r="A14" s="3" t="str">
        <f>'Template Old'!A14</f>
        <v>Affected Standards</v>
      </c>
      <c r="B14" s="259">
        <v>4</v>
      </c>
      <c r="C14" s="632" t="s">
        <v>498</v>
      </c>
      <c r="D14" s="632"/>
      <c r="E14" s="632"/>
      <c r="F14" s="632"/>
      <c r="G14" s="632"/>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c r="C22" s="74"/>
      <c r="D22" s="75"/>
      <c r="E22" s="74"/>
      <c r="F22" s="42">
        <f t="shared" si="0"/>
        <v>0</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v>42090</v>
      </c>
      <c r="C24" s="75">
        <v>42135</v>
      </c>
      <c r="D24" s="75"/>
      <c r="E24" s="74"/>
      <c r="F24" s="42">
        <f t="shared" si="0"/>
        <v>-42090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c r="C31" s="74"/>
      <c r="D31" s="75"/>
      <c r="E31" s="74"/>
      <c r="F31" s="42">
        <f t="shared" si="0"/>
        <v>0</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3" t="s">
        <v>227</v>
      </c>
      <c r="B38" s="24">
        <v>43525</v>
      </c>
      <c r="C38" s="635" t="s">
        <v>208</v>
      </c>
      <c r="D38" s="635"/>
      <c r="E38" s="635"/>
      <c r="F38" s="635"/>
      <c r="G38" s="635"/>
      <c r="H38" s="636"/>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783" priority="2">
      <formula>AND($B19&lt;=NOW(),$C19&gt;=NOW())</formula>
    </cfRule>
  </conditionalFormatting>
  <conditionalFormatting sqref="D19:D34">
    <cfRule type="expression" dxfId="782" priority="1">
      <formula>AND($D19&lt;=NOW(),$E19&gt;=NOW())</formula>
    </cfRule>
  </conditionalFormatting>
  <conditionalFormatting sqref="F19:F34">
    <cfRule type="cellIs" dxfId="781" priority="3" operator="lessThan">
      <formula>-90</formula>
    </cfRule>
    <cfRule type="cellIs" dxfId="780" priority="4" operator="lessThan">
      <formula>-45</formula>
    </cfRule>
    <cfRule type="cellIs" dxfId="779" priority="5" operator="greaterThan">
      <formula>-45</formula>
    </cfRule>
  </conditionalFormatting>
  <hyperlinks>
    <hyperlink ref="H1" location="Home!A1" display="Return to Home" xr:uid="{00000000-0004-0000-4E00-000000000000}"/>
    <hyperlink ref="B2:G2" r:id="rId1" display="Periodic Review of Emergency Operations " xr:uid="{00000000-0004-0000-4E00-000001000000}"/>
    <hyperlink ref="B4:G4" r:id="rId2" display="This project was added for the purpose of metrics. Guideline was recommended" xr:uid="{00000000-0004-0000-4E00-000002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E867FE20-55B0-46C0-B3B3-13BBB61F9480}">
            <xm:f>IF($B$20=Home!$I$5,$A$24,)</xm:f>
            <x14:dxf/>
          </x14:cfRule>
          <xm:sqref>I10:ABK10</xm:sqref>
        </x14:conditionalFormatting>
      </x14:conditionalFormatting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78">
    <tabColor rgb="FFFF0000"/>
  </sheetPr>
  <dimension ref="A1:M41"/>
  <sheetViews>
    <sheetView workbookViewId="0">
      <pane ySplit="1" topLeftCell="A2" activePane="bottomLeft" state="frozen"/>
      <selection pane="bottomLeft" activeCell="B4" sqref="B4:G4"/>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09" t="s">
        <v>499</v>
      </c>
      <c r="C1" s="610"/>
      <c r="D1" s="610"/>
      <c r="E1" s="610"/>
      <c r="F1" s="610"/>
      <c r="G1" s="610"/>
      <c r="H1" s="49" t="s">
        <v>178</v>
      </c>
    </row>
    <row r="2" spans="1:13" s="7" customFormat="1" ht="15" customHeight="1" x14ac:dyDescent="0.45">
      <c r="A2" s="3" t="s">
        <v>204</v>
      </c>
      <c r="B2" s="640" t="s">
        <v>500</v>
      </c>
      <c r="C2" s="640"/>
      <c r="D2" s="640"/>
      <c r="E2" s="640"/>
      <c r="F2" s="640"/>
      <c r="G2" s="640"/>
      <c r="H2" s="6"/>
    </row>
    <row r="3" spans="1:13" s="7" customFormat="1" ht="15" customHeight="1" x14ac:dyDescent="0.45">
      <c r="A3" s="3" t="str">
        <f>'Template Old'!A3</f>
        <v>Status</v>
      </c>
      <c r="B3" s="612" t="s">
        <v>237</v>
      </c>
      <c r="C3" s="612"/>
      <c r="D3" s="612"/>
      <c r="E3" s="612"/>
      <c r="F3" s="612"/>
      <c r="G3" s="612"/>
      <c r="H3" s="6"/>
    </row>
    <row r="4" spans="1:13" s="7" customFormat="1" ht="18" customHeight="1" x14ac:dyDescent="0.45">
      <c r="A4" s="3" t="str">
        <f>'Template Old'!A4</f>
        <v>Comments</v>
      </c>
      <c r="B4" s="600" t="s">
        <v>501</v>
      </c>
      <c r="C4" s="600"/>
      <c r="D4" s="600"/>
      <c r="E4" s="600"/>
      <c r="F4" s="600"/>
      <c r="G4" s="600"/>
      <c r="H4" s="6"/>
    </row>
    <row r="5" spans="1:13" x14ac:dyDescent="0.35">
      <c r="A5" s="3" t="str">
        <f>'Template Old'!A5</f>
        <v>Deliverable</v>
      </c>
      <c r="B5" s="632"/>
      <c r="C5" s="632"/>
      <c r="D5" s="632"/>
      <c r="E5" s="632"/>
      <c r="F5" s="632"/>
      <c r="G5" s="632"/>
      <c r="H5" s="323"/>
    </row>
    <row r="6" spans="1:13" x14ac:dyDescent="0.35">
      <c r="A6" s="3" t="str">
        <f>'Template Old'!A6</f>
        <v>Deadline</v>
      </c>
      <c r="B6" s="639"/>
      <c r="C6" s="639"/>
      <c r="D6" s="639"/>
      <c r="E6" s="639"/>
      <c r="F6" s="639"/>
      <c r="G6" s="639"/>
      <c r="H6" s="323"/>
    </row>
    <row r="7" spans="1:13" ht="63" customHeight="1" x14ac:dyDescent="0.35">
      <c r="A7" s="3" t="str">
        <f>'Template Old'!A7</f>
        <v>Priority in RSDP, click to see applicable Footnote</v>
      </c>
      <c r="B7" s="3"/>
      <c r="C7" s="3"/>
      <c r="D7" s="3" t="str">
        <f>'Template Old'!D7</f>
        <v>Priority (1-Low, 2-Med, 3-High )</v>
      </c>
      <c r="E7" s="3">
        <v>1</v>
      </c>
      <c r="F7" s="3" t="str">
        <f>'Template Old'!F7</f>
        <v>Project has been Re-Baselined? (0-No, 1-Yes)</v>
      </c>
      <c r="G7" s="3">
        <v>0</v>
      </c>
      <c r="H7" s="323"/>
    </row>
    <row r="8" spans="1:13" x14ac:dyDescent="0.35">
      <c r="A8" s="3" t="str">
        <f>'Template Old'!A8</f>
        <v>P81 Req (2013)</v>
      </c>
      <c r="B8" s="639"/>
      <c r="C8" s="639"/>
      <c r="D8" s="639"/>
      <c r="E8" s="639"/>
      <c r="F8" s="639"/>
      <c r="G8" s="639"/>
      <c r="H8" s="323"/>
    </row>
    <row r="9" spans="1:13" x14ac:dyDescent="0.35">
      <c r="A9" s="3" t="str">
        <f>'Template Old'!A9</f>
        <v>Number of Directives</v>
      </c>
      <c r="B9" s="259">
        <v>0</v>
      </c>
      <c r="C9" s="639"/>
      <c r="D9" s="639"/>
      <c r="E9" s="639"/>
      <c r="F9" s="639"/>
      <c r="G9" s="639"/>
      <c r="H9" s="323"/>
    </row>
    <row r="10" spans="1:13" x14ac:dyDescent="0.35">
      <c r="A10" s="3" t="str">
        <f>'Template Old'!A10</f>
        <v>No. of Guidances (see Note 2)</v>
      </c>
      <c r="B10" s="259">
        <v>0</v>
      </c>
      <c r="C10" s="639"/>
      <c r="D10" s="639"/>
      <c r="E10" s="639"/>
      <c r="F10" s="639"/>
      <c r="G10" s="639"/>
      <c r="H10" s="323"/>
    </row>
    <row r="11" spans="1:13" ht="29" x14ac:dyDescent="0.35">
      <c r="A11" s="3" t="str">
        <f>'Template Old'!A11</f>
        <v>Directionally consistent with IERP findings (See Note 5)</v>
      </c>
      <c r="B11" s="632"/>
      <c r="C11" s="632"/>
      <c r="D11" s="632"/>
      <c r="E11" s="632"/>
      <c r="F11" s="632"/>
      <c r="G11" s="632"/>
      <c r="H11" s="321"/>
      <c r="K11" s="1"/>
      <c r="L11" s="1"/>
      <c r="M11" s="1"/>
    </row>
    <row r="12" spans="1:13" ht="14.9" customHeight="1" x14ac:dyDescent="0.35">
      <c r="A12" s="3" t="str">
        <f>'Template Old'!A12</f>
        <v>Developer</v>
      </c>
      <c r="B12" s="632"/>
      <c r="C12" s="632"/>
      <c r="D12" s="632"/>
      <c r="E12" s="632"/>
      <c r="F12" s="632"/>
      <c r="G12" s="632"/>
      <c r="H12" s="321"/>
    </row>
    <row r="13" spans="1:13" x14ac:dyDescent="0.35">
      <c r="A13" s="3" t="str">
        <f>'Template Old'!A13</f>
        <v>PMOS Liaison</v>
      </c>
      <c r="B13" s="632"/>
      <c r="C13" s="632"/>
      <c r="D13" s="632"/>
      <c r="E13" s="632"/>
      <c r="F13" s="632"/>
      <c r="G13" s="632"/>
      <c r="H13" s="321"/>
    </row>
    <row r="14" spans="1:13" ht="29.15" customHeight="1" x14ac:dyDescent="0.35">
      <c r="A14" s="3" t="str">
        <f>'Template Old'!A14</f>
        <v>Affected Standards</v>
      </c>
      <c r="B14" s="259">
        <v>3</v>
      </c>
      <c r="C14" s="632" t="s">
        <v>502</v>
      </c>
      <c r="D14" s="632"/>
      <c r="E14" s="632"/>
      <c r="F14" s="632"/>
      <c r="G14" s="632"/>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c r="C22" s="74"/>
      <c r="D22" s="75"/>
      <c r="E22" s="74"/>
      <c r="F22" s="42">
        <f t="shared" si="0"/>
        <v>0</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v>42128</v>
      </c>
      <c r="C24" s="74">
        <v>42172</v>
      </c>
      <c r="D24" s="75"/>
      <c r="E24" s="74"/>
      <c r="F24" s="42">
        <f t="shared" si="0"/>
        <v>-42128</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c r="C31" s="74"/>
      <c r="D31" s="75"/>
      <c r="E31" s="74"/>
      <c r="F31" s="42">
        <f t="shared" si="0"/>
        <v>0</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3" t="s">
        <v>227</v>
      </c>
      <c r="B38" s="24">
        <v>43525</v>
      </c>
      <c r="C38" s="635" t="s">
        <v>208</v>
      </c>
      <c r="D38" s="635"/>
      <c r="E38" s="635"/>
      <c r="F38" s="635"/>
      <c r="G38" s="635"/>
      <c r="H38" s="636"/>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778" priority="2">
      <formula>AND($B19&lt;=NOW(),$C19&gt;=NOW())</formula>
    </cfRule>
  </conditionalFormatting>
  <conditionalFormatting sqref="D19:D34">
    <cfRule type="expression" dxfId="777" priority="1">
      <formula>AND($D19&lt;=NOW(),$E19&gt;=NOW())</formula>
    </cfRule>
  </conditionalFormatting>
  <conditionalFormatting sqref="F19:F34">
    <cfRule type="cellIs" dxfId="776" priority="3" operator="lessThan">
      <formula>-90</formula>
    </cfRule>
    <cfRule type="cellIs" dxfId="775" priority="4" operator="lessThan">
      <formula>-45</formula>
    </cfRule>
    <cfRule type="cellIs" dxfId="774" priority="5" operator="greaterThan">
      <formula>-45</formula>
    </cfRule>
  </conditionalFormatting>
  <hyperlinks>
    <hyperlink ref="H1" location="Home!A1" display="Return to Home" xr:uid="{00000000-0004-0000-4F00-000000000000}"/>
    <hyperlink ref="B2:G2" r:id="rId1" display="Periodic Review of System Operating Limit Standards " xr:uid="{00000000-0004-0000-4F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D4687631-5CC6-45A9-8A3A-7DC0755D3AAB}">
            <xm:f>IF($B$20=Home!$I$5,$A$24,)</xm:f>
            <x14:dxf/>
          </x14:cfRule>
          <xm:sqref>I10:ABK10</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7030A0"/>
  </sheetPr>
  <dimension ref="A1:I81"/>
  <sheetViews>
    <sheetView workbookViewId="0">
      <selection activeCell="B17" sqref="B17"/>
    </sheetView>
  </sheetViews>
  <sheetFormatPr defaultRowHeight="14.5" x14ac:dyDescent="0.35"/>
  <cols>
    <col min="1" max="1" width="17.453125" bestFit="1" customWidth="1"/>
    <col min="2" max="2" width="12" bestFit="1" customWidth="1"/>
    <col min="3" max="3" width="13.453125" bestFit="1" customWidth="1"/>
    <col min="4" max="5" width="12" bestFit="1" customWidth="1"/>
    <col min="6" max="6" width="12.453125" bestFit="1" customWidth="1"/>
    <col min="7" max="7" width="12" bestFit="1" customWidth="1"/>
    <col min="8" max="9" width="12.1796875" bestFit="1" customWidth="1"/>
  </cols>
  <sheetData>
    <row r="1" spans="1:9" x14ac:dyDescent="0.35">
      <c r="A1" t="s">
        <v>92</v>
      </c>
    </row>
    <row r="2" spans="1:9" ht="15" thickBot="1" x14ac:dyDescent="0.4"/>
    <row r="3" spans="1:9" x14ac:dyDescent="0.35">
      <c r="A3" s="279" t="s">
        <v>93</v>
      </c>
      <c r="B3" s="279"/>
    </row>
    <row r="4" spans="1:9" x14ac:dyDescent="0.35">
      <c r="A4" t="s">
        <v>94</v>
      </c>
      <c r="B4">
        <v>0.34721032548766873</v>
      </c>
    </row>
    <row r="5" spans="1:9" x14ac:dyDescent="0.35">
      <c r="A5" t="s">
        <v>95</v>
      </c>
      <c r="B5">
        <v>0.12055501012525287</v>
      </c>
    </row>
    <row r="6" spans="1:9" x14ac:dyDescent="0.35">
      <c r="A6" t="s">
        <v>96</v>
      </c>
      <c r="B6">
        <v>0.10456510121843929</v>
      </c>
    </row>
    <row r="7" spans="1:9" x14ac:dyDescent="0.35">
      <c r="A7" t="s">
        <v>97</v>
      </c>
      <c r="B7">
        <v>701.89780864308318</v>
      </c>
    </row>
    <row r="8" spans="1:9" ht="15" thickBot="1" x14ac:dyDescent="0.4">
      <c r="A8" s="244" t="s">
        <v>98</v>
      </c>
      <c r="B8" s="244">
        <v>57</v>
      </c>
    </row>
    <row r="10" spans="1:9" ht="15" thickBot="1" x14ac:dyDescent="0.4">
      <c r="A10" t="s">
        <v>99</v>
      </c>
    </row>
    <row r="11" spans="1:9" x14ac:dyDescent="0.35">
      <c r="A11" s="278"/>
      <c r="B11" s="278" t="s">
        <v>100</v>
      </c>
      <c r="C11" s="278" t="s">
        <v>101</v>
      </c>
      <c r="D11" s="278" t="s">
        <v>102</v>
      </c>
      <c r="E11" s="278" t="s">
        <v>103</v>
      </c>
      <c r="F11" s="278" t="s">
        <v>104</v>
      </c>
    </row>
    <row r="12" spans="1:9" x14ac:dyDescent="0.35">
      <c r="A12" t="s">
        <v>105</v>
      </c>
      <c r="B12">
        <v>1</v>
      </c>
      <c r="C12">
        <v>3714386.1158962846</v>
      </c>
      <c r="D12">
        <v>3714386.1158962846</v>
      </c>
      <c r="E12">
        <v>7.5394432093282431</v>
      </c>
      <c r="F12">
        <v>8.1405771680427546E-3</v>
      </c>
    </row>
    <row r="13" spans="1:9" x14ac:dyDescent="0.35">
      <c r="A13" t="s">
        <v>106</v>
      </c>
      <c r="B13">
        <v>55</v>
      </c>
      <c r="C13">
        <v>27096329.357787922</v>
      </c>
      <c r="D13">
        <v>492660.53377796221</v>
      </c>
    </row>
    <row r="14" spans="1:9" ht="15" thickBot="1" x14ac:dyDescent="0.4">
      <c r="A14" s="244" t="s">
        <v>107</v>
      </c>
      <c r="B14" s="244">
        <v>56</v>
      </c>
      <c r="C14" s="244">
        <v>30810715.473684207</v>
      </c>
      <c r="D14" s="244"/>
      <c r="E14" s="244"/>
      <c r="F14" s="244"/>
    </row>
    <row r="15" spans="1:9" ht="15" thickBot="1" x14ac:dyDescent="0.4"/>
    <row r="16" spans="1:9" x14ac:dyDescent="0.35">
      <c r="A16" s="278"/>
      <c r="B16" s="278" t="s">
        <v>108</v>
      </c>
      <c r="C16" s="278" t="s">
        <v>97</v>
      </c>
      <c r="D16" s="278" t="s">
        <v>109</v>
      </c>
      <c r="E16" s="278" t="s">
        <v>110</v>
      </c>
      <c r="F16" s="278" t="s">
        <v>111</v>
      </c>
      <c r="G16" s="278" t="s">
        <v>112</v>
      </c>
      <c r="H16" s="278" t="s">
        <v>113</v>
      </c>
      <c r="I16" s="278" t="s">
        <v>114</v>
      </c>
    </row>
    <row r="17" spans="1:9" x14ac:dyDescent="0.35">
      <c r="A17" t="s">
        <v>72</v>
      </c>
      <c r="B17">
        <v>517.4001542752037</v>
      </c>
      <c r="C17">
        <v>152.1782884112223</v>
      </c>
      <c r="D17">
        <v>3.3999603995877794</v>
      </c>
      <c r="E17">
        <v>1.261019712450992E-3</v>
      </c>
      <c r="F17">
        <v>212.42804925482261</v>
      </c>
      <c r="G17">
        <v>822.37225929558485</v>
      </c>
      <c r="H17">
        <v>212.42804925482261</v>
      </c>
      <c r="I17">
        <v>822.37225929558485</v>
      </c>
    </row>
    <row r="18" spans="1:9" ht="29.5" thickBot="1" x14ac:dyDescent="0.4">
      <c r="A18" s="270" t="s">
        <v>86</v>
      </c>
      <c r="B18" s="244">
        <v>141.77587373167964</v>
      </c>
      <c r="C18" s="244">
        <v>51.633634394915049</v>
      </c>
      <c r="D18" s="244">
        <v>2.7458046560759226</v>
      </c>
      <c r="E18" s="244">
        <v>8.140577168042883E-3</v>
      </c>
      <c r="F18" s="244">
        <v>38.299758080291141</v>
      </c>
      <c r="G18" s="244">
        <v>245.25198938306812</v>
      </c>
      <c r="H18" s="244">
        <v>38.299758080291141</v>
      </c>
      <c r="I18" s="244">
        <v>245.25198938306812</v>
      </c>
    </row>
    <row r="22" spans="1:9" x14ac:dyDescent="0.35">
      <c r="A22" t="s">
        <v>115</v>
      </c>
    </row>
    <row r="23" spans="1:9" ht="15" thickBot="1" x14ac:dyDescent="0.4"/>
    <row r="24" spans="1:9" ht="58" x14ac:dyDescent="0.35">
      <c r="A24" s="278" t="s">
        <v>116</v>
      </c>
      <c r="B24" s="280" t="s">
        <v>117</v>
      </c>
      <c r="C24" s="278" t="s">
        <v>118</v>
      </c>
    </row>
    <row r="25" spans="1:9" x14ac:dyDescent="0.35">
      <c r="A25">
        <v>1</v>
      </c>
      <c r="B25">
        <v>871.83983860440276</v>
      </c>
      <c r="C25">
        <v>52.160161395597243</v>
      </c>
    </row>
    <row r="26" spans="1:9" x14ac:dyDescent="0.35">
      <c r="A26">
        <v>2</v>
      </c>
      <c r="B26">
        <v>1368.0553966652815</v>
      </c>
      <c r="C26">
        <v>703.94460333471852</v>
      </c>
    </row>
    <row r="27" spans="1:9" x14ac:dyDescent="0.35">
      <c r="A27">
        <v>3</v>
      </c>
      <c r="B27">
        <v>942.72777547024259</v>
      </c>
      <c r="C27">
        <v>547.27222452975741</v>
      </c>
    </row>
    <row r="28" spans="1:9" x14ac:dyDescent="0.35">
      <c r="A28">
        <v>4</v>
      </c>
      <c r="B28">
        <v>694.61999643980323</v>
      </c>
      <c r="C28">
        <v>1881.3800035601967</v>
      </c>
    </row>
    <row r="29" spans="1:9" x14ac:dyDescent="0.35">
      <c r="A29">
        <v>5</v>
      </c>
      <c r="B29">
        <v>1616.1631756957208</v>
      </c>
      <c r="C29">
        <v>566.83682430427916</v>
      </c>
    </row>
    <row r="30" spans="1:9" x14ac:dyDescent="0.35">
      <c r="A30">
        <v>6</v>
      </c>
      <c r="B30">
        <v>871.83983860440276</v>
      </c>
      <c r="C30">
        <v>486.16016139559724</v>
      </c>
    </row>
    <row r="31" spans="1:9" x14ac:dyDescent="0.35">
      <c r="A31">
        <v>7</v>
      </c>
      <c r="B31">
        <v>659.17602800688337</v>
      </c>
      <c r="C31">
        <v>581.82397199311663</v>
      </c>
    </row>
    <row r="32" spans="1:9" x14ac:dyDescent="0.35">
      <c r="A32">
        <v>8</v>
      </c>
      <c r="B32">
        <v>1084.5036492019221</v>
      </c>
      <c r="C32">
        <v>1085.4963507980779</v>
      </c>
    </row>
    <row r="33" spans="1:3" x14ac:dyDescent="0.35">
      <c r="A33">
        <v>9</v>
      </c>
      <c r="B33">
        <v>730.06396487272309</v>
      </c>
      <c r="C33">
        <v>2055.9360351272771</v>
      </c>
    </row>
    <row r="34" spans="1:3" x14ac:dyDescent="0.35">
      <c r="A34">
        <v>10</v>
      </c>
      <c r="B34">
        <v>1013.6157123360824</v>
      </c>
      <c r="C34">
        <v>1881.3842876639176</v>
      </c>
    </row>
    <row r="35" spans="1:3" x14ac:dyDescent="0.35">
      <c r="A35">
        <v>11</v>
      </c>
      <c r="B35">
        <v>730.06396487272309</v>
      </c>
      <c r="C35">
        <v>-177.06396487272309</v>
      </c>
    </row>
    <row r="36" spans="1:3" x14ac:dyDescent="0.35">
      <c r="A36">
        <v>12</v>
      </c>
      <c r="B36">
        <v>1013.6157123360824</v>
      </c>
      <c r="C36">
        <v>948.38428766391758</v>
      </c>
    </row>
    <row r="37" spans="1:3" x14ac:dyDescent="0.35">
      <c r="A37">
        <v>13</v>
      </c>
      <c r="B37">
        <v>694.61999643980323</v>
      </c>
      <c r="C37">
        <v>-491.61999643980323</v>
      </c>
    </row>
    <row r="38" spans="1:3" x14ac:dyDescent="0.35">
      <c r="A38">
        <v>14</v>
      </c>
      <c r="B38">
        <v>694.61999643980323</v>
      </c>
      <c r="C38">
        <v>-436.61999643980323</v>
      </c>
    </row>
    <row r="39" spans="1:3" x14ac:dyDescent="0.35">
      <c r="A39">
        <v>15</v>
      </c>
      <c r="B39">
        <v>694.61999643980323</v>
      </c>
      <c r="C39">
        <v>-466.61999643980323</v>
      </c>
    </row>
    <row r="40" spans="1:3" x14ac:dyDescent="0.35">
      <c r="A40">
        <v>16</v>
      </c>
      <c r="B40">
        <v>800.95190173856304</v>
      </c>
      <c r="C40">
        <v>944.04809826143696</v>
      </c>
    </row>
    <row r="41" spans="1:3" x14ac:dyDescent="0.35">
      <c r="A41">
        <v>17</v>
      </c>
      <c r="B41">
        <v>623.7320595739634</v>
      </c>
      <c r="C41">
        <v>-413.7320595739634</v>
      </c>
    </row>
    <row r="42" spans="1:3" x14ac:dyDescent="0.35">
      <c r="A42">
        <v>18</v>
      </c>
      <c r="B42">
        <v>1049.0596807690024</v>
      </c>
      <c r="C42">
        <v>994.9403192309976</v>
      </c>
    </row>
    <row r="43" spans="1:3" x14ac:dyDescent="0.35">
      <c r="A43">
        <v>19</v>
      </c>
      <c r="B43">
        <v>1155.3915860677621</v>
      </c>
      <c r="C43">
        <v>137.60841393223791</v>
      </c>
    </row>
    <row r="44" spans="1:3" x14ac:dyDescent="0.35">
      <c r="A44">
        <v>20</v>
      </c>
      <c r="B44">
        <v>800.95190173856304</v>
      </c>
      <c r="C44">
        <v>-575.95190173856304</v>
      </c>
    </row>
    <row r="45" spans="1:3" x14ac:dyDescent="0.35">
      <c r="A45">
        <v>21</v>
      </c>
      <c r="B45">
        <v>1226.279522933602</v>
      </c>
      <c r="C45">
        <v>568.72047706639796</v>
      </c>
    </row>
    <row r="46" spans="1:3" x14ac:dyDescent="0.35">
      <c r="A46">
        <v>22</v>
      </c>
      <c r="B46">
        <v>694.61999643980323</v>
      </c>
      <c r="C46">
        <v>158.38000356019677</v>
      </c>
    </row>
    <row r="47" spans="1:3" x14ac:dyDescent="0.35">
      <c r="A47">
        <v>23</v>
      </c>
      <c r="B47">
        <v>836.3958701714829</v>
      </c>
      <c r="C47">
        <v>-668.3958701714829</v>
      </c>
    </row>
    <row r="48" spans="1:3" x14ac:dyDescent="0.35">
      <c r="A48">
        <v>24</v>
      </c>
      <c r="B48">
        <v>694.61999643980323</v>
      </c>
      <c r="C48">
        <v>-368.61999643980323</v>
      </c>
    </row>
    <row r="49" spans="1:3" x14ac:dyDescent="0.35">
      <c r="A49">
        <v>25</v>
      </c>
      <c r="B49">
        <v>730.06396487272309</v>
      </c>
      <c r="C49">
        <v>423.93603512727691</v>
      </c>
    </row>
    <row r="50" spans="1:3" x14ac:dyDescent="0.35">
      <c r="A50">
        <v>26</v>
      </c>
      <c r="B50">
        <v>1722.4950809944805</v>
      </c>
      <c r="C50">
        <v>-1461.4950809944805</v>
      </c>
    </row>
    <row r="51" spans="1:3" x14ac:dyDescent="0.35">
      <c r="A51">
        <v>27</v>
      </c>
      <c r="B51">
        <v>800.95190173856304</v>
      </c>
      <c r="C51">
        <v>4.8098261436962275E-2</v>
      </c>
    </row>
    <row r="52" spans="1:3" x14ac:dyDescent="0.35">
      <c r="A52">
        <v>28</v>
      </c>
      <c r="B52">
        <v>765.50793330564306</v>
      </c>
      <c r="C52">
        <v>45.492066694356936</v>
      </c>
    </row>
    <row r="53" spans="1:3" x14ac:dyDescent="0.35">
      <c r="A53">
        <v>29</v>
      </c>
      <c r="B53">
        <v>730.06396487272309</v>
      </c>
      <c r="C53">
        <v>-562.06396487272309</v>
      </c>
    </row>
    <row r="54" spans="1:3" x14ac:dyDescent="0.35">
      <c r="A54">
        <v>30</v>
      </c>
      <c r="B54">
        <v>1297.1674597994418</v>
      </c>
      <c r="C54">
        <v>-543.16745979944176</v>
      </c>
    </row>
    <row r="55" spans="1:3" x14ac:dyDescent="0.35">
      <c r="A55">
        <v>31</v>
      </c>
      <c r="B55">
        <v>694.61999643980323</v>
      </c>
      <c r="C55">
        <v>-351.61999643980323</v>
      </c>
    </row>
    <row r="56" spans="1:3" x14ac:dyDescent="0.35">
      <c r="A56">
        <v>32</v>
      </c>
      <c r="B56">
        <v>765.50793330564306</v>
      </c>
      <c r="C56">
        <v>-473.50793330564306</v>
      </c>
    </row>
    <row r="57" spans="1:3" x14ac:dyDescent="0.35">
      <c r="A57">
        <v>33</v>
      </c>
      <c r="B57">
        <v>836.3958701714829</v>
      </c>
      <c r="C57">
        <v>384.6041298285171</v>
      </c>
    </row>
    <row r="58" spans="1:3" x14ac:dyDescent="0.35">
      <c r="A58">
        <v>34</v>
      </c>
      <c r="B58">
        <v>730.06396487272309</v>
      </c>
      <c r="C58">
        <v>-158.06396487272309</v>
      </c>
    </row>
    <row r="59" spans="1:3" x14ac:dyDescent="0.35">
      <c r="A59">
        <v>35</v>
      </c>
      <c r="B59">
        <v>871.83983860440276</v>
      </c>
      <c r="C59">
        <v>-299.83983860440276</v>
      </c>
    </row>
    <row r="60" spans="1:3" x14ac:dyDescent="0.35">
      <c r="A60">
        <v>36</v>
      </c>
      <c r="B60">
        <v>588.28809114104354</v>
      </c>
      <c r="C60">
        <v>-16.288091141043537</v>
      </c>
    </row>
    <row r="61" spans="1:3" x14ac:dyDescent="0.35">
      <c r="A61">
        <v>37</v>
      </c>
      <c r="B61">
        <v>730.06396487272309</v>
      </c>
      <c r="C61">
        <v>-455.06396487272309</v>
      </c>
    </row>
    <row r="62" spans="1:3" x14ac:dyDescent="0.35">
      <c r="A62">
        <v>38</v>
      </c>
      <c r="B62">
        <v>978.17174390316245</v>
      </c>
      <c r="C62">
        <v>88.828256096837549</v>
      </c>
    </row>
    <row r="63" spans="1:3" x14ac:dyDescent="0.35">
      <c r="A63">
        <v>39</v>
      </c>
      <c r="B63">
        <v>800.95190173856304</v>
      </c>
      <c r="C63">
        <v>-638.95190173856304</v>
      </c>
    </row>
    <row r="64" spans="1:3" x14ac:dyDescent="0.35">
      <c r="A64">
        <v>40</v>
      </c>
      <c r="B64">
        <v>588.28809114104354</v>
      </c>
      <c r="C64">
        <v>-447.28809114104354</v>
      </c>
    </row>
    <row r="65" spans="1:3" x14ac:dyDescent="0.35">
      <c r="A65">
        <v>41</v>
      </c>
      <c r="B65">
        <v>1261.7234913665218</v>
      </c>
      <c r="C65">
        <v>-943.72349136652178</v>
      </c>
    </row>
    <row r="66" spans="1:3" x14ac:dyDescent="0.35">
      <c r="A66">
        <v>42</v>
      </c>
      <c r="B66">
        <v>694.61999643980323</v>
      </c>
      <c r="C66">
        <v>-218.61999643980323</v>
      </c>
    </row>
    <row r="67" spans="1:3" x14ac:dyDescent="0.35">
      <c r="A67">
        <v>43</v>
      </c>
      <c r="B67">
        <v>1438.9433335311214</v>
      </c>
      <c r="C67">
        <v>-1057.9433335311214</v>
      </c>
    </row>
    <row r="68" spans="1:3" x14ac:dyDescent="0.35">
      <c r="A68">
        <v>44</v>
      </c>
      <c r="B68">
        <v>978.17174390316245</v>
      </c>
      <c r="C68">
        <v>-644.17174390316245</v>
      </c>
    </row>
    <row r="69" spans="1:3" x14ac:dyDescent="0.35">
      <c r="A69">
        <v>45</v>
      </c>
      <c r="B69">
        <v>765.50793330564306</v>
      </c>
      <c r="C69">
        <v>-361.50793330564306</v>
      </c>
    </row>
    <row r="70" spans="1:3" x14ac:dyDescent="0.35">
      <c r="A70">
        <v>46</v>
      </c>
      <c r="B70">
        <v>623.7320595739634</v>
      </c>
      <c r="C70">
        <v>-244.7320595739634</v>
      </c>
    </row>
    <row r="71" spans="1:3" x14ac:dyDescent="0.35">
      <c r="A71">
        <v>47</v>
      </c>
      <c r="B71">
        <v>730.06396487272309</v>
      </c>
      <c r="C71">
        <v>-195.06396487272309</v>
      </c>
    </row>
    <row r="72" spans="1:3" x14ac:dyDescent="0.35">
      <c r="A72">
        <v>48</v>
      </c>
      <c r="B72">
        <v>659.17602800688337</v>
      </c>
      <c r="C72">
        <v>-97.176028006883371</v>
      </c>
    </row>
    <row r="73" spans="1:3" x14ac:dyDescent="0.35">
      <c r="A73">
        <v>49</v>
      </c>
      <c r="B73">
        <v>730.06396487272309</v>
      </c>
      <c r="C73">
        <v>344.93603512727691</v>
      </c>
    </row>
    <row r="74" spans="1:3" x14ac:dyDescent="0.35">
      <c r="A74">
        <v>50</v>
      </c>
      <c r="B74">
        <v>623.7320595739634</v>
      </c>
      <c r="C74">
        <v>-298.7320595739634</v>
      </c>
    </row>
    <row r="75" spans="1:3" x14ac:dyDescent="0.35">
      <c r="A75">
        <v>51</v>
      </c>
      <c r="B75">
        <v>694.61999643980323</v>
      </c>
      <c r="C75">
        <v>-423.61999643980323</v>
      </c>
    </row>
    <row r="76" spans="1:3" x14ac:dyDescent="0.35">
      <c r="A76">
        <v>52</v>
      </c>
      <c r="B76">
        <v>730.06396487272309</v>
      </c>
      <c r="C76">
        <v>138.93603512727691</v>
      </c>
    </row>
    <row r="77" spans="1:3" x14ac:dyDescent="0.35">
      <c r="A77">
        <v>53</v>
      </c>
      <c r="B77">
        <v>694.61999643980323</v>
      </c>
      <c r="C77">
        <v>-421.61999643980323</v>
      </c>
    </row>
    <row r="78" spans="1:3" x14ac:dyDescent="0.35">
      <c r="A78">
        <v>54</v>
      </c>
      <c r="B78">
        <v>623.7320595739634</v>
      </c>
      <c r="C78">
        <v>-134.7320595739634</v>
      </c>
    </row>
    <row r="79" spans="1:3" x14ac:dyDescent="0.35">
      <c r="A79">
        <v>55</v>
      </c>
      <c r="B79">
        <v>659.17602800688337</v>
      </c>
      <c r="C79">
        <v>-364.17602800688337</v>
      </c>
    </row>
    <row r="80" spans="1:3" x14ac:dyDescent="0.35">
      <c r="A80">
        <v>56</v>
      </c>
      <c r="B80">
        <v>623.7320595739634</v>
      </c>
      <c r="C80">
        <v>-240.7320595739634</v>
      </c>
    </row>
    <row r="81" spans="1:3" ht="15" thickBot="1" x14ac:dyDescent="0.4">
      <c r="A81" s="244">
        <v>57</v>
      </c>
      <c r="B81" s="244">
        <v>623.7320595739634</v>
      </c>
      <c r="C81" s="244">
        <v>-368.7320595739634</v>
      </c>
    </row>
  </sheetData>
  <pageMargins left="0.7" right="0.7" top="0.75" bottom="0.75" header="0.3" footer="0.3"/>
  <headerFooter>
    <oddHeader>&amp;R&amp;"Calibri"&amp;10&amp;K000000 Limited Disclosure&amp;1#_x000D_</oddHeader>
    <oddFooter>&amp;L_x000D_&amp;1#&amp;"Calibri"&amp;10&amp;K0000FF Limited Disclosure</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79">
    <tabColor rgb="FFFF0000"/>
  </sheetPr>
  <dimension ref="A1:M41"/>
  <sheetViews>
    <sheetView showZeros="0" zoomScaleNormal="100" workbookViewId="0">
      <pane ySplit="1" topLeftCell="A2" activePane="bottomLeft" state="frozen"/>
      <selection pane="bottomLeft" activeCell="B2" sqref="B2:G2"/>
    </sheetView>
  </sheetViews>
  <sheetFormatPr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hidden="1" customWidth="1"/>
    <col min="10" max="10" width="19.453125" customWidth="1"/>
    <col min="11" max="12" width="10.453125" bestFit="1" customWidth="1"/>
  </cols>
  <sheetData>
    <row r="1" spans="1:13" s="7" customFormat="1" ht="18.5" x14ac:dyDescent="0.45">
      <c r="A1" s="27" t="str">
        <f>'Template Old'!A1</f>
        <v>Project</v>
      </c>
      <c r="B1" s="629" t="s">
        <v>503</v>
      </c>
      <c r="C1" s="630"/>
      <c r="D1" s="630"/>
      <c r="E1" s="630"/>
      <c r="F1" s="630"/>
      <c r="G1" s="630"/>
      <c r="H1" s="49" t="s">
        <v>178</v>
      </c>
    </row>
    <row r="2" spans="1:13" s="7" customFormat="1" ht="15" customHeight="1" x14ac:dyDescent="0.45">
      <c r="A2" s="3" t="str">
        <f>'Template Old'!A2</f>
        <v>Project Name</v>
      </c>
      <c r="B2" s="631" t="s">
        <v>504</v>
      </c>
      <c r="C2" s="631"/>
      <c r="D2" s="631"/>
      <c r="E2" s="631"/>
      <c r="F2" s="631"/>
      <c r="G2" s="631"/>
      <c r="H2" s="6"/>
    </row>
    <row r="3" spans="1:13" s="7" customFormat="1" ht="15" customHeight="1" x14ac:dyDescent="0.45">
      <c r="A3" s="3" t="str">
        <f>'Template Old'!A3</f>
        <v>Status</v>
      </c>
      <c r="B3" s="612" t="s">
        <v>505</v>
      </c>
      <c r="C3" s="612"/>
      <c r="D3" s="612"/>
      <c r="E3" s="612"/>
      <c r="F3" s="612"/>
      <c r="G3" s="612"/>
      <c r="H3" s="6"/>
    </row>
    <row r="4" spans="1:13" s="7" customFormat="1" ht="120.65" customHeight="1" x14ac:dyDescent="0.45">
      <c r="A4" s="3" t="str">
        <f>'Template Old'!A4</f>
        <v>Comments</v>
      </c>
      <c r="B4" s="600" t="s">
        <v>506</v>
      </c>
      <c r="C4" s="600"/>
      <c r="D4" s="600"/>
      <c r="E4" s="600"/>
      <c r="F4" s="600"/>
      <c r="G4" s="600"/>
      <c r="H4" s="6"/>
    </row>
    <row r="5" spans="1:13" x14ac:dyDescent="0.35">
      <c r="A5" s="3" t="str">
        <f>'Template Old'!A5</f>
        <v>Deliverable</v>
      </c>
      <c r="B5" s="632" t="s">
        <v>507</v>
      </c>
      <c r="C5" s="632"/>
      <c r="D5" s="632"/>
      <c r="E5" s="632"/>
      <c r="F5" s="632"/>
      <c r="G5" s="632"/>
      <c r="H5" s="323"/>
    </row>
    <row r="6" spans="1:13" x14ac:dyDescent="0.35">
      <c r="A6" s="3" t="str">
        <f>'Template Old'!A6</f>
        <v>Deadline</v>
      </c>
      <c r="B6" s="639" t="s">
        <v>191</v>
      </c>
      <c r="C6" s="639"/>
      <c r="D6" s="639"/>
      <c r="E6" s="639"/>
      <c r="F6" s="639"/>
      <c r="G6" s="639"/>
      <c r="H6" s="323"/>
    </row>
    <row r="7" spans="1:13" ht="72.5" x14ac:dyDescent="0.35">
      <c r="A7" s="424" t="str">
        <f>'Template Old'!A7</f>
        <v>Priority in RSDP, click to see applicable Footnote</v>
      </c>
      <c r="B7" s="639" t="s">
        <v>508</v>
      </c>
      <c r="C7" s="639"/>
      <c r="D7" s="3" t="str">
        <f>'Template Old'!D7</f>
        <v>Priority (1-Low, 2-Med, 3-High )</v>
      </c>
      <c r="E7" s="259">
        <v>3</v>
      </c>
      <c r="F7" s="3" t="str">
        <f>'Template Old'!F7</f>
        <v>Project has been Re-Baselined? (0-No, 1-Yes)</v>
      </c>
      <c r="G7" s="259">
        <v>0</v>
      </c>
      <c r="H7" s="323"/>
    </row>
    <row r="8" spans="1:13" x14ac:dyDescent="0.35">
      <c r="A8" s="3" t="str">
        <f>'Template Old'!A8</f>
        <v>P81 Req (2013)</v>
      </c>
      <c r="B8" s="639" t="s">
        <v>191</v>
      </c>
      <c r="C8" s="639"/>
      <c r="D8" s="639"/>
      <c r="E8" s="639"/>
      <c r="F8" s="639"/>
      <c r="G8" s="639"/>
      <c r="H8" s="323"/>
    </row>
    <row r="9" spans="1:13" x14ac:dyDescent="0.35">
      <c r="A9" s="3" t="str">
        <f>'Template Old'!A9</f>
        <v>Number of Directives</v>
      </c>
      <c r="B9">
        <v>0</v>
      </c>
      <c r="C9" s="639" t="s">
        <v>191</v>
      </c>
      <c r="D9" s="639"/>
      <c r="E9" s="639"/>
      <c r="F9" s="639"/>
      <c r="G9" s="639"/>
      <c r="H9" s="323"/>
    </row>
    <row r="10" spans="1:13" x14ac:dyDescent="0.35">
      <c r="A10" s="424" t="str">
        <f>'Template Old'!A10</f>
        <v>No. of Guidances (see Note 2)</v>
      </c>
      <c r="B10">
        <v>0</v>
      </c>
      <c r="C10" s="639" t="s">
        <v>191</v>
      </c>
      <c r="D10" s="639"/>
      <c r="E10" s="639"/>
      <c r="F10" s="639"/>
      <c r="G10" s="639"/>
      <c r="H10" s="323"/>
    </row>
    <row r="11" spans="1:13" ht="29" x14ac:dyDescent="0.35">
      <c r="A11" s="424" t="str">
        <f>'Template Old'!A11</f>
        <v>Directionally consistent with IERP findings (See Note 5)</v>
      </c>
      <c r="B11" s="632" t="s">
        <v>191</v>
      </c>
      <c r="C11" s="632"/>
      <c r="D11" s="632"/>
      <c r="E11" s="632"/>
      <c r="F11" s="632"/>
      <c r="G11" s="632"/>
      <c r="H11" s="321"/>
      <c r="K11" s="1"/>
      <c r="L11" s="1"/>
      <c r="M11" s="1"/>
    </row>
    <row r="12" spans="1:13" x14ac:dyDescent="0.35">
      <c r="A12" s="3" t="str">
        <f>'Template Old'!A12</f>
        <v>Developer</v>
      </c>
      <c r="B12" s="628" t="s">
        <v>509</v>
      </c>
      <c r="C12" s="628"/>
      <c r="D12" s="628"/>
      <c r="E12" s="628"/>
      <c r="F12" s="628"/>
      <c r="G12" s="628"/>
      <c r="H12" s="321"/>
    </row>
    <row r="13" spans="1:13" x14ac:dyDescent="0.35">
      <c r="A13" s="3" t="str">
        <f>'Template Old'!A13</f>
        <v>PMOS Liaison</v>
      </c>
      <c r="B13" s="628" t="s">
        <v>510</v>
      </c>
      <c r="C13" s="628"/>
      <c r="D13" s="628"/>
      <c r="E13" s="628"/>
      <c r="F13" s="628"/>
      <c r="G13" s="628"/>
      <c r="H13" s="321"/>
    </row>
    <row r="14" spans="1:13" x14ac:dyDescent="0.35">
      <c r="A14" s="3" t="str">
        <f>'Template Old'!A14</f>
        <v>Affected Standards</v>
      </c>
      <c r="B14">
        <v>1</v>
      </c>
      <c r="C14" s="632" t="s">
        <v>511</v>
      </c>
      <c r="D14" s="632"/>
      <c r="E14" s="632"/>
      <c r="F14" s="632"/>
      <c r="G14" s="632"/>
      <c r="H14" s="323"/>
    </row>
    <row r="15" spans="1:13" x14ac:dyDescent="0.35">
      <c r="A15" s="3" t="str">
        <f>'Template Old'!A15</f>
        <v>Last Updated</v>
      </c>
      <c r="B15" s="239">
        <v>42647</v>
      </c>
      <c r="C15" s="323"/>
      <c r="D15" s="323"/>
      <c r="E15" s="323"/>
      <c r="F15" s="323"/>
      <c r="G15" s="323"/>
      <c r="H15" s="323"/>
    </row>
    <row r="16" spans="1:13" x14ac:dyDescent="0.35">
      <c r="A16" s="3"/>
      <c r="B16" s="321"/>
      <c r="C16" s="323"/>
      <c r="D16" s="323"/>
      <c r="E16" s="323"/>
      <c r="F16" s="323"/>
      <c r="G16" s="323"/>
      <c r="H16" s="323"/>
    </row>
    <row r="17" spans="1:10" ht="15" thickBot="1" x14ac:dyDescent="0.4">
      <c r="A17" s="5"/>
      <c r="B17" s="323"/>
      <c r="C17" s="323"/>
      <c r="D17" s="323"/>
      <c r="E17" s="323"/>
      <c r="F17" s="323"/>
      <c r="G17" s="323"/>
      <c r="H17" s="323"/>
    </row>
    <row r="18" spans="1:10" ht="44.75" customHeight="1" thickBot="1" x14ac:dyDescent="0.4">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64" t="str">
        <f>'Template Old'!I18</f>
        <v>Index</v>
      </c>
      <c r="J18" s="4"/>
    </row>
    <row r="19" spans="1:10" x14ac:dyDescent="0.35">
      <c r="A19" s="30" t="str">
        <f>'Lookup Lists'!C3</f>
        <v>Nominations - SAR / PR</v>
      </c>
      <c r="B19" s="75"/>
      <c r="C19" s="75"/>
      <c r="D19" s="17"/>
      <c r="E19" s="17"/>
      <c r="F19" s="41">
        <f t="shared" ref="F19:F34" si="0">IF(D19-B19&gt;DATE(2007,1,1),0,D19-B19)</f>
        <v>0</v>
      </c>
      <c r="G19" s="444"/>
      <c r="H19" s="445"/>
      <c r="I19" s="65">
        <v>1</v>
      </c>
    </row>
    <row r="20" spans="1:10" x14ac:dyDescent="0.35">
      <c r="A20" s="31" t="str">
        <f>'Lookup Lists'!C6</f>
        <v>Nominations - DT</v>
      </c>
      <c r="B20" s="75"/>
      <c r="C20" s="75"/>
      <c r="D20" s="10"/>
      <c r="E20" s="8"/>
      <c r="F20" s="42">
        <f t="shared" si="0"/>
        <v>0</v>
      </c>
      <c r="G20" s="442"/>
      <c r="H20" s="443"/>
      <c r="I20" s="66">
        <v>2</v>
      </c>
    </row>
    <row r="21" spans="1:10" x14ac:dyDescent="0.35">
      <c r="A21" s="133" t="str">
        <f>'Lookup Lists'!C9</f>
        <v>QR - Quality Review</v>
      </c>
      <c r="B21" s="75"/>
      <c r="C21" s="75"/>
      <c r="D21" s="10"/>
      <c r="E21" s="8"/>
      <c r="F21" s="42">
        <f t="shared" si="0"/>
        <v>0</v>
      </c>
      <c r="G21" s="442"/>
      <c r="H21" s="443"/>
      <c r="I21" s="67">
        <v>3</v>
      </c>
    </row>
    <row r="22" spans="1:10" x14ac:dyDescent="0.35">
      <c r="A22" s="29" t="str">
        <f>'Lookup Lists'!C4</f>
        <v>SP1 - SAR/PR/WP Posting 1</v>
      </c>
      <c r="B22" s="75"/>
      <c r="C22" s="75"/>
      <c r="D22" s="10"/>
      <c r="E22" s="8"/>
      <c r="F22" s="42">
        <f t="shared" si="0"/>
        <v>0</v>
      </c>
      <c r="G22" s="442"/>
      <c r="H22" s="443"/>
      <c r="I22" s="66">
        <v>4</v>
      </c>
    </row>
    <row r="23" spans="1:10" x14ac:dyDescent="0.35">
      <c r="A23" s="29" t="str">
        <f>'Lookup Lists'!C5</f>
        <v>SP2 - SAR/PR/WP Posting 2</v>
      </c>
      <c r="B23" s="75"/>
      <c r="C23" s="75"/>
      <c r="D23" s="10"/>
      <c r="E23" s="8"/>
      <c r="F23" s="42">
        <f t="shared" si="0"/>
        <v>0</v>
      </c>
      <c r="G23" s="442"/>
      <c r="H23" s="443"/>
      <c r="I23" s="67">
        <v>5</v>
      </c>
    </row>
    <row r="24" spans="1:10" x14ac:dyDescent="0.35">
      <c r="A24" s="32" t="str">
        <f>'Lookup Lists'!C7</f>
        <v>CP1 - Comment Period 1</v>
      </c>
      <c r="B24" s="75"/>
      <c r="C24" s="75"/>
      <c r="D24" s="10"/>
      <c r="E24" s="8"/>
      <c r="F24" s="42">
        <f t="shared" si="0"/>
        <v>0</v>
      </c>
      <c r="G24" s="442"/>
      <c r="H24" s="443"/>
      <c r="I24" s="66">
        <v>6</v>
      </c>
    </row>
    <row r="25" spans="1:10" x14ac:dyDescent="0.35">
      <c r="A25" s="32" t="str">
        <f>'Lookup Lists'!C8</f>
        <v>CP2 - Comment Period 2</v>
      </c>
      <c r="B25" s="75"/>
      <c r="C25" s="75"/>
      <c r="D25" s="10"/>
      <c r="E25" s="8"/>
      <c r="F25" s="42">
        <f t="shared" si="0"/>
        <v>0</v>
      </c>
      <c r="G25" s="442"/>
      <c r="H25" s="443"/>
      <c r="I25" s="67">
        <v>7</v>
      </c>
    </row>
    <row r="26" spans="1:10" x14ac:dyDescent="0.35">
      <c r="A26" s="34" t="str">
        <f>'Lookup Lists'!C10</f>
        <v>CIB - Com/Ballot 1 (Initial)</v>
      </c>
      <c r="B26" s="75"/>
      <c r="C26" s="75"/>
      <c r="D26" s="10"/>
      <c r="E26" s="8"/>
      <c r="F26" s="42">
        <f t="shared" si="0"/>
        <v>0</v>
      </c>
      <c r="G26" s="442"/>
      <c r="H26" s="97"/>
      <c r="I26" s="66">
        <v>8</v>
      </c>
    </row>
    <row r="27" spans="1:10" x14ac:dyDescent="0.35">
      <c r="A27" s="34" t="str">
        <f>'Lookup Lists'!C11</f>
        <v xml:space="preserve">CAB - Com/Add Ballot 2 </v>
      </c>
      <c r="B27" s="75"/>
      <c r="C27" s="75"/>
      <c r="D27" s="10"/>
      <c r="E27" s="8"/>
      <c r="F27" s="42">
        <f t="shared" si="0"/>
        <v>0</v>
      </c>
      <c r="G27" s="442"/>
      <c r="H27" s="97"/>
      <c r="I27" s="67">
        <v>9</v>
      </c>
    </row>
    <row r="28" spans="1:10" x14ac:dyDescent="0.35">
      <c r="A28" s="34" t="str">
        <f>'Lookup Lists'!C12</f>
        <v>CAB - Com/Add Ballot 3</v>
      </c>
      <c r="B28" s="75"/>
      <c r="C28" s="75"/>
      <c r="D28" s="10"/>
      <c r="E28" s="8"/>
      <c r="F28" s="42">
        <f t="shared" si="0"/>
        <v>0</v>
      </c>
      <c r="G28" s="442"/>
      <c r="H28" s="443"/>
      <c r="I28" s="66">
        <v>10</v>
      </c>
    </row>
    <row r="29" spans="1:10" x14ac:dyDescent="0.35">
      <c r="A29" s="34" t="str">
        <f>'Lookup Lists'!C13</f>
        <v>CAB - Com/Add Ballot 4</v>
      </c>
      <c r="B29" s="75"/>
      <c r="C29" s="75"/>
      <c r="D29" s="10"/>
      <c r="E29" s="8"/>
      <c r="F29" s="42">
        <f t="shared" si="0"/>
        <v>0</v>
      </c>
      <c r="G29" s="442"/>
      <c r="H29" s="443"/>
      <c r="I29" s="67">
        <v>11</v>
      </c>
    </row>
    <row r="30" spans="1:10" x14ac:dyDescent="0.35">
      <c r="A30" s="34" t="str">
        <f>'Lookup Lists'!C14</f>
        <v>CAB - Com/Add Ballot 5</v>
      </c>
      <c r="B30" s="75"/>
      <c r="C30" s="75"/>
      <c r="D30" s="10"/>
      <c r="E30" s="8"/>
      <c r="F30" s="42">
        <f t="shared" si="0"/>
        <v>0</v>
      </c>
      <c r="G30" s="442"/>
      <c r="H30" s="443"/>
      <c r="I30" s="66">
        <v>12</v>
      </c>
    </row>
    <row r="31" spans="1:10" x14ac:dyDescent="0.35">
      <c r="A31" s="35" t="str">
        <f>'Lookup Lists'!C15</f>
        <v>FB - Final Ballot</v>
      </c>
      <c r="B31" s="75"/>
      <c r="C31" s="75"/>
      <c r="D31" s="10"/>
      <c r="E31" s="8"/>
      <c r="F31" s="42">
        <f t="shared" si="0"/>
        <v>0</v>
      </c>
      <c r="G31" s="442"/>
      <c r="H31" s="443"/>
      <c r="I31" s="67">
        <v>13</v>
      </c>
    </row>
    <row r="32" spans="1:10" x14ac:dyDescent="0.35">
      <c r="A32" s="36" t="str">
        <f>'Lookup Lists'!C16</f>
        <v>PTB - Present to BOT</v>
      </c>
      <c r="B32" s="75"/>
      <c r="C32" s="75"/>
      <c r="D32" s="10"/>
      <c r="E32" s="8"/>
      <c r="F32" s="42">
        <f t="shared" si="0"/>
        <v>0</v>
      </c>
      <c r="G32" s="442"/>
      <c r="H32" s="443"/>
      <c r="I32" s="66">
        <v>14</v>
      </c>
    </row>
    <row r="33" spans="1:9" x14ac:dyDescent="0.35">
      <c r="A33" s="37" t="str">
        <f>'Lookup Lists'!C17</f>
        <v>Filing - Filing with Regulators</v>
      </c>
      <c r="B33" s="75"/>
      <c r="C33" s="75"/>
      <c r="D33" s="10"/>
      <c r="E33" s="8"/>
      <c r="F33" s="42">
        <f t="shared" si="0"/>
        <v>0</v>
      </c>
      <c r="G33" s="442"/>
      <c r="H33" s="443"/>
      <c r="I33" s="67">
        <v>15</v>
      </c>
    </row>
    <row r="34" spans="1:9" ht="15" thickBot="1" x14ac:dyDescent="0.4">
      <c r="A34" s="38" t="str">
        <f>'Lookup Lists'!C18</f>
        <v>PT - Post Approval Training</v>
      </c>
      <c r="B34" s="76"/>
      <c r="C34" s="76"/>
      <c r="D34" s="14"/>
      <c r="E34" s="15"/>
      <c r="F34" s="43">
        <f t="shared" si="0"/>
        <v>0</v>
      </c>
      <c r="G34" s="82"/>
      <c r="H34" s="88"/>
      <c r="I34" s="68">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427" t="s">
        <v>156</v>
      </c>
      <c r="B37" s="427" t="s">
        <v>157</v>
      </c>
      <c r="C37" s="648" t="s">
        <v>158</v>
      </c>
      <c r="D37" s="648"/>
      <c r="E37" s="648"/>
      <c r="F37" s="648"/>
      <c r="G37" s="648"/>
      <c r="H37" s="648"/>
    </row>
    <row r="38" spans="1:9" x14ac:dyDescent="0.35">
      <c r="A38" s="79" t="s">
        <v>336</v>
      </c>
      <c r="B38" s="80">
        <v>42761</v>
      </c>
      <c r="C38" s="646" t="s">
        <v>512</v>
      </c>
      <c r="D38" s="646"/>
      <c r="E38" s="646"/>
      <c r="F38" s="646"/>
      <c r="G38" s="646"/>
      <c r="H38" s="647"/>
    </row>
    <row r="39" spans="1:9" x14ac:dyDescent="0.35">
      <c r="A39" s="101" t="s">
        <v>505</v>
      </c>
      <c r="B39" s="266">
        <v>43473</v>
      </c>
      <c r="C39" s="605" t="s">
        <v>513</v>
      </c>
      <c r="D39" s="605"/>
      <c r="E39" s="605"/>
      <c r="F39" s="605"/>
      <c r="G39" s="605"/>
      <c r="H39" s="606"/>
    </row>
    <row r="40" spans="1:9" x14ac:dyDescent="0.35">
      <c r="A40" s="98"/>
      <c r="B40" s="429"/>
      <c r="C40" s="605"/>
      <c r="D40" s="605"/>
      <c r="E40" s="605"/>
      <c r="F40" s="605"/>
      <c r="G40" s="605"/>
      <c r="H40" s="606"/>
    </row>
    <row r="41" spans="1:9" ht="15" thickBot="1" x14ac:dyDescent="0.4">
      <c r="A41" s="94"/>
      <c r="B41" s="428"/>
      <c r="C41" s="597"/>
      <c r="D41" s="597"/>
      <c r="E41" s="597"/>
      <c r="F41" s="597"/>
      <c r="G41" s="597"/>
      <c r="H41" s="598"/>
    </row>
  </sheetData>
  <autoFilter ref="A18:I34" xr:uid="{00000000-0009-0000-0000-000050000000}"/>
  <customSheetViews>
    <customSheetView guid="{1320E5F0-9854-46BA-9165-0D2D126E5847}" showPageBreaks="1" zeroValues="0" printArea="1" showAutoFilter="1" hiddenColumns="1">
      <pane ySplit="1" topLeftCell="A2" activePane="bottomLeft" state="frozen"/>
      <selection pane="bottomLeft"/>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2D427792-B385-4B35-9FEA-B8DAA573AB17}"/>
    </customSheetView>
  </customSheetViews>
  <mergeCells count="19">
    <mergeCell ref="B12:G12"/>
    <mergeCell ref="B1:G1"/>
    <mergeCell ref="B2:G2"/>
    <mergeCell ref="B3:G3"/>
    <mergeCell ref="B4:G4"/>
    <mergeCell ref="B5:G5"/>
    <mergeCell ref="B6:G6"/>
    <mergeCell ref="B8:G8"/>
    <mergeCell ref="B11:G11"/>
    <mergeCell ref="B7:C7"/>
    <mergeCell ref="C9:G9"/>
    <mergeCell ref="C10:G10"/>
    <mergeCell ref="C40:H40"/>
    <mergeCell ref="C41:H41"/>
    <mergeCell ref="B13:G13"/>
    <mergeCell ref="C37:H37"/>
    <mergeCell ref="C38:H38"/>
    <mergeCell ref="C39:H39"/>
    <mergeCell ref="C14:G14"/>
  </mergeCells>
  <conditionalFormatting sqref="B19:C34">
    <cfRule type="expression" dxfId="773" priority="1">
      <formula>AND($B19&lt;=NOW(),$C19&gt;=NOW())</formula>
    </cfRule>
  </conditionalFormatting>
  <conditionalFormatting sqref="F19:F34">
    <cfRule type="cellIs" dxfId="772" priority="5" operator="lessThan">
      <formula>-90</formula>
    </cfRule>
    <cfRule type="cellIs" dxfId="771" priority="6" operator="lessThan">
      <formula>-45</formula>
    </cfRule>
    <cfRule type="cellIs" dxfId="770" priority="7" operator="greaterThan">
      <formula>-45</formula>
    </cfRule>
  </conditionalFormatting>
  <hyperlinks>
    <hyperlink ref="B2" r:id="rId2" display="Phase 2 System Protection Coordination" xr:uid="{00000000-0004-0000-5000-000000000000}"/>
    <hyperlink ref="H1" location="Home!A1" display="Return to Home" xr:uid="{00000000-0004-0000-5000-000001000000}"/>
    <hyperlink ref="B2:G2" r:id="rId3" display="Alignment of Terms" xr:uid="{00000000-0004-0000-5000-000002000000}"/>
    <hyperlink ref="B12:G12" r:id="rId4" display="Lacey Ourso" xr:uid="{00000000-0004-0000-5000-000003000000}"/>
    <hyperlink ref="A11" location="Footnotes!A1" display="Footnotes!A1" xr:uid="{00000000-0004-0000-5000-000004000000}"/>
    <hyperlink ref="A10" location="Footnotes!A1" display="Footnotes!A1" xr:uid="{00000000-0004-0000-5000-000005000000}"/>
    <hyperlink ref="A7" location="Footnote_1_2015_2017_RSDP" display="Footnote_1_2015_2017_RSDP" xr:uid="{00000000-0004-0000-5000-000006000000}"/>
    <hyperlink ref="B13:G13" r:id="rId5" display="Andrew Gallo" xr:uid="{00000000-0004-0000-5000-000007000000}"/>
  </hyperlinks>
  <pageMargins left="0.7" right="0.7" top="0.75" bottom="0.75" header="0.3" footer="0.3"/>
  <pageSetup orientation="landscape" horizontalDpi="1200" verticalDpi="1200" r:id="rId6"/>
  <headerFooter>
    <oddHeader>&amp;R&amp;"Calibri"&amp;10&amp;K000000 Limited Disclosure&amp;1#_x000D_</oddHeader>
    <oddFooter>&amp;L&amp;"-,Bold"North American Electric Reliability Corporation_x000D_&amp;1#&amp;"Calibri"&amp;10&amp;K0000FF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8" id="{1DF33C21-DCAE-4442-8D42-6B22023D226F}">
            <xm:f>IF($B$20=Home!$I$5,$A$24,)</xm:f>
            <x14:dxf/>
          </x14:cfRule>
          <xm:sqref>I10:ABK10</xm:sqref>
        </x14:conditionalFormatting>
      </x14:conditionalFormatting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0">
    <tabColor rgb="FFFF0000"/>
  </sheetPr>
  <dimension ref="A1:M41"/>
  <sheetViews>
    <sheetView workbookViewId="0">
      <pane ySplit="1" topLeftCell="A2" activePane="bottomLeft" state="frozen"/>
      <selection pane="bottomLeft" activeCell="M21" sqref="M21"/>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customWidth="1"/>
    <col min="10" max="10" width="19.453125" customWidth="1"/>
    <col min="11" max="12" width="10.453125" bestFit="1" customWidth="1"/>
  </cols>
  <sheetData>
    <row r="1" spans="1:13" s="7" customFormat="1" ht="18.5" x14ac:dyDescent="0.45">
      <c r="A1" s="27" t="s">
        <v>74</v>
      </c>
      <c r="B1" s="609" t="s">
        <v>514</v>
      </c>
      <c r="C1" s="610"/>
      <c r="D1" s="610"/>
      <c r="E1" s="610"/>
      <c r="F1" s="610"/>
      <c r="G1" s="610"/>
      <c r="H1" s="49" t="s">
        <v>178</v>
      </c>
    </row>
    <row r="2" spans="1:13" s="7" customFormat="1" ht="15" customHeight="1" x14ac:dyDescent="0.45">
      <c r="A2" s="3" t="s">
        <v>204</v>
      </c>
      <c r="B2" s="640" t="s">
        <v>515</v>
      </c>
      <c r="C2" s="640"/>
      <c r="D2" s="640"/>
      <c r="E2" s="640"/>
      <c r="F2" s="640"/>
      <c r="G2" s="640"/>
      <c r="H2" s="6"/>
    </row>
    <row r="3" spans="1:13" s="7" customFormat="1" ht="15" customHeight="1" x14ac:dyDescent="0.45">
      <c r="A3" s="3" t="str">
        <f>'Template Old'!A3</f>
        <v>Status</v>
      </c>
      <c r="B3" s="612" t="s">
        <v>249</v>
      </c>
      <c r="C3" s="612"/>
      <c r="D3" s="612"/>
      <c r="E3" s="612"/>
      <c r="F3" s="612"/>
      <c r="G3" s="612"/>
      <c r="H3" s="6"/>
    </row>
    <row r="4" spans="1:13" s="7" customFormat="1" ht="18" customHeight="1" x14ac:dyDescent="0.45">
      <c r="A4" s="3" t="str">
        <f>'Template Old'!A4</f>
        <v>Comments</v>
      </c>
      <c r="B4" s="600" t="s">
        <v>208</v>
      </c>
      <c r="C4" s="600"/>
      <c r="D4" s="600"/>
      <c r="E4" s="600"/>
      <c r="F4" s="600"/>
      <c r="G4" s="600"/>
      <c r="H4" s="6"/>
    </row>
    <row r="5" spans="1:13" x14ac:dyDescent="0.35">
      <c r="A5" s="3" t="str">
        <f>'Template Old'!A5</f>
        <v>Deliverable</v>
      </c>
      <c r="B5" s="632"/>
      <c r="C5" s="632"/>
      <c r="D5" s="632"/>
      <c r="E5" s="632"/>
      <c r="F5" s="632"/>
      <c r="G5" s="632"/>
      <c r="H5" s="323"/>
    </row>
    <row r="6" spans="1:13" x14ac:dyDescent="0.35">
      <c r="A6" s="3" t="str">
        <f>'Template Old'!A6</f>
        <v>Deadline</v>
      </c>
      <c r="B6" s="639"/>
      <c r="C6" s="639"/>
      <c r="D6" s="639"/>
      <c r="E6" s="639"/>
      <c r="F6" s="639"/>
      <c r="G6" s="639"/>
      <c r="H6" s="323"/>
    </row>
    <row r="7" spans="1:13" ht="63" customHeight="1" x14ac:dyDescent="0.35">
      <c r="A7" s="3" t="str">
        <f>'Template Old'!A7</f>
        <v>Priority in RSDP, click to see applicable Footnote</v>
      </c>
      <c r="B7" s="3"/>
      <c r="C7" s="3"/>
      <c r="D7" s="3" t="str">
        <f>'Template Old'!D7</f>
        <v>Priority (1-Low, 2-Med, 3-High )</v>
      </c>
      <c r="E7" s="3">
        <v>0</v>
      </c>
      <c r="F7" s="3" t="str">
        <f>'Template Old'!F7</f>
        <v>Project has been Re-Baselined? (0-No, 1-Yes)</v>
      </c>
      <c r="G7" s="3">
        <v>0</v>
      </c>
      <c r="H7" s="323"/>
    </row>
    <row r="8" spans="1:13" x14ac:dyDescent="0.35">
      <c r="A8" s="3" t="str">
        <f>'Template Old'!A8</f>
        <v>P81 Req (2013)</v>
      </c>
      <c r="B8" s="639"/>
      <c r="C8" s="639"/>
      <c r="D8" s="639"/>
      <c r="E8" s="639"/>
      <c r="F8" s="639"/>
      <c r="G8" s="639"/>
      <c r="H8" s="323"/>
    </row>
    <row r="9" spans="1:13" x14ac:dyDescent="0.35">
      <c r="A9" s="3" t="str">
        <f>'Template Old'!A9</f>
        <v>Number of Directives</v>
      </c>
      <c r="B9" s="259">
        <v>0</v>
      </c>
      <c r="C9" s="639"/>
      <c r="D9" s="639"/>
      <c r="E9" s="639"/>
      <c r="F9" s="639"/>
      <c r="G9" s="639"/>
      <c r="H9" s="323"/>
    </row>
    <row r="10" spans="1:13" x14ac:dyDescent="0.35">
      <c r="A10" s="3" t="str">
        <f>'Template Old'!A10</f>
        <v>No. of Guidances (see Note 2)</v>
      </c>
      <c r="B10" s="259">
        <v>0</v>
      </c>
      <c r="C10" s="639"/>
      <c r="D10" s="639"/>
      <c r="E10" s="639"/>
      <c r="F10" s="639"/>
      <c r="G10" s="639"/>
      <c r="H10" s="323"/>
    </row>
    <row r="11" spans="1:13" ht="29" x14ac:dyDescent="0.35">
      <c r="A11" s="3" t="str">
        <f>'Template Old'!A11</f>
        <v>Directionally consistent with IERP findings (See Note 5)</v>
      </c>
      <c r="B11" s="632"/>
      <c r="C11" s="632"/>
      <c r="D11" s="632"/>
      <c r="E11" s="632"/>
      <c r="F11" s="632"/>
      <c r="G11" s="632"/>
      <c r="H11" s="321"/>
      <c r="K11" s="1"/>
      <c r="L11" s="1"/>
      <c r="M11" s="1"/>
    </row>
    <row r="12" spans="1:13" ht="14.9" customHeight="1" x14ac:dyDescent="0.35">
      <c r="A12" s="3" t="str">
        <f>'Template Old'!A12</f>
        <v>Developer</v>
      </c>
      <c r="B12" s="632"/>
      <c r="C12" s="632"/>
      <c r="D12" s="632"/>
      <c r="E12" s="632"/>
      <c r="F12" s="632"/>
      <c r="G12" s="632"/>
      <c r="H12" s="321"/>
    </row>
    <row r="13" spans="1:13" x14ac:dyDescent="0.35">
      <c r="A13" s="3" t="str">
        <f>'Template Old'!A13</f>
        <v>PMOS Liaison</v>
      </c>
      <c r="B13" s="632"/>
      <c r="C13" s="632"/>
      <c r="D13" s="632"/>
      <c r="E13" s="632"/>
      <c r="F13" s="632"/>
      <c r="G13" s="632"/>
      <c r="H13" s="321"/>
    </row>
    <row r="14" spans="1:13" ht="29.15" customHeight="1" x14ac:dyDescent="0.35">
      <c r="A14" s="3" t="str">
        <f>'Template Old'!A14</f>
        <v>Affected Standards</v>
      </c>
      <c r="B14" s="259">
        <v>2</v>
      </c>
      <c r="C14" s="632" t="s">
        <v>516</v>
      </c>
      <c r="D14" s="632"/>
      <c r="E14" s="632"/>
      <c r="F14" s="632"/>
      <c r="G14" s="632"/>
      <c r="H14" s="323"/>
    </row>
    <row r="15" spans="1:13" x14ac:dyDescent="0.35">
      <c r="A15" s="3" t="str">
        <f>'Template Old'!A15</f>
        <v>Last Updated</v>
      </c>
      <c r="B15" s="239"/>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48" t="s">
        <v>202</v>
      </c>
      <c r="I18" s="46" t="s">
        <v>24</v>
      </c>
      <c r="J18" s="4"/>
    </row>
    <row r="19" spans="1:10" x14ac:dyDescent="0.35">
      <c r="A19" s="30" t="str">
        <f>'Lookup Lists'!C3</f>
        <v>Nominations - SAR / PR</v>
      </c>
      <c r="B19" s="74"/>
      <c r="C19" s="74"/>
      <c r="D19" s="17"/>
      <c r="E19" s="17"/>
      <c r="F19" s="41">
        <f t="shared" ref="F19:F34" si="0">IF(D19-B19&gt;DATE(2007,1,1),0,D19-B19)</f>
        <v>0</v>
      </c>
      <c r="G19" s="18"/>
      <c r="H19" s="18"/>
      <c r="I19" s="19">
        <v>1</v>
      </c>
    </row>
    <row r="20" spans="1:10" x14ac:dyDescent="0.35">
      <c r="A20" s="31" t="str">
        <f>'Lookup Lists'!C6</f>
        <v>Nominations - DT</v>
      </c>
      <c r="B20" s="75"/>
      <c r="C20" s="74"/>
      <c r="D20" s="75"/>
      <c r="E20" s="74"/>
      <c r="F20" s="42">
        <f t="shared" si="0"/>
        <v>0</v>
      </c>
      <c r="G20" s="9"/>
      <c r="H20" s="9"/>
      <c r="I20" s="13">
        <v>2</v>
      </c>
    </row>
    <row r="21" spans="1:10" x14ac:dyDescent="0.35">
      <c r="A21" s="133" t="str">
        <f>'Lookup Lists'!C9</f>
        <v>QR - Quality Review</v>
      </c>
      <c r="B21" s="75"/>
      <c r="C21" s="74"/>
      <c r="D21" s="75"/>
      <c r="E21" s="74"/>
      <c r="F21" s="42">
        <f t="shared" si="0"/>
        <v>0</v>
      </c>
      <c r="G21" s="9"/>
      <c r="H21" s="9"/>
      <c r="I21" s="12">
        <v>3</v>
      </c>
    </row>
    <row r="22" spans="1:10" x14ac:dyDescent="0.35">
      <c r="A22" s="29" t="str">
        <f>'Lookup Lists'!C4</f>
        <v>SP1 - SAR/PR/WP Posting 1</v>
      </c>
      <c r="B22" s="75">
        <v>42079</v>
      </c>
      <c r="C22" s="74">
        <v>42109</v>
      </c>
      <c r="D22" s="75"/>
      <c r="E22" s="74"/>
      <c r="F22" s="42">
        <f t="shared" si="0"/>
        <v>-42079</v>
      </c>
      <c r="G22" s="9"/>
      <c r="H22" s="9"/>
      <c r="I22" s="13">
        <v>4</v>
      </c>
    </row>
    <row r="23" spans="1:10" x14ac:dyDescent="0.35">
      <c r="A23" s="29" t="str">
        <f>'Lookup Lists'!C5</f>
        <v>SP2 - SAR/PR/WP Posting 2</v>
      </c>
      <c r="B23" s="75"/>
      <c r="C23" s="75"/>
      <c r="D23" s="75"/>
      <c r="E23" s="74"/>
      <c r="F23" s="42">
        <f t="shared" si="0"/>
        <v>0</v>
      </c>
      <c r="G23" s="9"/>
      <c r="H23" s="9"/>
      <c r="I23" s="12">
        <v>5</v>
      </c>
    </row>
    <row r="24" spans="1:10" x14ac:dyDescent="0.35">
      <c r="A24" s="32" t="str">
        <f>'Lookup Lists'!C7</f>
        <v>CP1 - Comment Period 1</v>
      </c>
      <c r="B24" s="75"/>
      <c r="C24" s="75"/>
      <c r="D24" s="75"/>
      <c r="E24" s="74"/>
      <c r="F24" s="42">
        <f t="shared" si="0"/>
        <v>0</v>
      </c>
      <c r="G24" s="9"/>
      <c r="H24" s="9"/>
      <c r="I24" s="13">
        <v>6</v>
      </c>
    </row>
    <row r="25" spans="1:10" x14ac:dyDescent="0.35">
      <c r="A25" s="32" t="str">
        <f>'Lookup Lists'!C8</f>
        <v>CP2 - Comment Period 2</v>
      </c>
      <c r="B25" s="75"/>
      <c r="C25" s="75"/>
      <c r="D25" s="75"/>
      <c r="E25" s="74"/>
      <c r="F25" s="42">
        <f t="shared" si="0"/>
        <v>0</v>
      </c>
      <c r="G25" s="9"/>
      <c r="H25" s="9"/>
      <c r="I25" s="12">
        <v>7</v>
      </c>
    </row>
    <row r="26" spans="1:10" x14ac:dyDescent="0.35">
      <c r="A26" s="34" t="str">
        <f>'Lookup Lists'!C10</f>
        <v>CIB - Com/Ballot 1 (Initial)</v>
      </c>
      <c r="B26" s="75"/>
      <c r="C26" s="75"/>
      <c r="D26" s="75"/>
      <c r="E26" s="74"/>
      <c r="F26" s="42">
        <f t="shared" si="0"/>
        <v>0</v>
      </c>
      <c r="G26" s="9"/>
      <c r="H26" s="11"/>
      <c r="I26" s="13">
        <v>8</v>
      </c>
    </row>
    <row r="27" spans="1:10" x14ac:dyDescent="0.35">
      <c r="A27" s="34" t="str">
        <f>'Lookup Lists'!C11</f>
        <v xml:space="preserve">CAB - Com/Add Ballot 2 </v>
      </c>
      <c r="B27" s="75"/>
      <c r="C27" s="75"/>
      <c r="D27" s="75"/>
      <c r="E27" s="74"/>
      <c r="F27" s="42">
        <f t="shared" si="0"/>
        <v>0</v>
      </c>
      <c r="G27" s="9"/>
      <c r="H27" s="11"/>
      <c r="I27" s="12">
        <v>9</v>
      </c>
    </row>
    <row r="28" spans="1:10" x14ac:dyDescent="0.35">
      <c r="A28" s="34" t="str">
        <f>'Lookup Lists'!C12</f>
        <v>CAB - Com/Add Ballot 3</v>
      </c>
      <c r="B28" s="75"/>
      <c r="C28" s="75"/>
      <c r="D28" s="75"/>
      <c r="E28" s="74"/>
      <c r="F28" s="42">
        <f t="shared" si="0"/>
        <v>0</v>
      </c>
      <c r="G28" s="9"/>
      <c r="H28" s="9"/>
      <c r="I28" s="13">
        <v>10</v>
      </c>
    </row>
    <row r="29" spans="1:10" x14ac:dyDescent="0.35">
      <c r="A29" s="34" t="str">
        <f>'Lookup Lists'!C13</f>
        <v>CAB - Com/Add Ballot 4</v>
      </c>
      <c r="B29" s="75"/>
      <c r="C29" s="75"/>
      <c r="D29" s="75"/>
      <c r="E29" s="74"/>
      <c r="F29" s="42">
        <f t="shared" si="0"/>
        <v>0</v>
      </c>
      <c r="G29" s="9"/>
      <c r="H29" s="9"/>
      <c r="I29" s="12">
        <v>11</v>
      </c>
    </row>
    <row r="30" spans="1:10" x14ac:dyDescent="0.35">
      <c r="A30" s="34" t="str">
        <f>'Lookup Lists'!C14</f>
        <v>CAB - Com/Add Ballot 5</v>
      </c>
      <c r="B30" s="75"/>
      <c r="C30" s="75"/>
      <c r="D30" s="75"/>
      <c r="E30" s="74"/>
      <c r="F30" s="42">
        <f t="shared" si="0"/>
        <v>0</v>
      </c>
      <c r="G30" s="9"/>
      <c r="H30" s="9"/>
      <c r="I30" s="13">
        <v>12</v>
      </c>
    </row>
    <row r="31" spans="1:10" x14ac:dyDescent="0.35">
      <c r="A31" s="35" t="str">
        <f>'Lookup Lists'!C15</f>
        <v>FB - Final Ballot</v>
      </c>
      <c r="B31" s="75">
        <v>42207</v>
      </c>
      <c r="C31" s="74">
        <v>42216</v>
      </c>
      <c r="D31" s="75"/>
      <c r="E31" s="74"/>
      <c r="F31" s="42">
        <f t="shared" si="0"/>
        <v>-42207</v>
      </c>
      <c r="G31" s="9"/>
      <c r="H31" s="9"/>
      <c r="I31" s="12">
        <v>13</v>
      </c>
    </row>
    <row r="32" spans="1:10" x14ac:dyDescent="0.35">
      <c r="A32" s="36" t="str">
        <f>'Lookup Lists'!C16</f>
        <v>PTB - Present to BOT</v>
      </c>
      <c r="B32" s="75"/>
      <c r="C32" s="75"/>
      <c r="D32" s="75"/>
      <c r="E32" s="74"/>
      <c r="F32" s="42">
        <f t="shared" si="0"/>
        <v>0</v>
      </c>
      <c r="G32" s="9"/>
      <c r="H32" s="9"/>
      <c r="I32" s="13">
        <v>14</v>
      </c>
    </row>
    <row r="33" spans="1:9" x14ac:dyDescent="0.35">
      <c r="A33" s="37" t="str">
        <f>'Lookup Lists'!C17</f>
        <v>Filing - Filing with Regulators</v>
      </c>
      <c r="B33" s="75"/>
      <c r="C33" s="75"/>
      <c r="D33" s="75"/>
      <c r="E33" s="74"/>
      <c r="F33" s="42">
        <f t="shared" si="0"/>
        <v>0</v>
      </c>
      <c r="G33" s="9"/>
      <c r="H33" s="9"/>
      <c r="I33" s="12">
        <v>15</v>
      </c>
    </row>
    <row r="34" spans="1:9" ht="15" thickBot="1" x14ac:dyDescent="0.4">
      <c r="A34" s="38" t="str">
        <f>'Lookup Lists'!C18</f>
        <v>PT - Post Approval Training</v>
      </c>
      <c r="B34" s="75"/>
      <c r="C34" s="76"/>
      <c r="D34" s="75"/>
      <c r="E34" s="74"/>
      <c r="F34" s="43">
        <f t="shared" si="0"/>
        <v>0</v>
      </c>
      <c r="G34" s="164"/>
      <c r="H34" s="164"/>
      <c r="I34" s="16">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23" t="s">
        <v>227</v>
      </c>
      <c r="B38" s="24">
        <v>43525</v>
      </c>
      <c r="C38" s="635" t="s">
        <v>208</v>
      </c>
      <c r="D38" s="635"/>
      <c r="E38" s="635"/>
      <c r="F38" s="635"/>
      <c r="G38" s="635"/>
      <c r="H38" s="636"/>
    </row>
    <row r="39" spans="1:9" x14ac:dyDescent="0.35">
      <c r="A39" s="21"/>
      <c r="B39" s="20"/>
      <c r="C39" s="637"/>
      <c r="D39" s="637"/>
      <c r="E39" s="637"/>
      <c r="F39" s="637"/>
      <c r="G39" s="637"/>
      <c r="H39" s="638"/>
    </row>
    <row r="40" spans="1:9" x14ac:dyDescent="0.35">
      <c r="A40" s="21"/>
      <c r="B40" s="381"/>
      <c r="C40" s="637"/>
      <c r="D40" s="637"/>
      <c r="E40" s="637"/>
      <c r="F40" s="637"/>
      <c r="G40" s="637"/>
      <c r="H40" s="638"/>
    </row>
    <row r="41" spans="1:9" ht="15" thickBot="1" x14ac:dyDescent="0.4">
      <c r="A41" s="22"/>
      <c r="B41" s="421"/>
      <c r="C41" s="633"/>
      <c r="D41" s="633"/>
      <c r="E41" s="633"/>
      <c r="F41" s="633"/>
      <c r="G41" s="633"/>
      <c r="H41" s="634"/>
    </row>
  </sheetData>
  <mergeCells count="18">
    <mergeCell ref="C41:H41"/>
    <mergeCell ref="B8:G8"/>
    <mergeCell ref="C9:G9"/>
    <mergeCell ref="C10:G10"/>
    <mergeCell ref="B11:G11"/>
    <mergeCell ref="B12:G12"/>
    <mergeCell ref="B13:G13"/>
    <mergeCell ref="C14:G14"/>
    <mergeCell ref="C37:H37"/>
    <mergeCell ref="C38:H38"/>
    <mergeCell ref="C39:H39"/>
    <mergeCell ref="C40:H40"/>
    <mergeCell ref="B6:G6"/>
    <mergeCell ref="B1:G1"/>
    <mergeCell ref="B2:G2"/>
    <mergeCell ref="B3:G3"/>
    <mergeCell ref="B4:G4"/>
    <mergeCell ref="B5:G5"/>
  </mergeCells>
  <conditionalFormatting sqref="B19:C34">
    <cfRule type="expression" dxfId="769" priority="2">
      <formula>AND($B19&lt;=NOW(),$C19&gt;=NOW())</formula>
    </cfRule>
  </conditionalFormatting>
  <conditionalFormatting sqref="D19:D34">
    <cfRule type="expression" dxfId="768" priority="1">
      <formula>AND($D19&lt;=NOW(),$E19&gt;=NOW())</formula>
    </cfRule>
  </conditionalFormatting>
  <conditionalFormatting sqref="F19:F34">
    <cfRule type="cellIs" dxfId="767" priority="3" operator="lessThan">
      <formula>-90</formula>
    </cfRule>
    <cfRule type="cellIs" dxfId="766" priority="4" operator="lessThan">
      <formula>-45</formula>
    </cfRule>
    <cfRule type="cellIs" dxfId="765" priority="5" operator="greaterThan">
      <formula>-45</formula>
    </cfRule>
  </conditionalFormatting>
  <hyperlinks>
    <hyperlink ref="H1" location="Home!A1" display="Return to Home" xr:uid="{00000000-0004-0000-5100-000000000000}"/>
    <hyperlink ref="B2:G2" r:id="rId1" display="Interconnection Reliability Operations and Coordination - IRO-006-East and IRO-009" xr:uid="{00000000-0004-0000-5100-000001000000}"/>
  </hyperlinks>
  <pageMargins left="0.7" right="0.7" top="0.75" bottom="0.75" header="0.3" footer="0.3"/>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6" id="{BA20F4EB-2799-4CA0-B88A-E79E23035D54}">
            <xm:f>IF($B$20=Home!$I$5,$A$24,)</xm:f>
            <x14:dxf/>
          </x14:cfRule>
          <xm:sqref>I10:ABK10</xm:sqref>
        </x14:conditionalFormatting>
      </x14:conditionalFormatting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1">
    <tabColor rgb="FFFF0000"/>
  </sheetPr>
  <dimension ref="A1:M41"/>
  <sheetViews>
    <sheetView showZeros="0" zoomScaleNormal="130" workbookViewId="0">
      <pane ySplit="1" topLeftCell="A2" activePane="bottomLeft" state="frozen"/>
      <selection pane="bottomLeft" activeCell="B10" sqref="B10"/>
    </sheetView>
  </sheetViews>
  <sheetFormatPr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hidden="1" customWidth="1"/>
    <col min="10" max="10" width="19.453125" customWidth="1"/>
    <col min="11" max="12" width="10.453125" bestFit="1" customWidth="1"/>
  </cols>
  <sheetData>
    <row r="1" spans="1:13" s="7" customFormat="1" ht="18.5" x14ac:dyDescent="0.45">
      <c r="A1" s="27" t="str">
        <f>'Template Old'!A1</f>
        <v>Project</v>
      </c>
      <c r="B1" s="629" t="s">
        <v>517</v>
      </c>
      <c r="C1" s="630"/>
      <c r="D1" s="630"/>
      <c r="E1" s="630"/>
      <c r="F1" s="630"/>
      <c r="G1" s="630"/>
      <c r="H1" s="49" t="s">
        <v>178</v>
      </c>
    </row>
    <row r="2" spans="1:13" s="7" customFormat="1" ht="15" customHeight="1" x14ac:dyDescent="0.45">
      <c r="A2" s="3" t="str">
        <f>'Template Old'!A2</f>
        <v>Project Name</v>
      </c>
      <c r="B2" s="631" t="s">
        <v>518</v>
      </c>
      <c r="C2" s="631"/>
      <c r="D2" s="631"/>
      <c r="E2" s="631"/>
      <c r="F2" s="631"/>
      <c r="G2" s="631"/>
      <c r="H2" s="6"/>
    </row>
    <row r="3" spans="1:13" s="7" customFormat="1" ht="15" customHeight="1" x14ac:dyDescent="0.45">
      <c r="A3" s="3" t="str">
        <f>'Template Old'!A3</f>
        <v>Status</v>
      </c>
      <c r="B3" s="612" t="s">
        <v>328</v>
      </c>
      <c r="C3" s="612"/>
      <c r="D3" s="612"/>
      <c r="E3" s="612"/>
      <c r="F3" s="612"/>
      <c r="G3" s="612"/>
      <c r="H3" s="6"/>
    </row>
    <row r="4" spans="1:13" s="7" customFormat="1" ht="18.5" x14ac:dyDescent="0.45">
      <c r="A4" s="3" t="str">
        <f>'Template Old'!A4</f>
        <v>Comments</v>
      </c>
      <c r="B4" s="600" t="s">
        <v>519</v>
      </c>
      <c r="C4" s="600"/>
      <c r="D4" s="600"/>
      <c r="E4" s="600"/>
      <c r="F4" s="600"/>
      <c r="G4" s="600"/>
      <c r="H4" s="6"/>
    </row>
    <row r="5" spans="1:13" x14ac:dyDescent="0.35">
      <c r="A5" s="3" t="str">
        <f>'Template Old'!A5</f>
        <v>Deliverable</v>
      </c>
      <c r="B5" s="632" t="s">
        <v>520</v>
      </c>
      <c r="C5" s="632"/>
      <c r="D5" s="632"/>
      <c r="E5" s="632"/>
      <c r="F5" s="632"/>
      <c r="G5" s="632"/>
      <c r="H5" s="323"/>
    </row>
    <row r="6" spans="1:13" x14ac:dyDescent="0.35">
      <c r="A6" s="3" t="str">
        <f>'Template Old'!A6</f>
        <v>Deadline</v>
      </c>
      <c r="B6" s="639" t="s">
        <v>191</v>
      </c>
      <c r="C6" s="639"/>
      <c r="D6" s="639"/>
      <c r="E6" s="639"/>
      <c r="F6" s="639"/>
      <c r="G6" s="639"/>
      <c r="H6" s="323"/>
    </row>
    <row r="7" spans="1:13" ht="72.5" x14ac:dyDescent="0.35">
      <c r="A7" s="424" t="str">
        <f>'Template Old'!A7</f>
        <v>Priority in RSDP, click to see applicable Footnote</v>
      </c>
      <c r="B7" s="259" t="s">
        <v>330</v>
      </c>
      <c r="C7" s="259"/>
      <c r="D7" s="3" t="str">
        <f>'Template Old'!D7</f>
        <v>Priority (1-Low, 2-Med, 3-High )</v>
      </c>
      <c r="E7" s="259">
        <v>1</v>
      </c>
      <c r="F7" s="3" t="str">
        <f>'Template Old'!F7</f>
        <v>Project has been Re-Baselined? (0-No, 1-Yes)</v>
      </c>
      <c r="G7" s="259">
        <v>0</v>
      </c>
      <c r="H7" s="323"/>
    </row>
    <row r="8" spans="1:13" x14ac:dyDescent="0.35">
      <c r="A8" s="3" t="str">
        <f>'Template Old'!A8</f>
        <v>P81 Req (2013)</v>
      </c>
      <c r="B8" s="639" t="s">
        <v>191</v>
      </c>
      <c r="C8" s="639"/>
      <c r="D8" s="639"/>
      <c r="E8" s="639"/>
      <c r="F8" s="639"/>
      <c r="G8" s="639"/>
      <c r="H8" s="323"/>
    </row>
    <row r="9" spans="1:13" x14ac:dyDescent="0.35">
      <c r="A9" s="3" t="str">
        <f>'Template Old'!A9</f>
        <v>Number of Directives</v>
      </c>
      <c r="B9" s="639">
        <v>1</v>
      </c>
      <c r="C9" s="639"/>
      <c r="D9" s="639"/>
      <c r="E9" s="639"/>
      <c r="F9" s="639"/>
      <c r="G9" s="639"/>
      <c r="H9" s="323"/>
    </row>
    <row r="10" spans="1:13" x14ac:dyDescent="0.35">
      <c r="A10" s="424" t="str">
        <f>'Template Old'!A10</f>
        <v>No. of Guidances (see Note 2)</v>
      </c>
      <c r="B10">
        <v>0</v>
      </c>
      <c r="C10" s="259" t="s">
        <v>191</v>
      </c>
      <c r="D10" s="259"/>
      <c r="E10" s="259"/>
      <c r="F10" s="259"/>
      <c r="G10" s="259"/>
      <c r="H10" s="323"/>
    </row>
    <row r="11" spans="1:13" ht="29" x14ac:dyDescent="0.35">
      <c r="A11" s="424" t="str">
        <f>'Template Old'!A11</f>
        <v>Directionally consistent with IERP findings (See Note 5)</v>
      </c>
      <c r="B11" s="632" t="s">
        <v>191</v>
      </c>
      <c r="C11" s="632"/>
      <c r="D11" s="632"/>
      <c r="E11" s="632"/>
      <c r="F11" s="632"/>
      <c r="G11" s="632"/>
      <c r="H11" s="321"/>
      <c r="K11" s="1"/>
      <c r="L11" s="1"/>
      <c r="M11" s="1"/>
    </row>
    <row r="12" spans="1:13" x14ac:dyDescent="0.35">
      <c r="A12" s="3" t="str">
        <f>'Template Old'!A12</f>
        <v>Developer</v>
      </c>
      <c r="B12" s="628" t="s">
        <v>422</v>
      </c>
      <c r="C12" s="628"/>
      <c r="D12" s="628"/>
      <c r="E12" s="628"/>
      <c r="F12" s="628"/>
      <c r="G12" s="628"/>
      <c r="H12" s="321"/>
    </row>
    <row r="13" spans="1:13" x14ac:dyDescent="0.35">
      <c r="A13" s="3" t="str">
        <f>'Template Old'!A13</f>
        <v>PMOS Liaison</v>
      </c>
      <c r="B13" s="628" t="s">
        <v>268</v>
      </c>
      <c r="C13" s="628"/>
      <c r="D13" s="628"/>
      <c r="E13" s="628"/>
      <c r="F13" s="628"/>
      <c r="G13" s="628"/>
      <c r="H13" s="321"/>
    </row>
    <row r="14" spans="1:13" x14ac:dyDescent="0.35">
      <c r="A14" s="3" t="str">
        <f>'Template Old'!A14</f>
        <v>Affected Standards</v>
      </c>
      <c r="B14">
        <v>1</v>
      </c>
      <c r="C14" s="320" t="s">
        <v>520</v>
      </c>
      <c r="D14" s="320"/>
      <c r="E14" s="320"/>
      <c r="F14" s="320"/>
      <c r="G14" s="320"/>
      <c r="H14" s="323"/>
    </row>
    <row r="15" spans="1:13" x14ac:dyDescent="0.35">
      <c r="A15" s="3" t="str">
        <f>'Template Old'!A15</f>
        <v>Last Updated</v>
      </c>
      <c r="B15" s="239">
        <v>42647</v>
      </c>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64" t="str">
        <f>'Template Old'!I18</f>
        <v>Index</v>
      </c>
      <c r="J18" s="4"/>
    </row>
    <row r="19" spans="1:10" x14ac:dyDescent="0.35">
      <c r="A19" s="30" t="str">
        <f>'Lookup Lists'!C3</f>
        <v>Nominations - SAR / PR</v>
      </c>
      <c r="B19" s="75"/>
      <c r="C19" s="75"/>
      <c r="D19" s="17"/>
      <c r="E19" s="17"/>
      <c r="F19" s="41">
        <f t="shared" ref="F19:F34" si="0">IF(D19-B19&gt;DATE(2007,1,1),0,D19-B19)</f>
        <v>0</v>
      </c>
      <c r="G19" s="444"/>
      <c r="H19" s="445"/>
      <c r="I19" s="65">
        <v>1</v>
      </c>
    </row>
    <row r="20" spans="1:10" x14ac:dyDescent="0.35">
      <c r="A20" s="31" t="str">
        <f>'Lookup Lists'!C6</f>
        <v>Nominations - DT</v>
      </c>
      <c r="B20" s="75">
        <v>42166</v>
      </c>
      <c r="C20" s="75">
        <v>42179</v>
      </c>
      <c r="D20" s="10">
        <v>42156</v>
      </c>
      <c r="E20" s="8">
        <f>D20+14</f>
        <v>42170</v>
      </c>
      <c r="F20" s="42">
        <f t="shared" si="0"/>
        <v>-10</v>
      </c>
      <c r="G20" s="442"/>
      <c r="H20" s="443"/>
      <c r="I20" s="66">
        <v>2</v>
      </c>
    </row>
    <row r="21" spans="1:10" x14ac:dyDescent="0.35">
      <c r="A21" s="133" t="str">
        <f>'Lookup Lists'!C9</f>
        <v>QR - Quality Review</v>
      </c>
      <c r="B21" s="75"/>
      <c r="C21" s="75"/>
      <c r="D21" s="10"/>
      <c r="E21" s="8"/>
      <c r="F21" s="42">
        <f t="shared" si="0"/>
        <v>0</v>
      </c>
      <c r="G21" s="442"/>
      <c r="H21" s="443"/>
      <c r="I21" s="67">
        <v>3</v>
      </c>
    </row>
    <row r="22" spans="1:10" x14ac:dyDescent="0.35">
      <c r="A22" s="29" t="str">
        <f>'Lookup Lists'!C4</f>
        <v>SP1 - SAR/PR/WP Posting 1</v>
      </c>
      <c r="B22" s="75">
        <v>42166</v>
      </c>
      <c r="C22" s="75">
        <v>42196</v>
      </c>
      <c r="D22" s="10">
        <v>42156</v>
      </c>
      <c r="E22" s="8">
        <f>D22+30</f>
        <v>42186</v>
      </c>
      <c r="F22" s="42">
        <f t="shared" si="0"/>
        <v>-10</v>
      </c>
      <c r="G22" s="442"/>
      <c r="H22" s="443"/>
      <c r="I22" s="66">
        <v>4</v>
      </c>
    </row>
    <row r="23" spans="1:10" x14ac:dyDescent="0.35">
      <c r="A23" s="29" t="str">
        <f>'Lookup Lists'!C5</f>
        <v>SP2 - SAR/PR/WP Posting 2</v>
      </c>
      <c r="B23" s="75"/>
      <c r="C23" s="75"/>
      <c r="D23" s="10"/>
      <c r="E23" s="8"/>
      <c r="F23" s="42">
        <f t="shared" si="0"/>
        <v>0</v>
      </c>
      <c r="G23" s="442"/>
      <c r="H23" s="443"/>
      <c r="I23" s="67">
        <v>5</v>
      </c>
    </row>
    <row r="24" spans="1:10" x14ac:dyDescent="0.35">
      <c r="A24" s="32" t="str">
        <f>'Lookup Lists'!C7</f>
        <v>CP1 - Comment Period 1</v>
      </c>
      <c r="B24" s="75"/>
      <c r="C24" s="75"/>
      <c r="D24" s="10"/>
      <c r="E24" s="8"/>
      <c r="F24" s="42">
        <f t="shared" si="0"/>
        <v>0</v>
      </c>
      <c r="G24" s="442"/>
      <c r="H24" s="443"/>
      <c r="I24" s="66">
        <v>6</v>
      </c>
    </row>
    <row r="25" spans="1:10" x14ac:dyDescent="0.35">
      <c r="A25" s="32" t="str">
        <f>'Lookup Lists'!C8</f>
        <v>CP2 - Comment Period 2</v>
      </c>
      <c r="B25" s="75"/>
      <c r="C25" s="75"/>
      <c r="D25" s="10"/>
      <c r="E25" s="8"/>
      <c r="F25" s="42">
        <f t="shared" si="0"/>
        <v>0</v>
      </c>
      <c r="G25" s="442"/>
      <c r="H25" s="443"/>
      <c r="I25" s="67">
        <v>7</v>
      </c>
    </row>
    <row r="26" spans="1:10" x14ac:dyDescent="0.35">
      <c r="A26" s="34" t="str">
        <f>'Lookup Lists'!C10</f>
        <v>CIB - Com/Ballot 1 (Initial)</v>
      </c>
      <c r="B26" s="75">
        <v>42272</v>
      </c>
      <c r="C26" s="75">
        <v>42324</v>
      </c>
      <c r="D26" s="10">
        <v>42200</v>
      </c>
      <c r="E26" s="8">
        <f>D26+45</f>
        <v>42245</v>
      </c>
      <c r="F26" s="42">
        <f t="shared" si="0"/>
        <v>-72</v>
      </c>
      <c r="G26" s="442"/>
      <c r="H26" s="97"/>
      <c r="I26" s="66">
        <v>8</v>
      </c>
    </row>
    <row r="27" spans="1:10" x14ac:dyDescent="0.35">
      <c r="A27" s="34" t="str">
        <f>'Lookup Lists'!C11</f>
        <v xml:space="preserve">CAB - Com/Add Ballot 2 </v>
      </c>
      <c r="B27" s="75">
        <v>42452</v>
      </c>
      <c r="C27" s="75">
        <v>42499</v>
      </c>
      <c r="D27" s="10">
        <v>42278</v>
      </c>
      <c r="E27" s="8">
        <f>D27+45</f>
        <v>42323</v>
      </c>
      <c r="F27" s="42">
        <f t="shared" si="0"/>
        <v>-174</v>
      </c>
      <c r="G27" s="442"/>
      <c r="H27" s="97"/>
      <c r="I27" s="67">
        <v>9</v>
      </c>
    </row>
    <row r="28" spans="1:10" x14ac:dyDescent="0.35">
      <c r="A28" s="34" t="str">
        <f>'Lookup Lists'!C12</f>
        <v>CAB - Com/Add Ballot 3</v>
      </c>
      <c r="B28" s="75"/>
      <c r="C28" s="75"/>
      <c r="D28" s="10">
        <v>42370</v>
      </c>
      <c r="E28" s="8">
        <f>D28+45</f>
        <v>42415</v>
      </c>
      <c r="F28" s="42">
        <f t="shared" si="0"/>
        <v>0</v>
      </c>
      <c r="G28" s="442" t="s">
        <v>273</v>
      </c>
      <c r="H28" s="443"/>
      <c r="I28" s="66">
        <v>10</v>
      </c>
    </row>
    <row r="29" spans="1:10" x14ac:dyDescent="0.35">
      <c r="A29" s="34" t="str">
        <f>'Lookup Lists'!C13</f>
        <v>CAB - Com/Add Ballot 4</v>
      </c>
      <c r="B29" s="75"/>
      <c r="C29" s="75"/>
      <c r="D29" s="10"/>
      <c r="E29" s="8"/>
      <c r="F29" s="42">
        <f t="shared" si="0"/>
        <v>0</v>
      </c>
      <c r="G29" s="442"/>
      <c r="H29" s="443"/>
      <c r="I29" s="67">
        <v>11</v>
      </c>
    </row>
    <row r="30" spans="1:10" x14ac:dyDescent="0.35">
      <c r="A30" s="34" t="str">
        <f>'Lookup Lists'!C14</f>
        <v>CAB - Com/Add Ballot 5</v>
      </c>
      <c r="B30" s="75"/>
      <c r="C30" s="75"/>
      <c r="D30" s="10"/>
      <c r="E30" s="8"/>
      <c r="F30" s="42">
        <f t="shared" si="0"/>
        <v>0</v>
      </c>
      <c r="G30" s="442"/>
      <c r="H30" s="443"/>
      <c r="I30" s="66">
        <v>12</v>
      </c>
    </row>
    <row r="31" spans="1:10" x14ac:dyDescent="0.35">
      <c r="A31" s="35" t="str">
        <f>'Lookup Lists'!C15</f>
        <v>FB - Final Ballot</v>
      </c>
      <c r="B31" s="75">
        <v>42535</v>
      </c>
      <c r="C31" s="75">
        <f>B31+10</f>
        <v>42545</v>
      </c>
      <c r="D31" s="10">
        <v>42461</v>
      </c>
      <c r="E31" s="8">
        <f>D31+10</f>
        <v>42471</v>
      </c>
      <c r="F31" s="42">
        <f t="shared" si="0"/>
        <v>-74</v>
      </c>
      <c r="G31" s="442"/>
      <c r="H31" s="89">
        <v>0.83250000000000002</v>
      </c>
      <c r="I31" s="67">
        <v>13</v>
      </c>
    </row>
    <row r="32" spans="1:10" x14ac:dyDescent="0.35">
      <c r="A32" s="36" t="str">
        <f>'Lookup Lists'!C16</f>
        <v>PTB - Present to BOT</v>
      </c>
      <c r="B32" s="75">
        <v>42592</v>
      </c>
      <c r="C32" s="75">
        <f>B32+2</f>
        <v>42594</v>
      </c>
      <c r="D32" s="10">
        <v>42496</v>
      </c>
      <c r="E32" s="8">
        <f>D32+2</f>
        <v>42498</v>
      </c>
      <c r="F32" s="42">
        <f t="shared" si="0"/>
        <v>-96</v>
      </c>
      <c r="G32" s="442"/>
      <c r="H32" s="443"/>
      <c r="I32" s="66">
        <v>14</v>
      </c>
    </row>
    <row r="33" spans="1:9" x14ac:dyDescent="0.35">
      <c r="A33" s="37" t="str">
        <f>'Lookup Lists'!C17</f>
        <v>Filing - Filing with Regulators</v>
      </c>
      <c r="B33" s="75">
        <v>42592</v>
      </c>
      <c r="C33" s="75">
        <v>42594</v>
      </c>
      <c r="D33" s="10">
        <v>42592</v>
      </c>
      <c r="E33" s="8">
        <f>IF(D33+10&lt;DATE(1900,3,1),0,D33+2)</f>
        <v>42594</v>
      </c>
      <c r="F33" s="42">
        <f t="shared" si="0"/>
        <v>0</v>
      </c>
      <c r="G33" s="442"/>
      <c r="H33" s="443"/>
      <c r="I33" s="67">
        <v>15</v>
      </c>
    </row>
    <row r="34" spans="1:9" ht="15" thickBot="1" x14ac:dyDescent="0.4">
      <c r="A34" s="38" t="str">
        <f>'Lookup Lists'!C18</f>
        <v>PT - Post Approval Training</v>
      </c>
      <c r="B34" s="75">
        <v>42623</v>
      </c>
      <c r="C34" s="75">
        <v>42653</v>
      </c>
      <c r="D34" s="10">
        <v>42623</v>
      </c>
      <c r="E34" s="8">
        <f>IF(D34+10&lt;DATE(1900,3,1),0,D34+30)</f>
        <v>42653</v>
      </c>
      <c r="F34" s="43">
        <f t="shared" si="0"/>
        <v>0</v>
      </c>
      <c r="G34" s="82"/>
      <c r="H34" s="88"/>
      <c r="I34" s="68">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427" t="s">
        <v>156</v>
      </c>
      <c r="B37" s="427" t="s">
        <v>157</v>
      </c>
      <c r="C37" s="648" t="s">
        <v>158</v>
      </c>
      <c r="D37" s="648"/>
      <c r="E37" s="648"/>
      <c r="F37" s="648"/>
      <c r="G37" s="648"/>
      <c r="H37" s="648"/>
    </row>
    <row r="38" spans="1:9" x14ac:dyDescent="0.35">
      <c r="A38" s="100" t="s">
        <v>521</v>
      </c>
      <c r="B38" s="93">
        <v>42536</v>
      </c>
      <c r="C38" s="603" t="s">
        <v>522</v>
      </c>
      <c r="D38" s="603"/>
      <c r="E38" s="603"/>
      <c r="F38" s="603"/>
      <c r="G38" s="603"/>
      <c r="H38" s="604"/>
    </row>
    <row r="39" spans="1:9" x14ac:dyDescent="0.35">
      <c r="A39" s="101" t="s">
        <v>328</v>
      </c>
      <c r="B39" s="99">
        <v>42705</v>
      </c>
      <c r="C39" s="605" t="s">
        <v>523</v>
      </c>
      <c r="D39" s="605"/>
      <c r="E39" s="605"/>
      <c r="F39" s="605"/>
      <c r="G39" s="605"/>
      <c r="H39" s="606"/>
    </row>
    <row r="40" spans="1:9" x14ac:dyDescent="0.35">
      <c r="A40" s="101"/>
      <c r="B40" s="429"/>
      <c r="C40" s="605"/>
      <c r="D40" s="605"/>
      <c r="E40" s="605"/>
      <c r="F40" s="605"/>
      <c r="G40" s="605"/>
      <c r="H40" s="606"/>
    </row>
    <row r="41" spans="1:9" ht="15" thickBot="1" x14ac:dyDescent="0.4">
      <c r="A41" s="102"/>
      <c r="B41" s="428"/>
      <c r="C41" s="597"/>
      <c r="D41" s="597"/>
      <c r="E41" s="597"/>
      <c r="F41" s="597"/>
      <c r="G41" s="597"/>
      <c r="H41" s="598"/>
    </row>
  </sheetData>
  <autoFilter ref="A18:I34" xr:uid="{00000000-0009-0000-0000-000052000000}"/>
  <customSheetViews>
    <customSheetView guid="{1320E5F0-9854-46BA-9165-0D2D126E5847}" showPageBreaks="1" zeroValues="0" printArea="1" showAutoFilter="1" hiddenColumns="1">
      <pane ySplit="1" topLeftCell="A2" activePane="bottomLeft" state="frozen"/>
      <selection pane="bottomLeft" activeCell="H1" sqref="H1"/>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053B03CE-AAD2-4EAA-A869-9A8794AA3751}"/>
    </customSheetView>
  </customSheetViews>
  <mergeCells count="16">
    <mergeCell ref="B12:G12"/>
    <mergeCell ref="B1:G1"/>
    <mergeCell ref="B2:G2"/>
    <mergeCell ref="B3:G3"/>
    <mergeCell ref="B4:G4"/>
    <mergeCell ref="B5:G5"/>
    <mergeCell ref="B6:G6"/>
    <mergeCell ref="B8:G8"/>
    <mergeCell ref="B9:G9"/>
    <mergeCell ref="B11:G11"/>
    <mergeCell ref="C40:H40"/>
    <mergeCell ref="C41:H41"/>
    <mergeCell ref="B13:G13"/>
    <mergeCell ref="C37:H37"/>
    <mergeCell ref="C38:H38"/>
    <mergeCell ref="C39:H39"/>
  </mergeCells>
  <conditionalFormatting sqref="B19:C34">
    <cfRule type="expression" dxfId="764" priority="1">
      <formula>AND($B19&lt;=NOW(),$C19&gt;=NOW())</formula>
    </cfRule>
  </conditionalFormatting>
  <conditionalFormatting sqref="F19:F34">
    <cfRule type="cellIs" dxfId="763" priority="4" operator="lessThan">
      <formula>-90</formula>
    </cfRule>
    <cfRule type="cellIs" dxfId="762" priority="5" operator="lessThan">
      <formula>-45</formula>
    </cfRule>
    <cfRule type="cellIs" dxfId="761" priority="6" operator="greaterThan">
      <formula>-45</formula>
    </cfRule>
  </conditionalFormatting>
  <hyperlinks>
    <hyperlink ref="B2" r:id="rId2" display="Phase 2 System Protection Coordination" xr:uid="{00000000-0004-0000-5200-000000000000}"/>
    <hyperlink ref="H1" location="Home!A1" display="Return to Home" xr:uid="{00000000-0004-0000-5200-000001000000}"/>
    <hyperlink ref="B2:G2" r:id="rId3" display="Internal Communications Capabilities" xr:uid="{00000000-0004-0000-5200-000002000000}"/>
    <hyperlink ref="B12:G12" r:id="rId4" display="Darrel Richardson" xr:uid="{00000000-0004-0000-5200-000003000000}"/>
    <hyperlink ref="B13:G13" r:id="rId5" display="Brenda Hampton" xr:uid="{00000000-0004-0000-5200-000004000000}"/>
    <hyperlink ref="A11" location="Footnotes!A1" display="Footnotes!A1" xr:uid="{00000000-0004-0000-5200-000005000000}"/>
    <hyperlink ref="A10" location="Footnotes!A1" display="Footnotes!A1" xr:uid="{00000000-0004-0000-5200-000006000000}"/>
    <hyperlink ref="A7" location="Footnote_7_2016_2018_RSDP" display="Footnote_7_2016_2018_RSDP" xr:uid="{00000000-0004-0000-5200-000007000000}"/>
    <hyperlink ref="H31" r:id="rId6" display="http://www.nerc.com/pa/Stand/Project 201507 Internal Communications Capabilitie/2015-07_Final_Ballot_Results_Word_Announce_062716.pdf" xr:uid="{00000000-0004-0000-5200-000008000000}"/>
  </hyperlinks>
  <pageMargins left="0.7" right="0.7" top="0.75" bottom="0.75" header="0.3" footer="0.3"/>
  <pageSetup orientation="landscape" horizontalDpi="1200" verticalDpi="1200" r:id="rId7"/>
  <headerFooter>
    <oddHeader>&amp;R&amp;"Calibri"&amp;10&amp;K000000 Limited Disclosure&amp;1#_x000D_</oddHeader>
    <oddFooter>&amp;L&amp;"-,Bold"North American Electric Reliability Corporation_x000D_&amp;1#&amp;"Calibri"&amp;10&amp;K0000FF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7" id="{06026AC8-358B-48D1-A333-F50F8FB83A66}">
            <xm:f>IF($B$20=Home!$I$5,$A$24,)</xm:f>
            <x14:dxf/>
          </x14:cfRule>
          <xm:sqref>I10:ABK10</xm:sqref>
        </x14:conditionalFormatting>
      </x14:conditionalFormatting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2">
    <tabColor rgb="FFFF0000"/>
  </sheetPr>
  <dimension ref="A1:N42"/>
  <sheetViews>
    <sheetView showZeros="0" zoomScaleNormal="100" workbookViewId="0">
      <pane ySplit="1" topLeftCell="A2" activePane="bottomLeft" state="frozen"/>
      <selection pane="bottomLeft" activeCell="B2" sqref="B2:G2"/>
    </sheetView>
  </sheetViews>
  <sheetFormatPr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hidden="1" customWidth="1"/>
    <col min="10" max="10" width="19.453125" customWidth="1"/>
    <col min="11" max="12" width="10.453125" bestFit="1" customWidth="1"/>
    <col min="13" max="13" width="11.453125" customWidth="1"/>
    <col min="14" max="14" width="12.453125" customWidth="1"/>
  </cols>
  <sheetData>
    <row r="1" spans="1:13" s="7" customFormat="1" ht="18.5" x14ac:dyDescent="0.45">
      <c r="A1" s="27" t="str">
        <f>'Template Old'!A1</f>
        <v>Project</v>
      </c>
      <c r="B1" s="629" t="s">
        <v>524</v>
      </c>
      <c r="C1" s="630"/>
      <c r="D1" s="630"/>
      <c r="E1" s="630"/>
      <c r="F1" s="630"/>
      <c r="G1" s="630"/>
      <c r="H1" s="49" t="s">
        <v>178</v>
      </c>
    </row>
    <row r="2" spans="1:13" s="7" customFormat="1" ht="15" customHeight="1" x14ac:dyDescent="0.45">
      <c r="A2" s="3" t="str">
        <f>'Template Old'!A2</f>
        <v>Project Name</v>
      </c>
      <c r="B2" s="631" t="s">
        <v>339</v>
      </c>
      <c r="C2" s="631"/>
      <c r="D2" s="631"/>
      <c r="E2" s="631"/>
      <c r="F2" s="631"/>
      <c r="G2" s="631"/>
      <c r="H2" s="6"/>
    </row>
    <row r="3" spans="1:13" s="7" customFormat="1" ht="15" customHeight="1" x14ac:dyDescent="0.45">
      <c r="A3" s="3" t="str">
        <f>'Template Old'!A3</f>
        <v>Status</v>
      </c>
      <c r="B3" s="612" t="s">
        <v>328</v>
      </c>
      <c r="C3" s="612"/>
      <c r="D3" s="612"/>
      <c r="E3" s="612"/>
      <c r="F3" s="612"/>
      <c r="G3" s="612"/>
      <c r="H3" s="6"/>
    </row>
    <row r="4" spans="1:13" s="7" customFormat="1" ht="18.5" x14ac:dyDescent="0.45">
      <c r="A4" s="3" t="str">
        <f>'Template Old'!A4</f>
        <v>Comments</v>
      </c>
      <c r="B4" s="600" t="s">
        <v>525</v>
      </c>
      <c r="C4" s="600"/>
      <c r="D4" s="600"/>
      <c r="E4" s="600"/>
      <c r="F4" s="600"/>
      <c r="G4" s="600"/>
      <c r="H4" s="6"/>
    </row>
    <row r="5" spans="1:13" x14ac:dyDescent="0.35">
      <c r="A5" s="3" t="str">
        <f>'Template Old'!A5</f>
        <v>Deliverable</v>
      </c>
      <c r="B5" s="632" t="s">
        <v>526</v>
      </c>
      <c r="C5" s="632"/>
      <c r="D5" s="632"/>
      <c r="E5" s="632"/>
      <c r="F5" s="632"/>
      <c r="G5" s="632"/>
      <c r="H5" s="323"/>
    </row>
    <row r="6" spans="1:13" x14ac:dyDescent="0.35">
      <c r="A6" s="3" t="str">
        <f>'Template Old'!A6</f>
        <v>Deadline</v>
      </c>
      <c r="B6" s="639" t="s">
        <v>191</v>
      </c>
      <c r="C6" s="639"/>
      <c r="D6" s="639"/>
      <c r="E6" s="639"/>
      <c r="F6" s="639"/>
      <c r="G6" s="639"/>
      <c r="H6" s="323"/>
    </row>
    <row r="7" spans="1:13" ht="72.5" x14ac:dyDescent="0.35">
      <c r="A7" s="424" t="str">
        <f>'Template Old'!A7</f>
        <v>Priority in RSDP, click to see applicable Footnote</v>
      </c>
      <c r="B7" s="259" t="s">
        <v>527</v>
      </c>
      <c r="C7" s="259"/>
      <c r="D7" s="3" t="str">
        <f>'Template Old'!D7</f>
        <v>Priority (1-Low, 2-Med, 3-High )</v>
      </c>
      <c r="E7" s="259">
        <v>2</v>
      </c>
      <c r="F7" s="3" t="str">
        <f>'Template Old'!F7</f>
        <v>Project has been Re-Baselined? (0-No, 1-Yes)</v>
      </c>
      <c r="G7" s="259">
        <v>0</v>
      </c>
      <c r="H7" s="323"/>
    </row>
    <row r="8" spans="1:13" x14ac:dyDescent="0.35">
      <c r="A8" s="3" t="str">
        <f>'Template Old'!A8</f>
        <v>P81 Req (2013)</v>
      </c>
      <c r="B8" s="639" t="s">
        <v>191</v>
      </c>
      <c r="C8" s="639"/>
      <c r="D8" s="639"/>
      <c r="E8" s="639"/>
      <c r="F8" s="639"/>
      <c r="G8" s="639"/>
      <c r="H8" s="323"/>
    </row>
    <row r="9" spans="1:13" x14ac:dyDescent="0.35">
      <c r="A9" s="3" t="str">
        <f>'Template Old'!A9</f>
        <v>Number of Directives</v>
      </c>
      <c r="B9" s="259">
        <v>1</v>
      </c>
      <c r="C9" s="639"/>
      <c r="D9" s="639"/>
      <c r="E9" s="639"/>
      <c r="F9" s="639"/>
      <c r="G9" s="639"/>
      <c r="H9" s="323"/>
    </row>
    <row r="10" spans="1:13" x14ac:dyDescent="0.35">
      <c r="A10" s="424" t="str">
        <f>'Template Old'!A10</f>
        <v>No. of Guidances (see Note 2)</v>
      </c>
      <c r="B10">
        <v>0</v>
      </c>
      <c r="C10" s="259" t="s">
        <v>191</v>
      </c>
      <c r="D10" s="259"/>
      <c r="E10" s="259"/>
      <c r="F10" s="259"/>
      <c r="G10" s="259"/>
      <c r="H10" s="323"/>
    </row>
    <row r="11" spans="1:13" ht="29" x14ac:dyDescent="0.35">
      <c r="A11" s="424" t="str">
        <f>'Template Old'!A11</f>
        <v>Directionally consistent with IERP findings (See Note 5)</v>
      </c>
      <c r="B11" s="632" t="s">
        <v>191</v>
      </c>
      <c r="C11" s="632"/>
      <c r="D11" s="632"/>
      <c r="E11" s="632"/>
      <c r="F11" s="632"/>
      <c r="G11" s="632"/>
      <c r="H11" s="321"/>
      <c r="K11" s="1"/>
      <c r="L11" s="1"/>
      <c r="M11" s="1"/>
    </row>
    <row r="12" spans="1:13" x14ac:dyDescent="0.35">
      <c r="A12" s="3" t="str">
        <f>'Template Old'!A12</f>
        <v>Developer</v>
      </c>
      <c r="B12" s="628" t="s">
        <v>528</v>
      </c>
      <c r="C12" s="628"/>
      <c r="D12" s="628"/>
      <c r="E12" s="628"/>
      <c r="F12" s="628"/>
      <c r="G12" s="628"/>
      <c r="H12" s="321"/>
    </row>
    <row r="13" spans="1:13" x14ac:dyDescent="0.35">
      <c r="A13" s="3" t="str">
        <f>'Template Old'!A13</f>
        <v>PMOS Liaison</v>
      </c>
      <c r="B13" s="628" t="s">
        <v>423</v>
      </c>
      <c r="C13" s="628"/>
      <c r="D13" s="628"/>
      <c r="E13" s="628"/>
      <c r="F13" s="628"/>
      <c r="G13" s="628"/>
      <c r="H13" s="321"/>
    </row>
    <row r="14" spans="1:13" ht="14.9" customHeight="1" x14ac:dyDescent="0.35">
      <c r="A14" s="3" t="str">
        <f>'Template Old'!A14</f>
        <v>Affected Standards</v>
      </c>
      <c r="B14">
        <v>3</v>
      </c>
      <c r="C14" s="632" t="s">
        <v>526</v>
      </c>
      <c r="D14" s="632"/>
      <c r="E14" s="632"/>
      <c r="F14" s="632"/>
      <c r="G14" s="632"/>
      <c r="H14" s="323"/>
    </row>
    <row r="15" spans="1:13" x14ac:dyDescent="0.35">
      <c r="A15" s="3" t="str">
        <f>'Template Old'!A15</f>
        <v>Last Updated</v>
      </c>
      <c r="B15" s="239">
        <v>42800</v>
      </c>
      <c r="C15" s="323"/>
      <c r="D15" s="323"/>
      <c r="E15" s="323"/>
      <c r="F15" s="323"/>
      <c r="G15" s="323"/>
      <c r="H15" s="323"/>
    </row>
    <row r="16" spans="1:13" x14ac:dyDescent="0.35">
      <c r="A16" s="3">
        <f>'Template Old'!A16</f>
        <v>0</v>
      </c>
      <c r="B16" s="321"/>
      <c r="C16" s="323"/>
      <c r="D16" s="323"/>
      <c r="E16" s="323"/>
      <c r="F16" s="323"/>
      <c r="G16" s="323"/>
      <c r="H16" s="323"/>
    </row>
    <row r="17" spans="1:14" ht="15" thickBot="1" x14ac:dyDescent="0.4">
      <c r="A17" s="3">
        <f>'Template Old'!A17</f>
        <v>0</v>
      </c>
      <c r="B17" s="323"/>
      <c r="C17" s="323"/>
      <c r="D17" s="323"/>
      <c r="E17" s="323"/>
      <c r="F17" s="323"/>
      <c r="G17" s="323"/>
      <c r="H17" s="323"/>
    </row>
    <row r="18" spans="1:14" ht="44.75" customHeight="1" thickBot="1" x14ac:dyDescent="0.4">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64" t="str">
        <f>'Template Old'!I18</f>
        <v>Index</v>
      </c>
      <c r="J18" s="4"/>
    </row>
    <row r="19" spans="1:14" x14ac:dyDescent="0.35">
      <c r="A19" s="30" t="str">
        <f>'Lookup Lists'!C3</f>
        <v>Nominations - SAR / PR</v>
      </c>
      <c r="B19" s="75"/>
      <c r="C19" s="75"/>
      <c r="D19" s="17"/>
      <c r="E19" s="17"/>
      <c r="F19" s="41">
        <f t="shared" ref="F19:F34" si="0">IF(D19-B19&gt;DATE(2007,1,1),0,D19-B19)</f>
        <v>0</v>
      </c>
      <c r="G19" s="444"/>
      <c r="H19" s="445"/>
      <c r="I19" s="65">
        <v>1</v>
      </c>
      <c r="K19" s="62"/>
      <c r="L19" s="62"/>
      <c r="M19" s="62"/>
      <c r="N19" s="62"/>
    </row>
    <row r="20" spans="1:14" x14ac:dyDescent="0.35">
      <c r="A20" s="31" t="str">
        <f>'Lookup Lists'!C6</f>
        <v>Nominations - DT</v>
      </c>
      <c r="B20" s="75"/>
      <c r="C20" s="75"/>
      <c r="D20" s="10"/>
      <c r="E20" s="8"/>
      <c r="F20" s="42">
        <f t="shared" si="0"/>
        <v>0</v>
      </c>
      <c r="G20" s="442"/>
      <c r="H20" s="443"/>
      <c r="I20" s="66">
        <v>2</v>
      </c>
      <c r="K20" s="63"/>
      <c r="L20" s="63"/>
      <c r="M20" s="63"/>
      <c r="N20" s="62"/>
    </row>
    <row r="21" spans="1:14" x14ac:dyDescent="0.35">
      <c r="A21" s="133" t="str">
        <f>'Lookup Lists'!C9</f>
        <v>QR - Quality Review</v>
      </c>
      <c r="B21" s="75">
        <v>42535</v>
      </c>
      <c r="C21" s="75">
        <v>42548</v>
      </c>
      <c r="D21" s="10">
        <v>42380</v>
      </c>
      <c r="E21" s="8">
        <f>D21+10</f>
        <v>42390</v>
      </c>
      <c r="F21" s="42">
        <f t="shared" si="0"/>
        <v>-155</v>
      </c>
      <c r="G21" s="442"/>
      <c r="H21" s="443"/>
      <c r="I21" s="67">
        <v>3</v>
      </c>
      <c r="K21" s="63"/>
      <c r="L21" s="63"/>
      <c r="M21" s="63"/>
      <c r="N21" s="62"/>
    </row>
    <row r="22" spans="1:14" x14ac:dyDescent="0.35">
      <c r="A22" s="29" t="str">
        <f>'Lookup Lists'!C4</f>
        <v>SP1 - SAR/PR/WP Posting 1</v>
      </c>
      <c r="B22" s="75">
        <v>42206</v>
      </c>
      <c r="C22" s="75">
        <v>42235</v>
      </c>
      <c r="D22" s="10">
        <v>42200</v>
      </c>
      <c r="E22" s="8">
        <f>D22+30</f>
        <v>42230</v>
      </c>
      <c r="F22" s="42">
        <f t="shared" si="0"/>
        <v>-6</v>
      </c>
      <c r="G22" s="442"/>
      <c r="H22" s="443"/>
      <c r="I22" s="66">
        <v>4</v>
      </c>
      <c r="K22" s="63"/>
      <c r="L22" s="63"/>
      <c r="M22" s="63"/>
      <c r="N22" s="62"/>
    </row>
    <row r="23" spans="1:14" x14ac:dyDescent="0.35">
      <c r="A23" s="29" t="str">
        <f>'Lookup Lists'!C5</f>
        <v>SP2 - SAR/PR/WP Posting 2</v>
      </c>
      <c r="B23" s="75"/>
      <c r="C23" s="75"/>
      <c r="D23" s="10"/>
      <c r="E23" s="8"/>
      <c r="F23" s="42">
        <f t="shared" si="0"/>
        <v>0</v>
      </c>
      <c r="G23" s="442"/>
      <c r="H23" s="443"/>
      <c r="I23" s="67">
        <v>5</v>
      </c>
      <c r="K23" s="63"/>
      <c r="L23" s="63"/>
      <c r="M23" s="63"/>
      <c r="N23" s="62"/>
    </row>
    <row r="24" spans="1:14" x14ac:dyDescent="0.35">
      <c r="A24" s="32" t="str">
        <f>'Lookup Lists'!C7</f>
        <v>CP1 - Comment Period 1</v>
      </c>
      <c r="B24" s="75"/>
      <c r="C24" s="75"/>
      <c r="D24" s="10"/>
      <c r="E24" s="8"/>
      <c r="F24" s="42">
        <f t="shared" si="0"/>
        <v>0</v>
      </c>
      <c r="G24" s="442"/>
      <c r="H24" s="443"/>
      <c r="I24" s="66">
        <v>6</v>
      </c>
      <c r="K24" s="63"/>
      <c r="L24" s="63"/>
      <c r="M24" s="63"/>
      <c r="N24" s="62"/>
    </row>
    <row r="25" spans="1:14" x14ac:dyDescent="0.35">
      <c r="A25" s="32" t="str">
        <f>'Lookup Lists'!C8</f>
        <v>CP2 - Comment Period 2</v>
      </c>
      <c r="B25" s="75"/>
      <c r="C25" s="75"/>
      <c r="D25" s="10"/>
      <c r="E25" s="8"/>
      <c r="F25" s="42">
        <f t="shared" si="0"/>
        <v>0</v>
      </c>
      <c r="G25" s="442"/>
      <c r="H25" s="443"/>
      <c r="I25" s="67">
        <v>7</v>
      </c>
      <c r="K25" s="63"/>
      <c r="L25" s="63"/>
      <c r="M25" s="63"/>
      <c r="N25" s="62"/>
    </row>
    <row r="26" spans="1:14" x14ac:dyDescent="0.35">
      <c r="A26" s="34" t="str">
        <f>'Lookup Lists'!C10</f>
        <v>CIB - Com/Ballot 1 (Initial)</v>
      </c>
      <c r="B26" s="75">
        <v>42550</v>
      </c>
      <c r="C26" s="75">
        <v>42594</v>
      </c>
      <c r="D26" s="10">
        <v>42394</v>
      </c>
      <c r="E26" s="10">
        <f>D26+45</f>
        <v>42439</v>
      </c>
      <c r="F26" s="42">
        <f t="shared" si="0"/>
        <v>-156</v>
      </c>
      <c r="G26" s="442"/>
      <c r="H26" s="97"/>
      <c r="I26" s="66">
        <v>8</v>
      </c>
      <c r="K26" s="63"/>
      <c r="L26" s="63"/>
      <c r="M26" s="63"/>
      <c r="N26" s="63"/>
    </row>
    <row r="27" spans="1:14" x14ac:dyDescent="0.35">
      <c r="A27" s="34" t="str">
        <f>'Lookup Lists'!C11</f>
        <v xml:space="preserve">CAB - Com/Add Ballot 2 </v>
      </c>
      <c r="B27" s="75">
        <v>42669</v>
      </c>
      <c r="C27" s="75">
        <v>42713</v>
      </c>
      <c r="D27" s="10">
        <v>42464</v>
      </c>
      <c r="E27" s="10">
        <f>D27+45</f>
        <v>42509</v>
      </c>
      <c r="F27" s="42">
        <f t="shared" si="0"/>
        <v>-205</v>
      </c>
      <c r="G27" s="442"/>
      <c r="H27" s="97"/>
      <c r="I27" s="67">
        <v>9</v>
      </c>
      <c r="K27" s="63"/>
      <c r="L27" s="63"/>
      <c r="M27" s="63"/>
      <c r="N27" s="63"/>
    </row>
    <row r="28" spans="1:14" x14ac:dyDescent="0.35">
      <c r="A28" s="34" t="str">
        <f>'Lookup Lists'!C12</f>
        <v>CAB - Com/Add Ballot 3</v>
      </c>
      <c r="B28" s="75"/>
      <c r="C28" s="75"/>
      <c r="D28" s="10"/>
      <c r="E28" s="8"/>
      <c r="F28" s="42">
        <f t="shared" si="0"/>
        <v>0</v>
      </c>
      <c r="G28" s="442"/>
      <c r="H28" s="443"/>
      <c r="I28" s="66">
        <v>10</v>
      </c>
      <c r="K28" s="63"/>
      <c r="L28" s="63"/>
      <c r="M28" s="63"/>
      <c r="N28" s="62"/>
    </row>
    <row r="29" spans="1:14" x14ac:dyDescent="0.35">
      <c r="A29" s="34" t="str">
        <f>'Lookup Lists'!C13</f>
        <v>CAB - Com/Add Ballot 4</v>
      </c>
      <c r="B29" s="75"/>
      <c r="C29" s="75"/>
      <c r="D29" s="10"/>
      <c r="E29" s="8"/>
      <c r="F29" s="42">
        <f t="shared" si="0"/>
        <v>0</v>
      </c>
      <c r="G29" s="442"/>
      <c r="H29" s="443"/>
      <c r="I29" s="67">
        <v>11</v>
      </c>
      <c r="K29" s="63"/>
      <c r="L29" s="63"/>
      <c r="M29" s="63"/>
      <c r="N29" s="62"/>
    </row>
    <row r="30" spans="1:14" x14ac:dyDescent="0.35">
      <c r="A30" s="34" t="str">
        <f>'Lookup Lists'!C14</f>
        <v>CAB - Com/Add Ballot 5</v>
      </c>
      <c r="B30" s="75"/>
      <c r="C30" s="75"/>
      <c r="D30" s="10"/>
      <c r="E30" s="8"/>
      <c r="F30" s="42">
        <f t="shared" si="0"/>
        <v>0</v>
      </c>
      <c r="G30" s="442"/>
      <c r="H30" s="443"/>
      <c r="I30" s="66">
        <v>12</v>
      </c>
      <c r="K30" s="63"/>
      <c r="L30" s="63"/>
      <c r="M30" s="63"/>
      <c r="N30" s="62"/>
    </row>
    <row r="31" spans="1:14" ht="58" x14ac:dyDescent="0.35">
      <c r="A31" s="35" t="str">
        <f>'Lookup Lists'!C15</f>
        <v>FB - Final Ballot</v>
      </c>
      <c r="B31" s="75">
        <v>42732</v>
      </c>
      <c r="C31" s="75">
        <v>42741</v>
      </c>
      <c r="D31" s="10">
        <v>42527</v>
      </c>
      <c r="E31" s="8">
        <f>D31+10</f>
        <v>42537</v>
      </c>
      <c r="F31" s="42">
        <f t="shared" si="0"/>
        <v>-205</v>
      </c>
      <c r="G31" s="442"/>
      <c r="H31" s="85" t="s">
        <v>529</v>
      </c>
      <c r="I31" s="67">
        <v>13</v>
      </c>
      <c r="K31" s="63"/>
      <c r="L31" s="62"/>
      <c r="M31" s="63"/>
      <c r="N31" s="62"/>
    </row>
    <row r="32" spans="1:14" x14ac:dyDescent="0.35">
      <c r="A32" s="36" t="str">
        <f>'Lookup Lists'!C16</f>
        <v>PTB - Present to BOT</v>
      </c>
      <c r="B32" s="75">
        <v>42774</v>
      </c>
      <c r="C32" s="75">
        <f>B32+2</f>
        <v>42776</v>
      </c>
      <c r="D32" s="10">
        <v>42590</v>
      </c>
      <c r="E32" s="8">
        <f>D32+2</f>
        <v>42592</v>
      </c>
      <c r="F32" s="42">
        <f t="shared" si="0"/>
        <v>-184</v>
      </c>
      <c r="G32" s="442"/>
      <c r="H32" s="443"/>
      <c r="I32" s="66">
        <v>14</v>
      </c>
      <c r="K32" s="63"/>
      <c r="L32" s="62"/>
      <c r="M32" s="63"/>
      <c r="N32" s="62"/>
    </row>
    <row r="33" spans="1:14" x14ac:dyDescent="0.35">
      <c r="A33" s="37" t="str">
        <f>'Lookup Lists'!C17</f>
        <v>Filing - Filing with Regulators</v>
      </c>
      <c r="B33" s="75">
        <f>+B32+30</f>
        <v>42804</v>
      </c>
      <c r="C33" s="75">
        <f>+B33+5</f>
        <v>42809</v>
      </c>
      <c r="D33" s="75">
        <f>+D32+30</f>
        <v>42620</v>
      </c>
      <c r="E33" s="75">
        <f>+D33+5</f>
        <v>42625</v>
      </c>
      <c r="F33" s="42">
        <f t="shared" si="0"/>
        <v>-184</v>
      </c>
      <c r="G33" s="442"/>
      <c r="H33" s="443"/>
      <c r="I33" s="67">
        <v>15</v>
      </c>
      <c r="K33" s="63"/>
      <c r="L33" s="63"/>
      <c r="M33" s="63"/>
      <c r="N33" s="62"/>
    </row>
    <row r="34" spans="1:14" ht="15" thickBot="1" x14ac:dyDescent="0.4">
      <c r="A34" s="38" t="str">
        <f>'Lookup Lists'!C18</f>
        <v>PT - Post Approval Training</v>
      </c>
      <c r="B34" s="76"/>
      <c r="C34" s="76"/>
      <c r="D34" s="14"/>
      <c r="E34" s="15"/>
      <c r="F34" s="43">
        <f t="shared" si="0"/>
        <v>0</v>
      </c>
      <c r="G34" s="82"/>
      <c r="H34" s="88"/>
      <c r="I34" s="68">
        <v>16</v>
      </c>
      <c r="K34" s="63"/>
      <c r="L34" s="63"/>
      <c r="M34" s="63"/>
      <c r="N34" s="62"/>
    </row>
    <row r="35" spans="1:14" x14ac:dyDescent="0.35">
      <c r="A35" s="4"/>
      <c r="B35" s="259"/>
      <c r="C35" s="259"/>
      <c r="D35" s="259"/>
      <c r="E35" s="259"/>
      <c r="F35" s="259"/>
      <c r="G35" s="259"/>
      <c r="H35" s="259"/>
    </row>
    <row r="36" spans="1:14" ht="15" thickBot="1" x14ac:dyDescent="0.4">
      <c r="A36" s="26" t="s">
        <v>155</v>
      </c>
      <c r="F36" s="259"/>
      <c r="G36" s="259"/>
      <c r="H36" s="259"/>
    </row>
    <row r="37" spans="1:14" ht="15" thickBot="1" x14ac:dyDescent="0.4">
      <c r="A37" s="427" t="s">
        <v>156</v>
      </c>
      <c r="B37" s="427" t="s">
        <v>157</v>
      </c>
      <c r="C37" s="648" t="s">
        <v>158</v>
      </c>
      <c r="D37" s="648"/>
      <c r="E37" s="648"/>
      <c r="F37" s="648"/>
      <c r="G37" s="648"/>
      <c r="H37" s="648"/>
    </row>
    <row r="38" spans="1:14" ht="30.65" customHeight="1" x14ac:dyDescent="0.35">
      <c r="A38" s="103" t="s">
        <v>424</v>
      </c>
      <c r="B38" s="74">
        <v>42527</v>
      </c>
      <c r="C38" s="678" t="s">
        <v>530</v>
      </c>
      <c r="D38" s="678"/>
      <c r="E38" s="678"/>
      <c r="F38" s="678"/>
      <c r="G38" s="678"/>
      <c r="H38" s="679"/>
    </row>
    <row r="39" spans="1:14" x14ac:dyDescent="0.35">
      <c r="A39" s="104" t="s">
        <v>328</v>
      </c>
      <c r="B39" s="83">
        <v>42809</v>
      </c>
      <c r="C39" s="674" t="s">
        <v>531</v>
      </c>
      <c r="D39" s="674"/>
      <c r="E39" s="674"/>
      <c r="F39" s="674"/>
      <c r="G39" s="674"/>
      <c r="H39" s="675"/>
    </row>
    <row r="40" spans="1:14" x14ac:dyDescent="0.35">
      <c r="A40" s="104"/>
      <c r="B40" s="431"/>
      <c r="C40" s="674"/>
      <c r="D40" s="674"/>
      <c r="E40" s="674"/>
      <c r="F40" s="674"/>
      <c r="G40" s="674"/>
      <c r="H40" s="675"/>
    </row>
    <row r="41" spans="1:14" ht="15" thickBot="1" x14ac:dyDescent="0.4">
      <c r="A41" s="105"/>
      <c r="B41" s="432"/>
      <c r="C41" s="676"/>
      <c r="D41" s="676"/>
      <c r="E41" s="676"/>
      <c r="F41" s="676"/>
      <c r="G41" s="676"/>
      <c r="H41" s="677"/>
    </row>
    <row r="42" spans="1:14" x14ac:dyDescent="0.35">
      <c r="A42" s="106"/>
      <c r="B42" s="91"/>
      <c r="C42" s="91"/>
      <c r="D42" s="91"/>
      <c r="E42" s="91"/>
      <c r="F42" s="91"/>
      <c r="G42" s="91"/>
      <c r="H42" s="91"/>
    </row>
  </sheetData>
  <autoFilter ref="A18:I34" xr:uid="{00000000-0009-0000-0000-000053000000}"/>
  <customSheetViews>
    <customSheetView guid="{1320E5F0-9854-46BA-9165-0D2D126E5847}" showPageBreaks="1" zeroValues="0" printArea="1" showAutoFilter="1" hiddenColumns="1">
      <pane ySplit="1" topLeftCell="A2" activePane="bottomLeft" state="frozen"/>
      <selection pane="bottomLeft"/>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090D6EE8-FEE2-4F73-8D74-3AA254CE6AC8}"/>
    </customSheetView>
  </customSheetViews>
  <mergeCells count="17">
    <mergeCell ref="C39:H39"/>
    <mergeCell ref="C40:H40"/>
    <mergeCell ref="C41:H41"/>
    <mergeCell ref="B13:G13"/>
    <mergeCell ref="C37:H37"/>
    <mergeCell ref="C38:H38"/>
    <mergeCell ref="C14:G14"/>
    <mergeCell ref="B12:G12"/>
    <mergeCell ref="B1:G1"/>
    <mergeCell ref="B2:G2"/>
    <mergeCell ref="B3:G3"/>
    <mergeCell ref="B4:G4"/>
    <mergeCell ref="B5:G5"/>
    <mergeCell ref="B6:G6"/>
    <mergeCell ref="B8:G8"/>
    <mergeCell ref="B11:G11"/>
    <mergeCell ref="C9:G9"/>
  </mergeCells>
  <conditionalFormatting sqref="B19:C34">
    <cfRule type="expression" dxfId="760" priority="3">
      <formula>AND($B19&lt;=NOW(),$C19&gt;=NOW())</formula>
    </cfRule>
  </conditionalFormatting>
  <conditionalFormatting sqref="D26:E27">
    <cfRule type="expression" dxfId="759" priority="8">
      <formula>AND($B26&lt;=NOW(),$C26&gt;=NOW())</formula>
    </cfRule>
  </conditionalFormatting>
  <conditionalFormatting sqref="D33:E33">
    <cfRule type="expression" dxfId="758" priority="1">
      <formula>AND($B33&lt;=NOW(),$C33&gt;=NOW())</formula>
    </cfRule>
  </conditionalFormatting>
  <conditionalFormatting sqref="F19:F34">
    <cfRule type="cellIs" dxfId="757" priority="11" operator="lessThan">
      <formula>-90</formula>
    </cfRule>
    <cfRule type="cellIs" dxfId="756" priority="12" operator="lessThan">
      <formula>-45</formula>
    </cfRule>
    <cfRule type="cellIs" dxfId="755" priority="13" operator="greaterThan">
      <formula>-45</formula>
    </cfRule>
  </conditionalFormatting>
  <conditionalFormatting sqref="K19:L30 K33:L34">
    <cfRule type="expression" dxfId="754" priority="7">
      <formula>AND($B19&lt;=NOW(),$C19&gt;=NOW())</formula>
    </cfRule>
  </conditionalFormatting>
  <conditionalFormatting sqref="M26:N27">
    <cfRule type="expression" dxfId="753" priority="5">
      <formula>AND($B26&lt;=NOW(),$C26&gt;=NOW())</formula>
    </cfRule>
  </conditionalFormatting>
  <hyperlinks>
    <hyperlink ref="B2" r:id="rId2" display="Phase 2 System Protection Coordination" xr:uid="{00000000-0004-0000-5300-000000000000}"/>
    <hyperlink ref="H1" location="Home!A1" display="Return to Home" xr:uid="{00000000-0004-0000-5300-000001000000}"/>
    <hyperlink ref="B2:G2" r:id="rId3" display="Emergency Operations" xr:uid="{00000000-0004-0000-5300-000002000000}"/>
    <hyperlink ref="B13:G13" r:id="rId4" display="Ken Goldsmith" xr:uid="{00000000-0004-0000-5300-000003000000}"/>
    <hyperlink ref="B12:G12" r:id="rId5" display="Laura Anderson" xr:uid="{00000000-0004-0000-5300-000004000000}"/>
    <hyperlink ref="A11" location="Footnotes!A1" display="Footnotes!A1" xr:uid="{00000000-0004-0000-5300-000005000000}"/>
    <hyperlink ref="A10" location="Footnotes!A1" display="Footnotes!A1" xr:uid="{00000000-0004-0000-5300-000006000000}"/>
    <hyperlink ref="A7" location="Footnote_8_2017_2019_RSDP" display="Footnote_8_2017_2019_RSDP" xr:uid="{00000000-0004-0000-5300-000007000000}"/>
  </hyperlinks>
  <pageMargins left="0.7" right="0.7" top="0.75" bottom="0.75" header="0.3" footer="0.3"/>
  <pageSetup orientation="landscape" horizontalDpi="1200" verticalDpi="1200" r:id="rId6"/>
  <headerFooter>
    <oddHeader>&amp;R&amp;"Calibri"&amp;10&amp;K000000 Limited Disclosure&amp;1#_x000D_</oddHeader>
    <oddFooter>&amp;L&amp;"-,Bold"North American Electric Reliability Corporation_x000D_&amp;1#&amp;"Calibri"&amp;10&amp;K0000FF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14" id="{09443879-D2D8-4553-82E7-B266B3BD5B78}">
            <xm:f>IF($B$20=Home!$I$5,$A$24,)</xm:f>
            <x14:dxf/>
          </x14:cfRule>
          <xm:sqref>I10:ABK10</xm:sqref>
        </x14:conditionalFormatting>
      </x14:conditionalFormatting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3">
    <tabColor rgb="FFFF0000"/>
  </sheetPr>
  <dimension ref="A1:N40"/>
  <sheetViews>
    <sheetView showZeros="0" zoomScaleNormal="100" workbookViewId="0">
      <pane ySplit="1" topLeftCell="A2" activePane="bottomLeft" state="frozen"/>
      <selection pane="bottomLeft" activeCell="B2" sqref="B2:G2"/>
    </sheetView>
  </sheetViews>
  <sheetFormatPr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hidden="1" customWidth="1"/>
    <col min="10" max="10" width="19.453125" customWidth="1"/>
    <col min="11" max="12" width="10.453125" bestFit="1" customWidth="1"/>
    <col min="13" max="13" width="9.453125" bestFit="1" customWidth="1"/>
    <col min="14" max="14" width="10.453125" bestFit="1" customWidth="1"/>
  </cols>
  <sheetData>
    <row r="1" spans="1:13" s="7" customFormat="1" ht="18.5" x14ac:dyDescent="0.45">
      <c r="A1" s="27" t="str">
        <f>'Template Old'!A1</f>
        <v>Project</v>
      </c>
      <c r="B1" s="629" t="s">
        <v>532</v>
      </c>
      <c r="C1" s="630"/>
      <c r="D1" s="630"/>
      <c r="E1" s="630"/>
      <c r="F1" s="630"/>
      <c r="G1" s="630"/>
      <c r="H1" s="49" t="s">
        <v>178</v>
      </c>
    </row>
    <row r="2" spans="1:13" s="7" customFormat="1" ht="15" customHeight="1" x14ac:dyDescent="0.45">
      <c r="A2" s="3" t="str">
        <f>'Template Old'!A2</f>
        <v>Project Name</v>
      </c>
      <c r="B2" s="631" t="s">
        <v>339</v>
      </c>
      <c r="C2" s="631"/>
      <c r="D2" s="631"/>
      <c r="E2" s="631"/>
      <c r="F2" s="631"/>
      <c r="G2" s="631"/>
      <c r="H2" s="6"/>
    </row>
    <row r="3" spans="1:13" s="7" customFormat="1" ht="15" customHeight="1" x14ac:dyDescent="0.45">
      <c r="A3" s="3" t="str">
        <f>'Template Old'!A3</f>
        <v>Status</v>
      </c>
      <c r="B3" s="612" t="s">
        <v>328</v>
      </c>
      <c r="C3" s="612"/>
      <c r="D3" s="612"/>
      <c r="E3" s="612"/>
      <c r="F3" s="612"/>
      <c r="G3" s="612"/>
      <c r="H3" s="6"/>
    </row>
    <row r="4" spans="1:13" s="7" customFormat="1" ht="18.5" x14ac:dyDescent="0.45">
      <c r="A4" s="3" t="str">
        <f>'Template Old'!A4</f>
        <v>Comments</v>
      </c>
      <c r="B4" s="600" t="s">
        <v>525</v>
      </c>
      <c r="C4" s="600"/>
      <c r="D4" s="600"/>
      <c r="E4" s="600"/>
      <c r="F4" s="600"/>
      <c r="G4" s="600"/>
      <c r="H4" s="6"/>
    </row>
    <row r="5" spans="1:13" x14ac:dyDescent="0.35">
      <c r="A5" s="3" t="str">
        <f>'Template Old'!A5</f>
        <v>Deliverable</v>
      </c>
      <c r="B5" s="632" t="s">
        <v>533</v>
      </c>
      <c r="C5" s="632"/>
      <c r="D5" s="632"/>
      <c r="E5" s="632"/>
      <c r="F5" s="632"/>
      <c r="G5" s="632"/>
      <c r="H5" s="323"/>
    </row>
    <row r="6" spans="1:13" x14ac:dyDescent="0.35">
      <c r="A6" s="3" t="str">
        <f>'Template Old'!A6</f>
        <v>Deadline</v>
      </c>
      <c r="B6" s="639" t="s">
        <v>191</v>
      </c>
      <c r="C6" s="639"/>
      <c r="D6" s="639"/>
      <c r="E6" s="639"/>
      <c r="F6" s="639"/>
      <c r="G6" s="639"/>
      <c r="H6" s="323"/>
    </row>
    <row r="7" spans="1:13" ht="72.5" x14ac:dyDescent="0.35">
      <c r="A7" s="424" t="str">
        <f>'Template Old'!A7</f>
        <v>Priority in RSDP, click to see applicable Footnote</v>
      </c>
      <c r="B7" s="639" t="s">
        <v>527</v>
      </c>
      <c r="C7" s="639"/>
      <c r="D7" s="3" t="str">
        <f>'Template Old'!D7</f>
        <v>Priority (1-Low, 2-Med, 3-High )</v>
      </c>
      <c r="E7" s="259">
        <v>2</v>
      </c>
      <c r="F7" s="3" t="str">
        <f>'Template Old'!F7</f>
        <v>Project has been Re-Baselined? (0-No, 1-Yes)</v>
      </c>
      <c r="G7" s="259">
        <v>0</v>
      </c>
      <c r="H7" s="323"/>
    </row>
    <row r="8" spans="1:13" x14ac:dyDescent="0.35">
      <c r="A8" s="3" t="str">
        <f>'Template Old'!A8</f>
        <v>P81 Req (2013)</v>
      </c>
      <c r="B8" s="639" t="s">
        <v>191</v>
      </c>
      <c r="C8" s="639"/>
      <c r="D8" s="639"/>
      <c r="E8" s="639"/>
      <c r="F8" s="639"/>
      <c r="G8" s="639"/>
      <c r="H8" s="323"/>
    </row>
    <row r="9" spans="1:13" x14ac:dyDescent="0.35">
      <c r="A9" s="3" t="str">
        <f>'Template Old'!A9</f>
        <v>Number of Directives</v>
      </c>
      <c r="B9" s="259">
        <v>1</v>
      </c>
      <c r="C9" s="654"/>
      <c r="D9" s="654"/>
      <c r="E9" s="654"/>
      <c r="F9" s="654"/>
      <c r="G9" s="654"/>
      <c r="H9" s="323"/>
    </row>
    <row r="10" spans="1:13" x14ac:dyDescent="0.35">
      <c r="A10" s="424" t="str">
        <f>'Template Old'!A10</f>
        <v>No. of Guidances (see Note 2)</v>
      </c>
      <c r="B10">
        <v>0</v>
      </c>
      <c r="C10" s="259" t="s">
        <v>191</v>
      </c>
      <c r="D10" s="259"/>
      <c r="E10" s="259"/>
      <c r="F10" s="259"/>
      <c r="G10" s="259"/>
      <c r="H10" s="323"/>
    </row>
    <row r="11" spans="1:13" ht="29" x14ac:dyDescent="0.35">
      <c r="A11" s="424" t="str">
        <f>'Template Old'!A11</f>
        <v>Directionally consistent with IERP findings (See Note 5)</v>
      </c>
      <c r="B11" s="632" t="s">
        <v>191</v>
      </c>
      <c r="C11" s="632"/>
      <c r="D11" s="632"/>
      <c r="E11" s="632"/>
      <c r="F11" s="632"/>
      <c r="G11" s="632"/>
      <c r="H11" s="321"/>
      <c r="K11" s="1"/>
      <c r="L11" s="1"/>
      <c r="M11" s="1"/>
    </row>
    <row r="12" spans="1:13" x14ac:dyDescent="0.35">
      <c r="A12" s="3" t="str">
        <f>'Template Old'!A12</f>
        <v>Developer</v>
      </c>
      <c r="B12" s="628" t="s">
        <v>528</v>
      </c>
      <c r="C12" s="628"/>
      <c r="D12" s="628"/>
      <c r="E12" s="628"/>
      <c r="F12" s="628"/>
      <c r="G12" s="628"/>
      <c r="H12" s="321"/>
    </row>
    <row r="13" spans="1:13" x14ac:dyDescent="0.35">
      <c r="A13" s="3" t="str">
        <f>'Template Old'!A13</f>
        <v>PMOS Liaison</v>
      </c>
      <c r="B13" s="628" t="s">
        <v>423</v>
      </c>
      <c r="C13" s="628"/>
      <c r="D13" s="628"/>
      <c r="E13" s="628"/>
      <c r="F13" s="628"/>
      <c r="G13" s="628"/>
      <c r="H13" s="321"/>
    </row>
    <row r="14" spans="1:13" x14ac:dyDescent="0.35">
      <c r="A14" s="3" t="str">
        <f>'Template Old'!A14</f>
        <v>Affected Standards</v>
      </c>
      <c r="B14">
        <v>1</v>
      </c>
      <c r="C14" s="632" t="s">
        <v>533</v>
      </c>
      <c r="D14" s="632"/>
      <c r="E14" s="632"/>
      <c r="F14" s="632"/>
      <c r="G14" s="632"/>
      <c r="H14" s="323"/>
    </row>
    <row r="15" spans="1:13" x14ac:dyDescent="0.35">
      <c r="A15" s="3" t="str">
        <f>'Template Old'!A15</f>
        <v>Last Updated</v>
      </c>
      <c r="B15" s="239">
        <v>42800</v>
      </c>
      <c r="C15" s="323"/>
      <c r="D15" s="323"/>
      <c r="E15" s="323"/>
      <c r="F15" s="323"/>
      <c r="G15" s="323"/>
      <c r="H15" s="323"/>
    </row>
    <row r="16" spans="1:13" x14ac:dyDescent="0.35">
      <c r="A16" s="3"/>
      <c r="B16" s="321"/>
      <c r="C16" s="323"/>
      <c r="D16" s="323"/>
      <c r="E16" s="323"/>
      <c r="F16" s="323"/>
      <c r="G16" s="323"/>
      <c r="H16" s="323"/>
    </row>
    <row r="17" spans="1:14" ht="15" thickBot="1" x14ac:dyDescent="0.4">
      <c r="A17" s="5"/>
      <c r="B17" s="323"/>
      <c r="C17" s="323"/>
      <c r="D17" s="323"/>
      <c r="E17" s="323"/>
      <c r="F17" s="323"/>
      <c r="G17" s="323"/>
      <c r="H17" s="323"/>
    </row>
    <row r="18" spans="1:14" ht="44.75" customHeight="1" thickBot="1" x14ac:dyDescent="0.4">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70" t="str">
        <f>'Template Old'!I18</f>
        <v>Index</v>
      </c>
      <c r="J18" s="4"/>
    </row>
    <row r="19" spans="1:14" x14ac:dyDescent="0.35">
      <c r="A19" s="30" t="str">
        <f>'Lookup Lists'!C3</f>
        <v>Nominations - SAR / PR</v>
      </c>
      <c r="B19" s="75"/>
      <c r="C19" s="75"/>
      <c r="D19" s="17"/>
      <c r="E19" s="17"/>
      <c r="F19" s="41">
        <f t="shared" ref="F19:F34" si="0">IF(D19-B19&gt;DATE(2007,1,1),0,D19-B19)</f>
        <v>0</v>
      </c>
      <c r="G19" s="444"/>
      <c r="H19" s="445"/>
      <c r="I19" s="65">
        <v>1</v>
      </c>
      <c r="K19" s="62"/>
      <c r="L19" s="62"/>
      <c r="M19" s="62"/>
      <c r="N19" s="62"/>
    </row>
    <row r="20" spans="1:14" x14ac:dyDescent="0.35">
      <c r="A20" s="31" t="str">
        <f>'Lookup Lists'!C6</f>
        <v>Nominations - DT</v>
      </c>
      <c r="B20" s="75"/>
      <c r="C20" s="75"/>
      <c r="D20" s="10"/>
      <c r="E20" s="8"/>
      <c r="F20" s="42">
        <f t="shared" si="0"/>
        <v>0</v>
      </c>
      <c r="G20" s="442"/>
      <c r="H20" s="443"/>
      <c r="I20" s="66">
        <v>2</v>
      </c>
      <c r="K20" s="63"/>
      <c r="L20" s="63"/>
      <c r="M20" s="63"/>
      <c r="N20" s="62"/>
    </row>
    <row r="21" spans="1:14" x14ac:dyDescent="0.35">
      <c r="A21" s="133" t="str">
        <f>'Lookup Lists'!C9</f>
        <v>QR - Quality Review</v>
      </c>
      <c r="B21" s="75">
        <v>42565</v>
      </c>
      <c r="C21" s="75">
        <v>42579</v>
      </c>
      <c r="D21" s="10">
        <v>42468</v>
      </c>
      <c r="E21" s="8">
        <f>D21+10</f>
        <v>42478</v>
      </c>
      <c r="F21" s="42">
        <f t="shared" si="0"/>
        <v>-97</v>
      </c>
      <c r="G21" s="442"/>
      <c r="H21" s="443"/>
      <c r="I21" s="67">
        <v>3</v>
      </c>
      <c r="K21" s="63"/>
      <c r="L21" s="63"/>
      <c r="M21" s="63"/>
      <c r="N21" s="62"/>
    </row>
    <row r="22" spans="1:14" x14ac:dyDescent="0.35">
      <c r="A22" s="29" t="str">
        <f>'Lookup Lists'!C4</f>
        <v>SP1 - SAR/PR/WP Posting 1</v>
      </c>
      <c r="B22" s="75">
        <v>42206</v>
      </c>
      <c r="C22" s="75">
        <v>42235</v>
      </c>
      <c r="D22" s="10">
        <v>42200</v>
      </c>
      <c r="E22" s="8">
        <f>D22+30</f>
        <v>42230</v>
      </c>
      <c r="F22" s="42">
        <f t="shared" si="0"/>
        <v>-6</v>
      </c>
      <c r="G22" s="442"/>
      <c r="H22" s="443"/>
      <c r="I22" s="66">
        <v>4</v>
      </c>
      <c r="K22" s="63"/>
      <c r="L22" s="63"/>
      <c r="M22" s="63"/>
      <c r="N22" s="62"/>
    </row>
    <row r="23" spans="1:14" x14ac:dyDescent="0.35">
      <c r="A23" s="29" t="str">
        <f>'Lookup Lists'!C5</f>
        <v>SP2 - SAR/PR/WP Posting 2</v>
      </c>
      <c r="B23" s="75"/>
      <c r="C23" s="75"/>
      <c r="D23" s="10"/>
      <c r="E23" s="8"/>
      <c r="F23" s="42">
        <f t="shared" si="0"/>
        <v>0</v>
      </c>
      <c r="G23" s="442"/>
      <c r="H23" s="443"/>
      <c r="I23" s="67">
        <v>5</v>
      </c>
      <c r="K23" s="63"/>
      <c r="L23" s="63"/>
      <c r="M23" s="63"/>
      <c r="N23" s="62"/>
    </row>
    <row r="24" spans="1:14" x14ac:dyDescent="0.35">
      <c r="A24" s="32" t="str">
        <f>'Lookup Lists'!C7</f>
        <v>CP1 - Comment Period 1</v>
      </c>
      <c r="B24" s="75"/>
      <c r="C24" s="75"/>
      <c r="D24" s="10"/>
      <c r="E24" s="8"/>
      <c r="F24" s="42">
        <f t="shared" si="0"/>
        <v>0</v>
      </c>
      <c r="G24" s="442"/>
      <c r="H24" s="443"/>
      <c r="I24" s="66">
        <v>6</v>
      </c>
      <c r="K24" s="63"/>
      <c r="L24" s="63"/>
      <c r="M24" s="63"/>
      <c r="N24" s="62"/>
    </row>
    <row r="25" spans="1:14" x14ac:dyDescent="0.35">
      <c r="A25" s="32" t="str">
        <f>'Lookup Lists'!C8</f>
        <v>CP2 - Comment Period 2</v>
      </c>
      <c r="B25" s="75"/>
      <c r="C25" s="75"/>
      <c r="D25" s="10"/>
      <c r="E25" s="8"/>
      <c r="F25" s="42">
        <f t="shared" si="0"/>
        <v>0</v>
      </c>
      <c r="G25" s="442"/>
      <c r="H25" s="443"/>
      <c r="I25" s="67">
        <v>7</v>
      </c>
      <c r="K25" s="63"/>
      <c r="L25" s="63"/>
      <c r="M25" s="63"/>
      <c r="N25" s="62"/>
    </row>
    <row r="26" spans="1:14" x14ac:dyDescent="0.35">
      <c r="A26" s="34" t="str">
        <f>'Lookup Lists'!C10</f>
        <v>CIB - Com/Ballot 1 (Initial)</v>
      </c>
      <c r="B26" s="75">
        <v>42576</v>
      </c>
      <c r="C26" s="75">
        <v>42621</v>
      </c>
      <c r="D26" s="10">
        <v>42478</v>
      </c>
      <c r="E26" s="8">
        <f>D26+45</f>
        <v>42523</v>
      </c>
      <c r="F26" s="42">
        <f t="shared" si="0"/>
        <v>-98</v>
      </c>
      <c r="G26" s="442"/>
      <c r="H26" s="97"/>
      <c r="I26" s="66">
        <v>8</v>
      </c>
      <c r="K26" s="63"/>
      <c r="L26" s="62"/>
      <c r="M26" s="63"/>
      <c r="N26" s="62"/>
    </row>
    <row r="27" spans="1:14" x14ac:dyDescent="0.35">
      <c r="A27" s="34" t="str">
        <f>'Lookup Lists'!C11</f>
        <v xml:space="preserve">CAB - Com/Add Ballot 2 </v>
      </c>
      <c r="B27" s="75">
        <v>42692</v>
      </c>
      <c r="C27" s="75">
        <v>42741</v>
      </c>
      <c r="D27" s="10">
        <v>42548</v>
      </c>
      <c r="E27" s="8">
        <f>D27+45</f>
        <v>42593</v>
      </c>
      <c r="F27" s="42">
        <f t="shared" si="0"/>
        <v>-144</v>
      </c>
      <c r="G27" s="442"/>
      <c r="H27" s="97"/>
      <c r="I27" s="67">
        <v>9</v>
      </c>
      <c r="K27" s="63"/>
      <c r="L27" s="62"/>
      <c r="M27" s="63"/>
      <c r="N27" s="62"/>
    </row>
    <row r="28" spans="1:14" x14ac:dyDescent="0.35">
      <c r="A28" s="34" t="str">
        <f>'Lookup Lists'!C12</f>
        <v>CAB - Com/Add Ballot 3</v>
      </c>
      <c r="B28" s="75"/>
      <c r="C28" s="75"/>
      <c r="D28" s="10"/>
      <c r="E28" s="8"/>
      <c r="F28" s="42">
        <f t="shared" si="0"/>
        <v>0</v>
      </c>
      <c r="G28" s="442"/>
      <c r="H28" s="443"/>
      <c r="I28" s="66">
        <v>10</v>
      </c>
      <c r="K28" s="63"/>
      <c r="L28" s="63"/>
      <c r="M28" s="63"/>
      <c r="N28" s="62"/>
    </row>
    <row r="29" spans="1:14" x14ac:dyDescent="0.35">
      <c r="A29" s="34" t="str">
        <f>'Lookup Lists'!C13</f>
        <v>CAB - Com/Add Ballot 4</v>
      </c>
      <c r="B29" s="75"/>
      <c r="C29" s="75"/>
      <c r="D29" s="10"/>
      <c r="E29" s="8"/>
      <c r="F29" s="42">
        <f t="shared" si="0"/>
        <v>0</v>
      </c>
      <c r="G29" s="442"/>
      <c r="H29" s="443"/>
      <c r="I29" s="67">
        <v>11</v>
      </c>
      <c r="K29" s="63"/>
      <c r="L29" s="63"/>
      <c r="M29" s="63"/>
      <c r="N29" s="62"/>
    </row>
    <row r="30" spans="1:14" x14ac:dyDescent="0.35">
      <c r="A30" s="34" t="str">
        <f>'Lookup Lists'!C14</f>
        <v>CAB - Com/Add Ballot 5</v>
      </c>
      <c r="B30" s="75"/>
      <c r="C30" s="75"/>
      <c r="D30" s="10"/>
      <c r="E30" s="8"/>
      <c r="F30" s="42">
        <f t="shared" si="0"/>
        <v>0</v>
      </c>
      <c r="G30" s="442"/>
      <c r="H30" s="443"/>
      <c r="I30" s="66">
        <v>12</v>
      </c>
      <c r="K30" s="63"/>
      <c r="L30" s="63"/>
      <c r="M30" s="63"/>
      <c r="N30" s="62"/>
    </row>
    <row r="31" spans="1:14" x14ac:dyDescent="0.35">
      <c r="A31" s="35" t="str">
        <f>'Lookup Lists'!C15</f>
        <v>FB - Final Ballot</v>
      </c>
      <c r="B31" s="75">
        <v>42759</v>
      </c>
      <c r="C31" s="75">
        <f>+B31+9</f>
        <v>42768</v>
      </c>
      <c r="D31" s="10">
        <v>42604</v>
      </c>
      <c r="E31" s="8">
        <f>D31+10</f>
        <v>42614</v>
      </c>
      <c r="F31" s="42">
        <f t="shared" si="0"/>
        <v>-155</v>
      </c>
      <c r="G31" s="442"/>
      <c r="H31" s="443"/>
      <c r="I31" s="67">
        <v>13</v>
      </c>
      <c r="K31" s="63"/>
      <c r="L31" s="62"/>
      <c r="M31" s="63"/>
      <c r="N31" s="62"/>
    </row>
    <row r="32" spans="1:14" x14ac:dyDescent="0.35">
      <c r="A32" s="36" t="str">
        <f>'Lookup Lists'!C16</f>
        <v>PTB - Present to BOT</v>
      </c>
      <c r="B32" s="75">
        <v>42774</v>
      </c>
      <c r="C32" s="75">
        <f>B32+2</f>
        <v>42776</v>
      </c>
      <c r="D32" s="10">
        <v>42674</v>
      </c>
      <c r="E32" s="8">
        <f>D32+2</f>
        <v>42676</v>
      </c>
      <c r="F32" s="42">
        <f t="shared" si="0"/>
        <v>-100</v>
      </c>
      <c r="G32" s="442"/>
      <c r="H32" s="443"/>
      <c r="I32" s="66">
        <v>14</v>
      </c>
      <c r="K32" s="63"/>
      <c r="L32" s="62"/>
      <c r="M32" s="63"/>
      <c r="N32" s="62"/>
    </row>
    <row r="33" spans="1:14" x14ac:dyDescent="0.35">
      <c r="A33" s="37" t="str">
        <f>'Lookup Lists'!C17</f>
        <v>Filing - Filing with Regulators</v>
      </c>
      <c r="B33" s="75">
        <f>+B32+30</f>
        <v>42804</v>
      </c>
      <c r="C33" s="75">
        <f>+B33+5</f>
        <v>42809</v>
      </c>
      <c r="D33" s="75">
        <f>+D32+30</f>
        <v>42704</v>
      </c>
      <c r="E33" s="75">
        <f>+D33+5</f>
        <v>42709</v>
      </c>
      <c r="F33" s="42">
        <f t="shared" si="0"/>
        <v>-100</v>
      </c>
      <c r="G33" s="442"/>
      <c r="H33" s="443"/>
      <c r="I33" s="67">
        <v>15</v>
      </c>
      <c r="K33" s="63"/>
      <c r="L33" s="63"/>
      <c r="M33" s="63"/>
      <c r="N33" s="62"/>
    </row>
    <row r="34" spans="1:14" ht="15" thickBot="1" x14ac:dyDescent="0.4">
      <c r="A34" s="38" t="str">
        <f>'Lookup Lists'!C18</f>
        <v>PT - Post Approval Training</v>
      </c>
      <c r="B34" s="76"/>
      <c r="C34" s="76"/>
      <c r="D34" s="14"/>
      <c r="E34" s="15"/>
      <c r="F34" s="43">
        <f t="shared" si="0"/>
        <v>0</v>
      </c>
      <c r="G34" s="82"/>
      <c r="H34" s="88"/>
      <c r="I34" s="68">
        <v>16</v>
      </c>
      <c r="K34" s="63"/>
      <c r="L34" s="63"/>
      <c r="M34" s="63"/>
      <c r="N34" s="62"/>
    </row>
    <row r="35" spans="1:14" x14ac:dyDescent="0.35">
      <c r="A35" s="4"/>
      <c r="B35" s="259"/>
      <c r="C35" s="259"/>
      <c r="D35" s="259"/>
      <c r="E35" s="259"/>
      <c r="F35" s="259"/>
      <c r="G35" s="259"/>
      <c r="H35" s="259"/>
    </row>
    <row r="36" spans="1:14" ht="15" thickBot="1" x14ac:dyDescent="0.4">
      <c r="A36" s="26" t="s">
        <v>155</v>
      </c>
      <c r="F36" s="259"/>
      <c r="G36" s="259"/>
      <c r="H36" s="259"/>
    </row>
    <row r="37" spans="1:14" ht="15" thickBot="1" x14ac:dyDescent="0.4">
      <c r="A37" s="427" t="s">
        <v>156</v>
      </c>
      <c r="B37" s="427" t="s">
        <v>157</v>
      </c>
      <c r="C37" s="648" t="s">
        <v>158</v>
      </c>
      <c r="D37" s="648"/>
      <c r="E37" s="648"/>
      <c r="F37" s="648"/>
      <c r="G37" s="648"/>
      <c r="H37" s="648"/>
    </row>
    <row r="38" spans="1:14" ht="88.4" customHeight="1" x14ac:dyDescent="0.35">
      <c r="A38" s="77" t="s">
        <v>534</v>
      </c>
      <c r="B38" s="78">
        <v>42491</v>
      </c>
      <c r="C38" s="649" t="s">
        <v>535</v>
      </c>
      <c r="D38" s="649"/>
      <c r="E38" s="649"/>
      <c r="F38" s="649"/>
      <c r="G38" s="649"/>
      <c r="H38" s="650"/>
    </row>
    <row r="39" spans="1:14" ht="15" customHeight="1" x14ac:dyDescent="0.35">
      <c r="A39" s="79" t="s">
        <v>328</v>
      </c>
      <c r="B39" s="80">
        <v>42809</v>
      </c>
      <c r="C39" s="646" t="s">
        <v>536</v>
      </c>
      <c r="D39" s="646"/>
      <c r="E39" s="646"/>
      <c r="F39" s="646"/>
      <c r="G39" s="646"/>
      <c r="H39" s="647"/>
    </row>
    <row r="40" spans="1:14" ht="15" thickBot="1" x14ac:dyDescent="0.4">
      <c r="A40" s="81"/>
      <c r="B40" s="425"/>
      <c r="C40" s="644"/>
      <c r="D40" s="644"/>
      <c r="E40" s="644"/>
      <c r="F40" s="644"/>
      <c r="G40" s="644"/>
      <c r="H40" s="645"/>
    </row>
  </sheetData>
  <autoFilter ref="A18:I34" xr:uid="{00000000-0009-0000-0000-000054000000}"/>
  <customSheetViews>
    <customSheetView guid="{1320E5F0-9854-46BA-9165-0D2D126E5847}" showPageBreaks="1" zeroValues="0" printArea="1" showAutoFilter="1" hiddenColumns="1">
      <pane ySplit="1" topLeftCell="A2" activePane="bottomLeft" state="frozen"/>
      <selection pane="bottomLeft"/>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1C96A9D5-C28E-4316-919D-94158B7C5A0A}"/>
    </customSheetView>
  </customSheetViews>
  <mergeCells count="17">
    <mergeCell ref="C40:H40"/>
    <mergeCell ref="C39:H39"/>
    <mergeCell ref="B13:G13"/>
    <mergeCell ref="C37:H37"/>
    <mergeCell ref="C38:H38"/>
    <mergeCell ref="C14:G14"/>
    <mergeCell ref="B12:G12"/>
    <mergeCell ref="B1:G1"/>
    <mergeCell ref="B2:G2"/>
    <mergeCell ref="B3:G3"/>
    <mergeCell ref="B4:G4"/>
    <mergeCell ref="B5:G5"/>
    <mergeCell ref="B6:G6"/>
    <mergeCell ref="B8:G8"/>
    <mergeCell ref="B11:G11"/>
    <mergeCell ref="B7:C7"/>
    <mergeCell ref="C9:G9"/>
  </mergeCells>
  <conditionalFormatting sqref="B19:C34">
    <cfRule type="expression" dxfId="752" priority="3">
      <formula>AND($B19&lt;=NOW(),$C19&gt;=NOW())</formula>
    </cfRule>
  </conditionalFormatting>
  <conditionalFormatting sqref="D33:E33">
    <cfRule type="expression" dxfId="751" priority="1">
      <formula>AND($B33&lt;=NOW(),$C33&gt;=NOW())</formula>
    </cfRule>
  </conditionalFormatting>
  <conditionalFormatting sqref="F19:F34">
    <cfRule type="cellIs" dxfId="750" priority="8" operator="lessThan">
      <formula>-90</formula>
    </cfRule>
    <cfRule type="cellIs" dxfId="749" priority="9" operator="lessThan">
      <formula>-45</formula>
    </cfRule>
    <cfRule type="cellIs" dxfId="748" priority="10" operator="greaterThan">
      <formula>-45</formula>
    </cfRule>
  </conditionalFormatting>
  <conditionalFormatting sqref="K19:L25">
    <cfRule type="expression" dxfId="747" priority="4">
      <formula>AND($B19&lt;=NOW(),$C19&gt;=NOW())</formula>
    </cfRule>
  </conditionalFormatting>
  <conditionalFormatting sqref="K28:L30 K33:L34">
    <cfRule type="expression" dxfId="746" priority="5">
      <formula>AND($B28&lt;=NOW(),$C28&gt;=NOW())</formula>
    </cfRule>
  </conditionalFormatting>
  <hyperlinks>
    <hyperlink ref="B2" r:id="rId2" display="Phase 2 System Protection Coordination" xr:uid="{00000000-0004-0000-5400-000000000000}"/>
    <hyperlink ref="H1" location="Home!A1" display="Return to Home" xr:uid="{00000000-0004-0000-5400-000001000000}"/>
    <hyperlink ref="B2:G2" r:id="rId3" display="Emergency Operations" xr:uid="{00000000-0004-0000-5400-000002000000}"/>
    <hyperlink ref="B12:G12" r:id="rId4" display="Laura Anderson" xr:uid="{00000000-0004-0000-5400-000003000000}"/>
    <hyperlink ref="B13:G13" r:id="rId5" display="Ken Goldsmith" xr:uid="{00000000-0004-0000-5400-000004000000}"/>
    <hyperlink ref="A11" location="Footnotes!A1" display="Footnotes!A1" xr:uid="{00000000-0004-0000-5400-000005000000}"/>
    <hyperlink ref="A10" location="Footnotes!A1" display="Footnotes!A1" xr:uid="{00000000-0004-0000-5400-000006000000}"/>
    <hyperlink ref="A7" location="Footnote_8_2017_2019_RSDP" display="Footnote_8_2017_2019_RSDP" xr:uid="{00000000-0004-0000-5400-000007000000}"/>
  </hyperlinks>
  <pageMargins left="0.7" right="0.7" top="0.75" bottom="0.75" header="0.3" footer="0.3"/>
  <pageSetup orientation="landscape" horizontalDpi="1200" verticalDpi="1200" r:id="rId6"/>
  <headerFooter>
    <oddHeader>&amp;R&amp;"Calibri"&amp;10&amp;K000000 Limited Disclosure&amp;1#_x000D_</oddHeader>
    <oddFooter>&amp;L&amp;"-,Bold"North American Electric Reliability Corporation_x000D_&amp;1#&amp;"Calibri"&amp;10&amp;K0000FF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11" id="{09E58854-6D17-4ED0-8C3B-F029DA82F02F}">
            <xm:f>IF($B$20=Home!$I$5,$A$24,)</xm:f>
            <x14:dxf/>
          </x14:cfRule>
          <xm:sqref>I10:ABK10</xm:sqref>
        </x14:conditionalFormatting>
      </x14:conditionalFormatting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4">
    <tabColor rgb="FFFF0000"/>
  </sheetPr>
  <dimension ref="A1:M65"/>
  <sheetViews>
    <sheetView showZeros="0" zoomScale="120" zoomScaleNormal="120" workbookViewId="0">
      <pane ySplit="1" topLeftCell="A2" activePane="bottomLeft" state="frozen"/>
      <selection activeCell="B4" sqref="B4:G4"/>
      <selection pane="bottomLeft" activeCell="H9" sqref="H9"/>
    </sheetView>
  </sheetViews>
  <sheetFormatPr defaultColWidth="8.81640625" defaultRowHeight="14.5" x14ac:dyDescent="0.35"/>
  <cols>
    <col min="1" max="1" width="28.453125" style="2" customWidth="1"/>
    <col min="2" max="2" width="12.453125" customWidth="1"/>
    <col min="3" max="3" width="11.81640625" customWidth="1"/>
    <col min="4" max="4" width="12.453125" customWidth="1"/>
    <col min="5" max="5" width="13.453125" customWidth="1"/>
    <col min="6" max="6" width="11.453125" customWidth="1"/>
    <col min="7" max="7" width="19.453125" customWidth="1"/>
    <col min="8" max="8" width="10.453125" customWidth="1"/>
    <col min="9" max="9" width="7.453125" hidden="1" customWidth="1"/>
    <col min="10" max="10" width="19.453125" customWidth="1"/>
    <col min="11" max="12" width="10.453125" bestFit="1" customWidth="1"/>
  </cols>
  <sheetData>
    <row r="1" spans="1:13" s="7" customFormat="1" ht="18.5" x14ac:dyDescent="0.45">
      <c r="A1" s="27" t="str">
        <f>'Template Old'!A1</f>
        <v>Project</v>
      </c>
      <c r="B1" s="664" t="s">
        <v>124</v>
      </c>
      <c r="C1" s="665"/>
      <c r="D1" s="665"/>
      <c r="E1" s="665"/>
      <c r="F1" s="665"/>
      <c r="G1" s="665"/>
      <c r="H1" s="165" t="s">
        <v>178</v>
      </c>
    </row>
    <row r="2" spans="1:13" s="7" customFormat="1" ht="15" customHeight="1" x14ac:dyDescent="0.45">
      <c r="A2" s="3" t="str">
        <f>'Template Old'!A2</f>
        <v>Project Name</v>
      </c>
      <c r="B2" s="611" t="s">
        <v>537</v>
      </c>
      <c r="C2" s="611"/>
      <c r="D2" s="611"/>
      <c r="E2" s="611"/>
      <c r="F2" s="611"/>
      <c r="G2" s="611"/>
      <c r="H2" s="166"/>
    </row>
    <row r="3" spans="1:13" s="7" customFormat="1" ht="15" customHeight="1" x14ac:dyDescent="0.45">
      <c r="A3" s="3" t="str">
        <f>'Template Old'!A3</f>
        <v>Status</v>
      </c>
      <c r="B3" s="612" t="s">
        <v>328</v>
      </c>
      <c r="C3" s="612"/>
      <c r="D3" s="612"/>
      <c r="E3" s="612"/>
      <c r="F3" s="612"/>
      <c r="G3" s="612"/>
      <c r="H3" s="166"/>
    </row>
    <row r="4" spans="1:13" s="7" customFormat="1" ht="57.25" customHeight="1" x14ac:dyDescent="0.45">
      <c r="A4" s="3" t="str">
        <f>'Template Old'!A4</f>
        <v>Comments</v>
      </c>
      <c r="B4" s="600" t="s">
        <v>538</v>
      </c>
      <c r="C4" s="600"/>
      <c r="D4" s="600"/>
      <c r="E4" s="600"/>
      <c r="F4" s="600"/>
      <c r="G4" s="600"/>
      <c r="H4" s="166"/>
    </row>
    <row r="5" spans="1:13" ht="29.15" customHeight="1" x14ac:dyDescent="0.35">
      <c r="A5" s="3" t="str">
        <f>'Template Old'!A5</f>
        <v>Deliverable</v>
      </c>
      <c r="B5" s="632" t="s">
        <v>539</v>
      </c>
      <c r="C5" s="632"/>
      <c r="D5" s="632"/>
      <c r="E5" s="632"/>
      <c r="F5" s="632"/>
      <c r="G5" s="632"/>
      <c r="H5" s="323"/>
    </row>
    <row r="6" spans="1:13" x14ac:dyDescent="0.35">
      <c r="A6" s="3" t="str">
        <f>'Template Old'!A6</f>
        <v>Deadline</v>
      </c>
      <c r="B6" s="639" t="s">
        <v>191</v>
      </c>
      <c r="C6" s="639"/>
      <c r="D6" s="639"/>
      <c r="E6" s="639"/>
      <c r="F6" s="639"/>
      <c r="G6" s="639"/>
      <c r="H6" s="323"/>
    </row>
    <row r="7" spans="1:13" ht="81" customHeight="1" x14ac:dyDescent="0.35">
      <c r="A7" s="167" t="str">
        <f>'Template Old'!A7</f>
        <v>Priority in RSDP, click to see applicable Footnote</v>
      </c>
      <c r="B7" s="639" t="s">
        <v>540</v>
      </c>
      <c r="C7" s="639"/>
      <c r="D7" s="3" t="str">
        <f>'Template Old'!D7</f>
        <v>Priority (1-Low, 2-Med, 3-High )</v>
      </c>
      <c r="E7" s="323">
        <v>2</v>
      </c>
      <c r="F7" s="3" t="str">
        <f>'Template Old'!F7</f>
        <v>Project has been Re-Baselined? (0-No, 1-Yes)</v>
      </c>
      <c r="G7" s="323">
        <v>1</v>
      </c>
      <c r="H7" s="323"/>
    </row>
    <row r="8" spans="1:13" x14ac:dyDescent="0.35">
      <c r="A8" s="3" t="str">
        <f>'Template Old'!A8</f>
        <v>P81 Req (2013)</v>
      </c>
      <c r="B8" s="639" t="s">
        <v>191</v>
      </c>
      <c r="C8" s="639"/>
      <c r="D8" s="639"/>
      <c r="E8" s="639"/>
      <c r="F8" s="639"/>
      <c r="G8" s="639"/>
      <c r="H8" s="323"/>
    </row>
    <row r="9" spans="1:13" x14ac:dyDescent="0.35">
      <c r="A9" s="3" t="str">
        <f>'Template Old'!A9</f>
        <v>Number of Directives</v>
      </c>
      <c r="B9" s="323">
        <v>0</v>
      </c>
      <c r="C9" s="639" t="s">
        <v>191</v>
      </c>
      <c r="D9" s="639"/>
      <c r="E9" s="639"/>
      <c r="F9" s="639"/>
      <c r="G9" s="639"/>
      <c r="H9" s="323"/>
    </row>
    <row r="10" spans="1:13" x14ac:dyDescent="0.35">
      <c r="A10" s="167" t="str">
        <f>'Template Old'!A10</f>
        <v>No. of Guidances (see Note 2)</v>
      </c>
      <c r="B10" s="323">
        <v>0</v>
      </c>
      <c r="C10" s="639" t="s">
        <v>191</v>
      </c>
      <c r="D10" s="639"/>
      <c r="E10" s="639"/>
      <c r="F10" s="639"/>
      <c r="G10" s="639"/>
      <c r="H10" s="323"/>
    </row>
    <row r="11" spans="1:13" ht="29" x14ac:dyDescent="0.35">
      <c r="A11" s="167" t="str">
        <f>'Template Old'!A11</f>
        <v>Directionally consistent with IERP findings (See Note 5)</v>
      </c>
      <c r="B11" s="632" t="s">
        <v>191</v>
      </c>
      <c r="C11" s="632"/>
      <c r="D11" s="632"/>
      <c r="E11" s="632"/>
      <c r="F11" s="632"/>
      <c r="G11" s="632"/>
      <c r="H11" s="321"/>
      <c r="K11" s="1"/>
      <c r="L11" s="1"/>
      <c r="M11" s="1"/>
    </row>
    <row r="12" spans="1:13" ht="14.9" customHeight="1" x14ac:dyDescent="0.35">
      <c r="A12" s="3" t="str">
        <f>'Template Old'!A12</f>
        <v>Developer</v>
      </c>
      <c r="B12" s="673" t="s">
        <v>541</v>
      </c>
      <c r="C12" s="673"/>
      <c r="D12" s="673"/>
      <c r="E12" s="673"/>
      <c r="F12" s="673"/>
      <c r="G12" s="673"/>
      <c r="H12" s="321"/>
    </row>
    <row r="13" spans="1:13" x14ac:dyDescent="0.35">
      <c r="A13" s="3" t="str">
        <f>'Template Old'!A13</f>
        <v>PMOS Liaison</v>
      </c>
      <c r="B13" s="611" t="s">
        <v>138</v>
      </c>
      <c r="C13" s="611"/>
      <c r="D13" s="611"/>
      <c r="E13" s="611"/>
      <c r="F13" s="611"/>
      <c r="G13" s="611"/>
      <c r="H13" s="321"/>
    </row>
    <row r="14" spans="1:13" ht="30.25" customHeight="1" x14ac:dyDescent="0.35">
      <c r="A14" s="3" t="str">
        <f>'Template Old'!A14</f>
        <v>Affected Standards</v>
      </c>
      <c r="B14" s="323">
        <v>7</v>
      </c>
      <c r="C14" s="632" t="s">
        <v>542</v>
      </c>
      <c r="D14" s="632"/>
      <c r="E14" s="632"/>
      <c r="F14" s="632"/>
      <c r="G14" s="632"/>
      <c r="H14" s="323"/>
    </row>
    <row r="15" spans="1:13" x14ac:dyDescent="0.35">
      <c r="A15" s="3" t="str">
        <f>'Template Old'!A15</f>
        <v>Last Updated</v>
      </c>
      <c r="B15" s="239">
        <v>44461</v>
      </c>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70" t="str">
        <f>'Template Old'!I18</f>
        <v>Index</v>
      </c>
      <c r="J18" s="4"/>
    </row>
    <row r="19" spans="1:10" x14ac:dyDescent="0.35">
      <c r="A19" s="30" t="str">
        <f>'Lookup Lists'!C3</f>
        <v>Nominations - SAR / PR</v>
      </c>
      <c r="B19" s="10"/>
      <c r="C19" s="10"/>
      <c r="D19" s="17"/>
      <c r="E19" s="17"/>
      <c r="F19" s="41">
        <f t="shared" ref="F19:F34" si="0">IF(D19-B19&gt;DATE(2007,1,1),0,D19-B19)</f>
        <v>0</v>
      </c>
      <c r="G19" s="18"/>
      <c r="H19" s="135"/>
      <c r="I19" s="65">
        <v>1</v>
      </c>
    </row>
    <row r="20" spans="1:10" x14ac:dyDescent="0.35">
      <c r="A20" s="31" t="str">
        <f>'Lookup Lists'!C6</f>
        <v>Nominations - DT</v>
      </c>
      <c r="B20" s="10"/>
      <c r="C20" s="10"/>
      <c r="D20" s="10"/>
      <c r="E20" s="8"/>
      <c r="F20" s="42">
        <f t="shared" si="0"/>
        <v>0</v>
      </c>
      <c r="G20" s="9"/>
      <c r="H20" s="13"/>
      <c r="I20" s="66">
        <v>2</v>
      </c>
    </row>
    <row r="21" spans="1:10" x14ac:dyDescent="0.35">
      <c r="A21" s="133" t="str">
        <f>'Lookup Lists'!C9</f>
        <v>QR - Quality Review</v>
      </c>
      <c r="B21" s="10"/>
      <c r="C21" s="10"/>
      <c r="D21" s="10">
        <v>42464</v>
      </c>
      <c r="E21" s="8">
        <f>D21+10</f>
        <v>42474</v>
      </c>
      <c r="F21" s="42">
        <f>IF(D21-B21&gt;DATE(2007,1,1),0,D21-B21)</f>
        <v>0</v>
      </c>
      <c r="G21" s="9"/>
      <c r="H21" s="13"/>
      <c r="I21" s="67">
        <v>3</v>
      </c>
    </row>
    <row r="22" spans="1:10" x14ac:dyDescent="0.35">
      <c r="A22" s="29" t="str">
        <f>'Lookup Lists'!C4</f>
        <v>SP1 - SAR/PR/WP Posting 1</v>
      </c>
      <c r="B22" s="10">
        <v>42236</v>
      </c>
      <c r="C22" s="10">
        <v>42268</v>
      </c>
      <c r="D22" s="10">
        <v>42236</v>
      </c>
      <c r="E22" s="10">
        <v>42268</v>
      </c>
      <c r="F22" s="42">
        <f t="shared" si="0"/>
        <v>0</v>
      </c>
      <c r="G22" s="9"/>
      <c r="H22" s="13"/>
      <c r="I22" s="66">
        <v>4</v>
      </c>
    </row>
    <row r="23" spans="1:10" x14ac:dyDescent="0.35">
      <c r="A23" s="29" t="str">
        <f>'Lookup Lists'!C5</f>
        <v>SP2 - SAR/PR/WP Posting 2</v>
      </c>
      <c r="B23" s="10"/>
      <c r="C23" s="10"/>
      <c r="D23" s="10"/>
      <c r="E23" s="8"/>
      <c r="F23" s="42">
        <f t="shared" si="0"/>
        <v>0</v>
      </c>
      <c r="G23" s="9"/>
      <c r="H23" s="13"/>
      <c r="I23" s="67">
        <v>5</v>
      </c>
    </row>
    <row r="24" spans="1:10" x14ac:dyDescent="0.35">
      <c r="A24" s="32" t="str">
        <f>'Lookup Lists'!C7</f>
        <v>CP1 - Comment Period 1</v>
      </c>
      <c r="B24" s="10">
        <v>42565</v>
      </c>
      <c r="C24" s="10">
        <v>42594</v>
      </c>
      <c r="D24" s="10">
        <v>42559</v>
      </c>
      <c r="E24" s="10">
        <f>D24+30</f>
        <v>42589</v>
      </c>
      <c r="F24" s="42">
        <f t="shared" si="0"/>
        <v>-6</v>
      </c>
      <c r="G24" s="9"/>
      <c r="H24" s="13"/>
      <c r="I24" s="66">
        <v>6</v>
      </c>
    </row>
    <row r="25" spans="1:10" x14ac:dyDescent="0.35">
      <c r="A25" s="32" t="str">
        <f>'Lookup Lists'!C8</f>
        <v>CP2 - Comment Period 2</v>
      </c>
      <c r="B25" s="10"/>
      <c r="C25" s="10"/>
      <c r="D25" s="10"/>
      <c r="E25" s="8"/>
      <c r="F25" s="42"/>
      <c r="G25" s="9"/>
      <c r="H25" s="13"/>
      <c r="I25" s="67">
        <v>7</v>
      </c>
    </row>
    <row r="26" spans="1:10" ht="87" x14ac:dyDescent="0.35">
      <c r="A26" s="34" t="str">
        <f>'Lookup Lists'!C10</f>
        <v>CIB - Com/Ballot 1 (Initial)</v>
      </c>
      <c r="B26" s="10">
        <v>43007</v>
      </c>
      <c r="C26" s="10">
        <v>43052</v>
      </c>
      <c r="D26" s="10">
        <v>43000</v>
      </c>
      <c r="E26" s="8">
        <f>D26+44</f>
        <v>43044</v>
      </c>
      <c r="F26" s="42">
        <f t="shared" si="0"/>
        <v>-7</v>
      </c>
      <c r="G26" s="9"/>
      <c r="H26" s="155" t="s">
        <v>543</v>
      </c>
      <c r="I26" s="66">
        <v>8</v>
      </c>
    </row>
    <row r="27" spans="1:10" x14ac:dyDescent="0.35">
      <c r="A27" s="34" t="str">
        <f>'Lookup Lists'!C11</f>
        <v xml:space="preserve">CAB - Com/Add Ballot 2 </v>
      </c>
      <c r="B27" s="75">
        <v>43336</v>
      </c>
      <c r="C27" s="75">
        <v>43390</v>
      </c>
      <c r="D27" s="10">
        <v>43117</v>
      </c>
      <c r="E27" s="8">
        <f>D27+44</f>
        <v>43161</v>
      </c>
      <c r="F27" s="42">
        <f t="shared" si="0"/>
        <v>-219</v>
      </c>
      <c r="G27" s="9"/>
      <c r="H27" s="136"/>
      <c r="I27" s="67">
        <v>9</v>
      </c>
    </row>
    <row r="28" spans="1:10" ht="43.5" x14ac:dyDescent="0.35">
      <c r="A28" s="34" t="str">
        <f>'Lookup Lists'!C12</f>
        <v>CAB - Com/Add Ballot 3</v>
      </c>
      <c r="B28" s="75">
        <v>44001</v>
      </c>
      <c r="C28" s="75">
        <f>B28+45</f>
        <v>44046</v>
      </c>
      <c r="D28" s="75">
        <v>43703</v>
      </c>
      <c r="E28" s="75">
        <f>+D28+45</f>
        <v>43748</v>
      </c>
      <c r="F28" s="42">
        <f t="shared" si="0"/>
        <v>-298</v>
      </c>
      <c r="G28" s="9" t="s">
        <v>180</v>
      </c>
      <c r="H28" s="306" t="s">
        <v>544</v>
      </c>
      <c r="I28" s="66">
        <v>10</v>
      </c>
    </row>
    <row r="29" spans="1:10" x14ac:dyDescent="0.35">
      <c r="A29" s="34" t="str">
        <f>'Lookup Lists'!C13</f>
        <v>CAB - Com/Add Ballot 4</v>
      </c>
      <c r="B29" s="75">
        <v>44127</v>
      </c>
      <c r="C29" s="75">
        <v>44172</v>
      </c>
      <c r="D29" s="75">
        <v>43817</v>
      </c>
      <c r="E29" s="75">
        <f>+D29+45</f>
        <v>43862</v>
      </c>
      <c r="F29" s="42">
        <f t="shared" si="0"/>
        <v>-310</v>
      </c>
      <c r="G29" s="9"/>
      <c r="H29" s="13"/>
      <c r="I29" s="67">
        <v>11</v>
      </c>
    </row>
    <row r="30" spans="1:10" x14ac:dyDescent="0.35">
      <c r="A30" s="34" t="str">
        <f>'Lookup Lists'!C14</f>
        <v>CAB - Com/Add Ballot 5</v>
      </c>
      <c r="B30" s="75">
        <v>44246</v>
      </c>
      <c r="C30" s="75">
        <f>B30+45</f>
        <v>44291</v>
      </c>
      <c r="D30" s="75"/>
      <c r="E30" s="75"/>
      <c r="F30" s="42">
        <f t="shared" si="0"/>
        <v>-44246</v>
      </c>
      <c r="G30" s="9"/>
      <c r="H30" s="13"/>
      <c r="I30" s="66">
        <v>12</v>
      </c>
    </row>
    <row r="31" spans="1:10" x14ac:dyDescent="0.35">
      <c r="A31" s="35" t="str">
        <f>'Lookup Lists'!C15</f>
        <v>FB - Final Ballot</v>
      </c>
      <c r="B31" s="75">
        <v>44305</v>
      </c>
      <c r="C31" s="75">
        <v>44326</v>
      </c>
      <c r="D31" s="75">
        <v>43872</v>
      </c>
      <c r="E31" s="75">
        <v>43882</v>
      </c>
      <c r="F31" s="42">
        <f t="shared" si="0"/>
        <v>-433</v>
      </c>
      <c r="G31" s="9" t="s">
        <v>180</v>
      </c>
      <c r="H31" s="13"/>
      <c r="I31" s="67">
        <v>13</v>
      </c>
    </row>
    <row r="32" spans="1:10" x14ac:dyDescent="0.35">
      <c r="A32" s="36" t="str">
        <f>'Lookup Lists'!C16</f>
        <v>PTB - Present to BOT</v>
      </c>
      <c r="B32" s="75">
        <v>44328</v>
      </c>
      <c r="C32" s="75">
        <v>44329</v>
      </c>
      <c r="D32" s="75">
        <v>43964</v>
      </c>
      <c r="E32" s="75">
        <v>43966</v>
      </c>
      <c r="F32" s="42">
        <f t="shared" si="0"/>
        <v>-364</v>
      </c>
      <c r="G32" s="9"/>
      <c r="H32" s="13"/>
      <c r="I32" s="66">
        <v>14</v>
      </c>
    </row>
    <row r="33" spans="1:9" x14ac:dyDescent="0.35">
      <c r="A33" s="37" t="str">
        <f>'Lookup Lists'!C17</f>
        <v>Filing - Filing with Regulators</v>
      </c>
      <c r="B33" s="75">
        <v>44341</v>
      </c>
      <c r="C33" s="75">
        <v>44341</v>
      </c>
      <c r="D33" s="75">
        <v>43996</v>
      </c>
      <c r="E33" s="75">
        <v>43999</v>
      </c>
      <c r="F33" s="42">
        <f t="shared" si="0"/>
        <v>-345</v>
      </c>
      <c r="G33" s="9"/>
      <c r="H33" s="13"/>
      <c r="I33" s="67">
        <v>15</v>
      </c>
    </row>
    <row r="34" spans="1:9" ht="15" thickBot="1" x14ac:dyDescent="0.4">
      <c r="A34" s="38" t="str">
        <f>'Lookup Lists'!C18</f>
        <v>PT - Post Approval Training</v>
      </c>
      <c r="B34" s="76"/>
      <c r="C34" s="76"/>
      <c r="D34" s="14"/>
      <c r="E34" s="15"/>
      <c r="F34" s="43">
        <f t="shared" si="0"/>
        <v>0</v>
      </c>
      <c r="G34" s="164"/>
      <c r="H34" s="16"/>
      <c r="I34" s="68">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427" t="s">
        <v>156</v>
      </c>
      <c r="B37" s="427" t="s">
        <v>157</v>
      </c>
      <c r="C37" s="648" t="s">
        <v>158</v>
      </c>
      <c r="D37" s="648"/>
      <c r="E37" s="648"/>
      <c r="F37" s="648"/>
      <c r="G37" s="648"/>
      <c r="H37" s="648"/>
    </row>
    <row r="38" spans="1:9" ht="30.65" customHeight="1" x14ac:dyDescent="0.35">
      <c r="A38" s="267" t="s">
        <v>424</v>
      </c>
      <c r="B38" s="168">
        <v>42491</v>
      </c>
      <c r="C38" s="625" t="s">
        <v>545</v>
      </c>
      <c r="D38" s="625"/>
      <c r="E38" s="625"/>
      <c r="F38" s="625"/>
      <c r="G38" s="625"/>
      <c r="H38" s="626"/>
    </row>
    <row r="39" spans="1:9" x14ac:dyDescent="0.35">
      <c r="A39" s="175" t="s">
        <v>546</v>
      </c>
      <c r="B39" s="169">
        <v>42748</v>
      </c>
      <c r="C39" s="620" t="s">
        <v>547</v>
      </c>
      <c r="D39" s="620"/>
      <c r="E39" s="620"/>
      <c r="F39" s="620"/>
      <c r="G39" s="620"/>
      <c r="H39" s="621"/>
    </row>
    <row r="40" spans="1:9" x14ac:dyDescent="0.35">
      <c r="A40" s="192" t="s">
        <v>546</v>
      </c>
      <c r="B40" s="170">
        <v>42826</v>
      </c>
      <c r="C40" s="680" t="s">
        <v>548</v>
      </c>
      <c r="D40" s="680"/>
      <c r="E40" s="680"/>
      <c r="F40" s="680"/>
      <c r="G40" s="680"/>
      <c r="H40" s="681"/>
    </row>
    <row r="41" spans="1:9" x14ac:dyDescent="0.35">
      <c r="A41" s="192" t="s">
        <v>549</v>
      </c>
      <c r="B41" s="170">
        <v>42936</v>
      </c>
      <c r="C41" s="680" t="s">
        <v>550</v>
      </c>
      <c r="D41" s="680"/>
      <c r="E41" s="680"/>
      <c r="F41" s="680"/>
      <c r="G41" s="680"/>
      <c r="H41" s="681"/>
    </row>
    <row r="42" spans="1:9" x14ac:dyDescent="0.35">
      <c r="A42" s="192" t="s">
        <v>474</v>
      </c>
      <c r="B42" s="170">
        <v>42957</v>
      </c>
      <c r="C42" s="680" t="s">
        <v>551</v>
      </c>
      <c r="D42" s="680"/>
      <c r="E42" s="680"/>
      <c r="F42" s="680"/>
      <c r="G42" s="680"/>
      <c r="H42" s="681"/>
    </row>
    <row r="43" spans="1:9" ht="64.400000000000006" customHeight="1" x14ac:dyDescent="0.35">
      <c r="A43" s="192" t="s">
        <v>552</v>
      </c>
      <c r="B43" s="170">
        <v>42957</v>
      </c>
      <c r="C43" s="680" t="s">
        <v>553</v>
      </c>
      <c r="D43" s="680"/>
      <c r="E43" s="680"/>
      <c r="F43" s="680"/>
      <c r="G43" s="680"/>
      <c r="H43" s="681"/>
    </row>
    <row r="44" spans="1:9" ht="45" customHeight="1" x14ac:dyDescent="0.35">
      <c r="A44" s="192" t="s">
        <v>474</v>
      </c>
      <c r="B44" s="10">
        <v>42972</v>
      </c>
      <c r="C44" s="620" t="s">
        <v>554</v>
      </c>
      <c r="D44" s="620"/>
      <c r="E44" s="620"/>
      <c r="F44" s="620"/>
      <c r="G44" s="620"/>
      <c r="H44" s="621"/>
    </row>
    <row r="45" spans="1:9" x14ac:dyDescent="0.35">
      <c r="A45" s="192" t="s">
        <v>555</v>
      </c>
      <c r="B45" s="10">
        <v>43007</v>
      </c>
      <c r="C45" s="682" t="s">
        <v>556</v>
      </c>
      <c r="D45" s="682"/>
      <c r="E45" s="682"/>
      <c r="F45" s="682"/>
      <c r="G45" s="682"/>
      <c r="H45" s="683"/>
    </row>
    <row r="46" spans="1:9" x14ac:dyDescent="0.35">
      <c r="A46" s="192" t="s">
        <v>546</v>
      </c>
      <c r="B46" s="10">
        <v>43160</v>
      </c>
      <c r="C46" s="682" t="s">
        <v>557</v>
      </c>
      <c r="D46" s="682"/>
      <c r="E46" s="682"/>
      <c r="F46" s="682"/>
      <c r="G46" s="682"/>
      <c r="H46" s="683"/>
    </row>
    <row r="47" spans="1:9" x14ac:dyDescent="0.35">
      <c r="A47" s="192" t="s">
        <v>546</v>
      </c>
      <c r="B47" s="10">
        <v>43215</v>
      </c>
      <c r="C47" s="682" t="s">
        <v>558</v>
      </c>
      <c r="D47" s="682"/>
      <c r="E47" s="682"/>
      <c r="F47" s="682"/>
      <c r="G47" s="682"/>
      <c r="H47" s="683"/>
    </row>
    <row r="48" spans="1:9" ht="29.15" customHeight="1" x14ac:dyDescent="0.35">
      <c r="A48" s="192" t="s">
        <v>559</v>
      </c>
      <c r="B48" s="10">
        <v>43272</v>
      </c>
      <c r="C48" s="680" t="s">
        <v>560</v>
      </c>
      <c r="D48" s="680"/>
      <c r="E48" s="680"/>
      <c r="F48" s="680"/>
      <c r="G48" s="680"/>
      <c r="H48" s="681"/>
    </row>
    <row r="49" spans="1:8" ht="29.9" customHeight="1" x14ac:dyDescent="0.35">
      <c r="A49" s="192" t="s">
        <v>561</v>
      </c>
      <c r="B49" s="10">
        <v>43291</v>
      </c>
      <c r="C49" s="680" t="s">
        <v>562</v>
      </c>
      <c r="D49" s="680"/>
      <c r="E49" s="680"/>
      <c r="F49" s="680"/>
      <c r="G49" s="680"/>
      <c r="H49" s="681"/>
    </row>
    <row r="50" spans="1:8" ht="32.15" customHeight="1" x14ac:dyDescent="0.35">
      <c r="A50" s="192" t="s">
        <v>546</v>
      </c>
      <c r="B50" s="10">
        <v>43403</v>
      </c>
      <c r="C50" s="680" t="s">
        <v>563</v>
      </c>
      <c r="D50" s="680"/>
      <c r="E50" s="680"/>
      <c r="F50" s="680"/>
      <c r="G50" s="680"/>
      <c r="H50" s="681"/>
    </row>
    <row r="51" spans="1:8" ht="30.25" customHeight="1" x14ac:dyDescent="0.35">
      <c r="A51" s="268" t="s">
        <v>564</v>
      </c>
      <c r="B51" s="10">
        <v>43441</v>
      </c>
      <c r="C51" s="620" t="s">
        <v>565</v>
      </c>
      <c r="D51" s="620"/>
      <c r="E51" s="620"/>
      <c r="F51" s="620"/>
      <c r="G51" s="620"/>
      <c r="H51" s="621"/>
    </row>
    <row r="52" spans="1:8" x14ac:dyDescent="0.35">
      <c r="A52" s="268" t="s">
        <v>566</v>
      </c>
      <c r="B52" s="10">
        <v>43544</v>
      </c>
      <c r="C52" s="620" t="s">
        <v>567</v>
      </c>
      <c r="D52" s="620"/>
      <c r="E52" s="620"/>
      <c r="F52" s="620"/>
      <c r="G52" s="620"/>
      <c r="H52" s="621"/>
    </row>
    <row r="53" spans="1:8" x14ac:dyDescent="0.35">
      <c r="A53" s="192" t="s">
        <v>552</v>
      </c>
      <c r="B53" s="20">
        <v>43642</v>
      </c>
      <c r="C53" s="620" t="s">
        <v>568</v>
      </c>
      <c r="D53" s="620"/>
      <c r="E53" s="620"/>
      <c r="F53" s="620"/>
      <c r="G53" s="620"/>
      <c r="H53" s="621"/>
    </row>
    <row r="54" spans="1:8" s="259" customFormat="1" ht="29.9" customHeight="1" x14ac:dyDescent="0.35">
      <c r="A54" s="192" t="s">
        <v>569</v>
      </c>
      <c r="B54" s="10">
        <v>43732</v>
      </c>
      <c r="C54" s="620" t="s">
        <v>570</v>
      </c>
      <c r="D54" s="620"/>
      <c r="E54" s="620"/>
      <c r="F54" s="620"/>
      <c r="G54" s="620"/>
      <c r="H54" s="621"/>
    </row>
    <row r="55" spans="1:8" ht="32.25" customHeight="1" x14ac:dyDescent="0.35">
      <c r="A55" s="393" t="s">
        <v>571</v>
      </c>
      <c r="B55" s="10">
        <v>43943</v>
      </c>
      <c r="C55" s="620" t="s">
        <v>572</v>
      </c>
      <c r="D55" s="620"/>
      <c r="E55" s="620"/>
      <c r="F55" s="620"/>
      <c r="G55" s="620"/>
      <c r="H55" s="621"/>
    </row>
    <row r="56" spans="1:8" x14ac:dyDescent="0.35">
      <c r="A56" s="157" t="s">
        <v>573</v>
      </c>
      <c r="B56" s="20">
        <v>43957</v>
      </c>
      <c r="C56" s="637" t="s">
        <v>574</v>
      </c>
      <c r="D56" s="637"/>
      <c r="E56" s="637"/>
      <c r="F56" s="637"/>
      <c r="G56" s="637"/>
      <c r="H56" s="638"/>
    </row>
    <row r="57" spans="1:8" ht="15" thickBot="1" x14ac:dyDescent="0.4">
      <c r="A57" s="392" t="s">
        <v>575</v>
      </c>
      <c r="B57" s="14">
        <v>44074</v>
      </c>
      <c r="C57" s="684" t="s">
        <v>576</v>
      </c>
      <c r="D57" s="684"/>
      <c r="E57" s="684"/>
      <c r="F57" s="684"/>
      <c r="G57" s="684"/>
      <c r="H57" s="685"/>
    </row>
    <row r="58" spans="1:8" x14ac:dyDescent="0.35">
      <c r="A58" s="171"/>
    </row>
    <row r="59" spans="1:8" x14ac:dyDescent="0.35">
      <c r="A59" s="171"/>
    </row>
    <row r="60" spans="1:8" x14ac:dyDescent="0.35">
      <c r="A60" s="171"/>
    </row>
    <row r="61" spans="1:8" x14ac:dyDescent="0.35">
      <c r="A61" s="171"/>
    </row>
    <row r="62" spans="1:8" x14ac:dyDescent="0.35">
      <c r="A62" s="171"/>
    </row>
    <row r="63" spans="1:8" x14ac:dyDescent="0.35">
      <c r="A63" s="171"/>
    </row>
    <row r="64" spans="1:8" x14ac:dyDescent="0.35">
      <c r="A64" s="171"/>
    </row>
    <row r="65" spans="1:1" x14ac:dyDescent="0.35">
      <c r="A65" s="171"/>
    </row>
  </sheetData>
  <sheetProtection selectLockedCells="1"/>
  <autoFilter ref="A18:I34" xr:uid="{00000000-0009-0000-0000-000055000000}"/>
  <customSheetViews>
    <customSheetView guid="{1320E5F0-9854-46BA-9165-0D2D126E5847}" showPageBreaks="1" zeroValues="0" printArea="1" showAutoFilter="1" hiddenColumns="1">
      <pane ySplit="1" topLeftCell="A2" activePane="bottomLeft" state="frozen"/>
      <selection pane="bottomLeft"/>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DC8E08E9-9175-4579-AF9A-BCE711E14E9F}"/>
    </customSheetView>
  </customSheetViews>
  <mergeCells count="35">
    <mergeCell ref="C57:H57"/>
    <mergeCell ref="C56:H56"/>
    <mergeCell ref="C53:H53"/>
    <mergeCell ref="C55:H55"/>
    <mergeCell ref="C51:H51"/>
    <mergeCell ref="C47:H47"/>
    <mergeCell ref="C54:H54"/>
    <mergeCell ref="C46:H46"/>
    <mergeCell ref="C50:H50"/>
    <mergeCell ref="C48:H48"/>
    <mergeCell ref="C49:H49"/>
    <mergeCell ref="C52:H52"/>
    <mergeCell ref="C41:H41"/>
    <mergeCell ref="C45:H45"/>
    <mergeCell ref="C44:H44"/>
    <mergeCell ref="C42:H42"/>
    <mergeCell ref="C43:H43"/>
    <mergeCell ref="B1:G1"/>
    <mergeCell ref="B2:G2"/>
    <mergeCell ref="B3:G3"/>
    <mergeCell ref="B4:G4"/>
    <mergeCell ref="B5:G5"/>
    <mergeCell ref="B7:C7"/>
    <mergeCell ref="B11:G11"/>
    <mergeCell ref="C40:H40"/>
    <mergeCell ref="B6:G6"/>
    <mergeCell ref="B8:G8"/>
    <mergeCell ref="C39:H39"/>
    <mergeCell ref="B12:G12"/>
    <mergeCell ref="B13:G13"/>
    <mergeCell ref="C37:H37"/>
    <mergeCell ref="C38:H38"/>
    <mergeCell ref="C14:G14"/>
    <mergeCell ref="C10:G10"/>
    <mergeCell ref="C9:G9"/>
  </mergeCells>
  <conditionalFormatting sqref="B19:C34">
    <cfRule type="expression" dxfId="745" priority="2">
      <formula>AND($B19&lt;=NOW(),$C19&gt;=NOW())</formula>
    </cfRule>
  </conditionalFormatting>
  <conditionalFormatting sqref="D19:E27 D34:E34">
    <cfRule type="expression" dxfId="744" priority="4">
      <formula>AND($D19&lt;=NOW(),$E19&gt;=NOW())</formula>
    </cfRule>
  </conditionalFormatting>
  <conditionalFormatting sqref="D28:E33">
    <cfRule type="expression" dxfId="743" priority="1">
      <formula>AND($B28&lt;=NOW(),$C28&gt;=NOW())</formula>
    </cfRule>
  </conditionalFormatting>
  <conditionalFormatting sqref="F19:F34">
    <cfRule type="cellIs" dxfId="742" priority="21" operator="lessThan">
      <formula>-90</formula>
    </cfRule>
    <cfRule type="cellIs" dxfId="741" priority="22" operator="lessThan">
      <formula>-45</formula>
    </cfRule>
    <cfRule type="cellIs" dxfId="740" priority="23" operator="greaterThan">
      <formula>-45</formula>
    </cfRule>
  </conditionalFormatting>
  <hyperlinks>
    <hyperlink ref="B2" r:id="rId2" display="Phase 2 System Protection Coordination" xr:uid="{00000000-0004-0000-5500-000000000000}"/>
    <hyperlink ref="H1" location="Home!A1" display="Return to Home" xr:uid="{00000000-0004-0000-5500-000001000000}"/>
    <hyperlink ref="B2:G2" r:id="rId3" display="Establish and Communicate System Operating Limits" xr:uid="{00000000-0004-0000-5500-000002000000}"/>
    <hyperlink ref="A11" location="Footnotes!A1" display="Footnotes!A1" xr:uid="{00000000-0004-0000-5500-000003000000}"/>
    <hyperlink ref="A10" location="Footnotes!A1" display="Footnotes!A1" xr:uid="{00000000-0004-0000-5500-000004000000}"/>
    <hyperlink ref="B13:G13" r:id="rId4" display="Ken Lanehome" xr:uid="{00000000-0004-0000-5500-000005000000}"/>
    <hyperlink ref="B12:G12" r:id="rId5" display="Latrice Harkness " xr:uid="{00000000-0004-0000-5500-000006000000}"/>
    <hyperlink ref="A7" location="Footnotes!A1" display="Footnotes!A1" xr:uid="{00000000-0004-0000-5500-000007000000}"/>
  </hyperlinks>
  <pageMargins left="0.7" right="0.7" top="0.75" bottom="0.75" header="0.3" footer="0.3"/>
  <pageSetup orientation="landscape" horizontalDpi="1200" verticalDpi="1200" r:id="rId6"/>
  <headerFooter>
    <oddHeader>&amp;L&amp;F&amp;C&amp;A&amp;R&amp;"Calibri"&amp;10&amp;K000000 Limited Disclosure&amp;1#_x000D_</oddHeader>
    <oddFooter>&amp;LNERC (Public)_x000D_&amp;1#&amp;"Calibri"&amp;10&amp;K0000FF Limited Disclosure&amp;CPrinted on: &amp;D&amp;R&amp;P of &amp;N</oddFooter>
  </headerFooter>
  <extLst>
    <ext xmlns:x14="http://schemas.microsoft.com/office/spreadsheetml/2009/9/main" uri="{78C0D931-6437-407d-A8EE-F0AAD7539E65}">
      <x14:conditionalFormattings>
        <x14:conditionalFormatting xmlns:xm="http://schemas.microsoft.com/office/excel/2006/main">
          <x14:cfRule type="expression" priority="24" id="{FCFEFC55-E461-4416-80D8-6C750785C054}">
            <xm:f>IF($B$20=Home!$I$5,$A$24,)</xm:f>
            <x14:dxf/>
          </x14:cfRule>
          <xm:sqref>I10:ABK10</xm:sqref>
        </x14:conditionalFormatting>
      </x14:conditionalFormatting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5">
    <tabColor rgb="FFFF0000"/>
  </sheetPr>
  <dimension ref="A1:M41"/>
  <sheetViews>
    <sheetView showZeros="0" zoomScale="130" zoomScaleNormal="130" workbookViewId="0">
      <pane ySplit="1" topLeftCell="A2" activePane="bottomLeft" state="frozen"/>
      <selection activeCell="B4" sqref="B4:G4"/>
      <selection pane="bottomLeft" activeCell="B4" sqref="B4:G4"/>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3.453125" customWidth="1"/>
    <col min="7" max="7" width="19.453125" customWidth="1"/>
    <col min="8" max="8" width="10.453125" customWidth="1"/>
    <col min="9" max="9" width="7.453125" hidden="1" customWidth="1"/>
    <col min="10" max="10" width="19.453125" customWidth="1"/>
    <col min="11" max="12" width="10.453125" bestFit="1" customWidth="1"/>
  </cols>
  <sheetData>
    <row r="1" spans="1:13" s="7" customFormat="1" ht="18.5" x14ac:dyDescent="0.45">
      <c r="A1" s="262" t="str">
        <f>'Template Old'!A1</f>
        <v>Project</v>
      </c>
      <c r="B1" s="664" t="s">
        <v>125</v>
      </c>
      <c r="C1" s="665"/>
      <c r="D1" s="665"/>
      <c r="E1" s="665"/>
      <c r="F1" s="665"/>
      <c r="G1" s="665"/>
      <c r="H1" s="165" t="s">
        <v>178</v>
      </c>
    </row>
    <row r="2" spans="1:13" s="7" customFormat="1" ht="15" customHeight="1" x14ac:dyDescent="0.45">
      <c r="A2" s="3" t="str">
        <f>'Template Old'!A2</f>
        <v>Project Name</v>
      </c>
      <c r="B2" s="611" t="s">
        <v>537</v>
      </c>
      <c r="C2" s="611"/>
      <c r="D2" s="611"/>
      <c r="E2" s="611"/>
      <c r="F2" s="611"/>
      <c r="G2" s="611"/>
      <c r="H2" s="166"/>
    </row>
    <row r="3" spans="1:13" s="7" customFormat="1" ht="15" customHeight="1" x14ac:dyDescent="0.45">
      <c r="A3" s="3" t="str">
        <f>'Template Old'!A3</f>
        <v>Status</v>
      </c>
      <c r="B3" s="612" t="s">
        <v>328</v>
      </c>
      <c r="C3" s="612"/>
      <c r="D3" s="612"/>
      <c r="E3" s="612"/>
      <c r="F3" s="612"/>
      <c r="G3" s="612"/>
      <c r="H3" s="166"/>
    </row>
    <row r="4" spans="1:13" s="7" customFormat="1" ht="38.15" customHeight="1" x14ac:dyDescent="0.45">
      <c r="A4" s="3" t="str">
        <f>'Template Old'!A4</f>
        <v>Comments</v>
      </c>
      <c r="B4" s="600" t="s">
        <v>577</v>
      </c>
      <c r="C4" s="600"/>
      <c r="D4" s="600"/>
      <c r="E4" s="600"/>
      <c r="F4" s="600"/>
      <c r="G4" s="600"/>
      <c r="H4" s="166"/>
    </row>
    <row r="5" spans="1:13" x14ac:dyDescent="0.35">
      <c r="A5" s="3" t="str">
        <f>'Template Old'!A5</f>
        <v>Deliverable</v>
      </c>
      <c r="B5" s="632" t="s">
        <v>578</v>
      </c>
      <c r="C5" s="632"/>
      <c r="D5" s="632"/>
      <c r="E5" s="632"/>
      <c r="F5" s="632"/>
      <c r="G5" s="632"/>
      <c r="H5" s="323"/>
    </row>
    <row r="6" spans="1:13" x14ac:dyDescent="0.35">
      <c r="A6" s="3" t="str">
        <f>'Template Old'!A6</f>
        <v>Deadline</v>
      </c>
      <c r="B6" s="639" t="s">
        <v>191</v>
      </c>
      <c r="C6" s="639"/>
      <c r="D6" s="639"/>
      <c r="E6" s="639"/>
      <c r="F6" s="639"/>
      <c r="G6" s="639"/>
      <c r="H6" s="323"/>
    </row>
    <row r="7" spans="1:13" ht="60.65" customHeight="1" x14ac:dyDescent="0.35">
      <c r="A7" s="167" t="str">
        <f>'Template Old'!A7</f>
        <v>Priority in RSDP, click to see applicable Footnote</v>
      </c>
      <c r="B7" s="639" t="s">
        <v>540</v>
      </c>
      <c r="C7" s="639"/>
      <c r="D7" s="3" t="str">
        <f>'Template Old'!D7</f>
        <v>Priority (1-Low, 2-Med, 3-High )</v>
      </c>
      <c r="E7" s="323">
        <v>2</v>
      </c>
      <c r="F7" s="3" t="str">
        <f>'Template Old'!F7</f>
        <v>Project has been Re-Baselined? (0-No, 1-Yes)</v>
      </c>
      <c r="G7" s="323">
        <v>0</v>
      </c>
      <c r="H7" s="323"/>
    </row>
    <row r="8" spans="1:13" x14ac:dyDescent="0.35">
      <c r="A8" s="3" t="str">
        <f>'Template Old'!A8</f>
        <v>P81 Req (2013)</v>
      </c>
      <c r="B8" s="639" t="s">
        <v>191</v>
      </c>
      <c r="C8" s="639"/>
      <c r="D8" s="639"/>
      <c r="E8" s="639"/>
      <c r="F8" s="639"/>
      <c r="G8" s="639"/>
      <c r="H8" s="323"/>
    </row>
    <row r="9" spans="1:13" x14ac:dyDescent="0.35">
      <c r="A9" s="3" t="str">
        <f>'Template Old'!A9</f>
        <v>Number of Directives</v>
      </c>
      <c r="B9" s="323">
        <v>1</v>
      </c>
      <c r="C9" s="639"/>
      <c r="D9" s="639"/>
      <c r="E9" s="639"/>
      <c r="F9" s="639"/>
      <c r="G9" s="639"/>
      <c r="H9" s="323"/>
    </row>
    <row r="10" spans="1:13" x14ac:dyDescent="0.35">
      <c r="A10" s="172" t="str">
        <f>'Template Old'!A10</f>
        <v>No. of Guidances (see Note 2)</v>
      </c>
      <c r="B10" s="323">
        <v>1</v>
      </c>
      <c r="C10" s="639"/>
      <c r="D10" s="639"/>
      <c r="E10" s="639"/>
      <c r="F10" s="639"/>
      <c r="G10" s="639"/>
      <c r="H10" s="323"/>
    </row>
    <row r="11" spans="1:13" ht="29" x14ac:dyDescent="0.35">
      <c r="A11" s="3" t="str">
        <f>'Template Old'!A11</f>
        <v>Directionally consistent with IERP findings (See Note 5)</v>
      </c>
      <c r="B11" s="632" t="s">
        <v>191</v>
      </c>
      <c r="C11" s="632"/>
      <c r="D11" s="632"/>
      <c r="E11" s="632"/>
      <c r="F11" s="632"/>
      <c r="G11" s="632"/>
      <c r="H11" s="321"/>
      <c r="K11" s="1"/>
      <c r="L11" s="1"/>
      <c r="M11" s="1"/>
    </row>
    <row r="12" spans="1:13" ht="14.9" customHeight="1" x14ac:dyDescent="0.35">
      <c r="A12" s="3" t="str">
        <f>'Template Old'!A12</f>
        <v>Developer</v>
      </c>
      <c r="B12" s="673" t="s">
        <v>579</v>
      </c>
      <c r="C12" s="673"/>
      <c r="D12" s="673"/>
      <c r="E12" s="673"/>
      <c r="F12" s="673"/>
      <c r="G12" s="673"/>
      <c r="H12" s="321"/>
    </row>
    <row r="13" spans="1:13" x14ac:dyDescent="0.35">
      <c r="A13" s="3" t="str">
        <f>'Template Old'!A13</f>
        <v>PMOS Liaison</v>
      </c>
      <c r="B13" s="611" t="s">
        <v>580</v>
      </c>
      <c r="C13" s="611"/>
      <c r="D13" s="611"/>
      <c r="E13" s="611"/>
      <c r="F13" s="611"/>
      <c r="G13" s="611"/>
      <c r="H13" s="321"/>
    </row>
    <row r="14" spans="1:13" ht="14.9" customHeight="1" x14ac:dyDescent="0.35">
      <c r="A14" s="3" t="str">
        <f>'Template Old'!A14</f>
        <v>Affected Standards</v>
      </c>
      <c r="B14" s="323">
        <v>0</v>
      </c>
      <c r="C14" s="632" t="s">
        <v>191</v>
      </c>
      <c r="D14" s="632"/>
      <c r="E14" s="632"/>
      <c r="F14" s="632"/>
      <c r="G14" s="632"/>
      <c r="H14" s="323"/>
    </row>
    <row r="15" spans="1:13" x14ac:dyDescent="0.35">
      <c r="A15" s="3" t="str">
        <f>'Template Old'!A15</f>
        <v>Last Updated</v>
      </c>
      <c r="B15" s="239">
        <v>44400</v>
      </c>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
        <v>195</v>
      </c>
      <c r="B18" s="48" t="s">
        <v>196</v>
      </c>
      <c r="C18" s="46" t="s">
        <v>197</v>
      </c>
      <c r="D18" s="48" t="s">
        <v>198</v>
      </c>
      <c r="E18" s="46" t="s">
        <v>199</v>
      </c>
      <c r="F18" s="48" t="s">
        <v>200</v>
      </c>
      <c r="G18" s="46" t="s">
        <v>201</v>
      </c>
      <c r="H18" s="64" t="s">
        <v>202</v>
      </c>
      <c r="I18" s="64" t="s">
        <v>24</v>
      </c>
      <c r="J18" s="4"/>
    </row>
    <row r="19" spans="1:10" x14ac:dyDescent="0.35">
      <c r="A19" s="30" t="str">
        <f>'Lookup Lists'!C3</f>
        <v>Nominations - SAR / PR</v>
      </c>
      <c r="B19" s="17"/>
      <c r="C19" s="17"/>
      <c r="D19" s="17"/>
      <c r="E19" s="17"/>
      <c r="F19" s="41">
        <f t="shared" ref="F19:F34" si="0">IF(D19-B19&gt;DATE(2007,1,1),0,D19-B19)</f>
        <v>0</v>
      </c>
      <c r="G19" s="18"/>
      <c r="H19" s="135"/>
      <c r="I19" s="65">
        <v>1</v>
      </c>
    </row>
    <row r="20" spans="1:10" x14ac:dyDescent="0.35">
      <c r="A20" s="31" t="str">
        <f>'Lookup Lists'!C6</f>
        <v>Nominations - DT</v>
      </c>
      <c r="B20" s="10"/>
      <c r="C20" s="17"/>
      <c r="D20" s="10"/>
      <c r="E20" s="17"/>
      <c r="F20" s="42">
        <f t="shared" si="0"/>
        <v>0</v>
      </c>
      <c r="G20" s="9"/>
      <c r="H20" s="13"/>
      <c r="I20" s="66">
        <v>2</v>
      </c>
    </row>
    <row r="21" spans="1:10" x14ac:dyDescent="0.35">
      <c r="A21" s="133" t="str">
        <f>'Lookup Lists'!C9</f>
        <v>QR - Quality Review</v>
      </c>
      <c r="B21" s="10"/>
      <c r="C21" s="17"/>
      <c r="D21" s="10"/>
      <c r="E21" s="17"/>
      <c r="F21" s="42">
        <f t="shared" si="0"/>
        <v>0</v>
      </c>
      <c r="G21" s="9"/>
      <c r="H21" s="13"/>
      <c r="I21" s="67">
        <v>3</v>
      </c>
    </row>
    <row r="22" spans="1:10" x14ac:dyDescent="0.35">
      <c r="A22" s="29" t="str">
        <f>'Lookup Lists'!C4</f>
        <v>SP1 - SAR/PR/WP Posting 1</v>
      </c>
      <c r="B22" s="10"/>
      <c r="C22" s="17"/>
      <c r="D22" s="10"/>
      <c r="E22" s="17"/>
      <c r="F22" s="42">
        <f t="shared" si="0"/>
        <v>0</v>
      </c>
      <c r="G22" s="9"/>
      <c r="H22" s="13"/>
      <c r="I22" s="66">
        <v>4</v>
      </c>
    </row>
    <row r="23" spans="1:10" x14ac:dyDescent="0.35">
      <c r="A23" s="29" t="str">
        <f>'Lookup Lists'!C5</f>
        <v>SP2 - SAR/PR/WP Posting 2</v>
      </c>
      <c r="B23" s="10"/>
      <c r="C23" s="10"/>
      <c r="D23" s="10"/>
      <c r="E23" s="17"/>
      <c r="F23" s="42">
        <f t="shared" si="0"/>
        <v>0</v>
      </c>
      <c r="G23" s="9"/>
      <c r="H23" s="13"/>
      <c r="I23" s="67">
        <v>5</v>
      </c>
    </row>
    <row r="24" spans="1:10" x14ac:dyDescent="0.35">
      <c r="A24" s="32" t="str">
        <f>'Lookup Lists'!C7</f>
        <v>CP1 - Comment Period 1</v>
      </c>
      <c r="B24" s="10"/>
      <c r="C24" s="10"/>
      <c r="D24" s="10"/>
      <c r="E24" s="17"/>
      <c r="F24" s="42">
        <f t="shared" si="0"/>
        <v>0</v>
      </c>
      <c r="G24" s="9"/>
      <c r="H24" s="13"/>
      <c r="I24" s="66">
        <v>6</v>
      </c>
    </row>
    <row r="25" spans="1:10" x14ac:dyDescent="0.35">
      <c r="A25" s="32" t="str">
        <f>'Lookup Lists'!C8</f>
        <v>CP2 - Comment Period 2</v>
      </c>
      <c r="B25" s="10"/>
      <c r="C25" s="10"/>
      <c r="D25" s="10"/>
      <c r="E25" s="17"/>
      <c r="F25" s="42">
        <f t="shared" si="0"/>
        <v>0</v>
      </c>
      <c r="G25" s="9"/>
      <c r="H25" s="13"/>
      <c r="I25" s="67">
        <v>7</v>
      </c>
    </row>
    <row r="26" spans="1:10" x14ac:dyDescent="0.35">
      <c r="A26" s="34" t="str">
        <f>'Lookup Lists'!C10</f>
        <v>CIB - Com/Ballot 1 (Initial)</v>
      </c>
      <c r="B26" s="10"/>
      <c r="C26" s="10"/>
      <c r="D26" s="10"/>
      <c r="E26" s="17"/>
      <c r="F26" s="42">
        <f t="shared" si="0"/>
        <v>0</v>
      </c>
      <c r="G26" s="9"/>
      <c r="H26" s="136"/>
      <c r="I26" s="66">
        <v>8</v>
      </c>
    </row>
    <row r="27" spans="1:10" x14ac:dyDescent="0.35">
      <c r="A27" s="34" t="str">
        <f>'Lookup Lists'!C11</f>
        <v xml:space="preserve">CAB - Com/Add Ballot 2 </v>
      </c>
      <c r="B27" s="10"/>
      <c r="C27" s="10"/>
      <c r="D27" s="10"/>
      <c r="E27" s="17"/>
      <c r="F27" s="42">
        <f t="shared" si="0"/>
        <v>0</v>
      </c>
      <c r="G27" s="9"/>
      <c r="H27" s="136"/>
      <c r="I27" s="67">
        <v>9</v>
      </c>
    </row>
    <row r="28" spans="1:10" x14ac:dyDescent="0.35">
      <c r="A28" s="34" t="str">
        <f>'Lookup Lists'!C12</f>
        <v>CAB - Com/Add Ballot 3</v>
      </c>
      <c r="B28" s="10"/>
      <c r="C28" s="10"/>
      <c r="D28" s="10"/>
      <c r="E28" s="17"/>
      <c r="F28" s="42">
        <f t="shared" si="0"/>
        <v>0</v>
      </c>
      <c r="G28" s="9"/>
      <c r="H28" s="13"/>
      <c r="I28" s="66">
        <v>10</v>
      </c>
    </row>
    <row r="29" spans="1:10" x14ac:dyDescent="0.35">
      <c r="A29" s="34" t="str">
        <f>'Lookup Lists'!C13</f>
        <v>CAB - Com/Add Ballot 4</v>
      </c>
      <c r="B29" s="10"/>
      <c r="C29" s="10"/>
      <c r="D29" s="10"/>
      <c r="E29" s="17"/>
      <c r="F29" s="42">
        <f t="shared" si="0"/>
        <v>0</v>
      </c>
      <c r="G29" s="9"/>
      <c r="H29" s="13"/>
      <c r="I29" s="67">
        <v>11</v>
      </c>
    </row>
    <row r="30" spans="1:10" x14ac:dyDescent="0.35">
      <c r="A30" s="34" t="str">
        <f>'Lookup Lists'!C14</f>
        <v>CAB - Com/Add Ballot 5</v>
      </c>
      <c r="B30" s="10"/>
      <c r="C30" s="10"/>
      <c r="D30" s="10"/>
      <c r="E30" s="17"/>
      <c r="F30" s="42">
        <f t="shared" si="0"/>
        <v>0</v>
      </c>
      <c r="G30" s="9"/>
      <c r="H30" s="13"/>
      <c r="I30" s="66">
        <v>12</v>
      </c>
    </row>
    <row r="31" spans="1:10" x14ac:dyDescent="0.35">
      <c r="A31" s="35" t="str">
        <f>'Lookup Lists'!C15</f>
        <v>FB - Final Ballot</v>
      </c>
      <c r="B31" s="10"/>
      <c r="C31" s="10"/>
      <c r="D31" s="10"/>
      <c r="E31" s="17"/>
      <c r="F31" s="42">
        <f t="shared" si="0"/>
        <v>0</v>
      </c>
      <c r="G31" s="9"/>
      <c r="H31" s="13"/>
      <c r="I31" s="67">
        <v>13</v>
      </c>
    </row>
    <row r="32" spans="1:10" x14ac:dyDescent="0.35">
      <c r="A32" s="36" t="str">
        <f>'Lookup Lists'!C16</f>
        <v>PTB - Present to BOT</v>
      </c>
      <c r="B32" s="10"/>
      <c r="C32" s="10"/>
      <c r="D32" s="10"/>
      <c r="E32" s="17"/>
      <c r="F32" s="42">
        <f t="shared" si="0"/>
        <v>0</v>
      </c>
      <c r="G32" s="9"/>
      <c r="H32" s="13"/>
      <c r="I32" s="66">
        <v>14</v>
      </c>
    </row>
    <row r="33" spans="1:9" x14ac:dyDescent="0.35">
      <c r="A33" s="37" t="str">
        <f>'Lookup Lists'!C17</f>
        <v>Filing - Filing with Regulators</v>
      </c>
      <c r="B33" s="10"/>
      <c r="C33" s="10"/>
      <c r="D33" s="10"/>
      <c r="E33" s="17"/>
      <c r="F33" s="42">
        <f t="shared" si="0"/>
        <v>0</v>
      </c>
      <c r="G33" s="9"/>
      <c r="H33" s="13"/>
      <c r="I33" s="67">
        <v>15</v>
      </c>
    </row>
    <row r="34" spans="1:9" ht="15" thickBot="1" x14ac:dyDescent="0.4">
      <c r="A34" s="38" t="str">
        <f>'Lookup Lists'!C18</f>
        <v>PT - Post Approval Training</v>
      </c>
      <c r="B34" s="14"/>
      <c r="C34" s="14"/>
      <c r="D34" s="14"/>
      <c r="E34" s="15"/>
      <c r="F34" s="43">
        <f t="shared" si="0"/>
        <v>0</v>
      </c>
      <c r="G34" s="164"/>
      <c r="H34" s="16"/>
      <c r="I34" s="68">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173" t="s">
        <v>581</v>
      </c>
      <c r="B38" s="174">
        <v>42825</v>
      </c>
      <c r="C38" s="688" t="s">
        <v>582</v>
      </c>
      <c r="D38" s="688"/>
      <c r="E38" s="688"/>
      <c r="F38" s="688"/>
      <c r="G38" s="688"/>
      <c r="H38" s="689"/>
    </row>
    <row r="39" spans="1:9" x14ac:dyDescent="0.35">
      <c r="A39" s="175" t="s">
        <v>583</v>
      </c>
      <c r="B39" s="176">
        <v>42957</v>
      </c>
      <c r="C39" s="690" t="s">
        <v>584</v>
      </c>
      <c r="D39" s="690"/>
      <c r="E39" s="690"/>
      <c r="F39" s="690"/>
      <c r="G39" s="690"/>
      <c r="H39" s="691"/>
    </row>
    <row r="40" spans="1:9" x14ac:dyDescent="0.35">
      <c r="A40" s="175" t="s">
        <v>585</v>
      </c>
      <c r="B40" s="176">
        <v>43215</v>
      </c>
      <c r="C40" s="690" t="s">
        <v>586</v>
      </c>
      <c r="D40" s="690"/>
      <c r="E40" s="690"/>
      <c r="F40" s="690"/>
      <c r="G40" s="690"/>
      <c r="H40" s="691"/>
    </row>
    <row r="41" spans="1:9" ht="15" thickBot="1" x14ac:dyDescent="0.4">
      <c r="A41" s="191" t="s">
        <v>587</v>
      </c>
      <c r="B41" s="409">
        <v>44173</v>
      </c>
      <c r="C41" s="686" t="s">
        <v>588</v>
      </c>
      <c r="D41" s="686"/>
      <c r="E41" s="686"/>
      <c r="F41" s="686"/>
      <c r="G41" s="686"/>
      <c r="H41" s="687"/>
    </row>
  </sheetData>
  <sheetProtection selectLockedCells="1"/>
  <mergeCells count="19">
    <mergeCell ref="C41:H41"/>
    <mergeCell ref="B13:G13"/>
    <mergeCell ref="C37:H37"/>
    <mergeCell ref="C38:H38"/>
    <mergeCell ref="C39:H39"/>
    <mergeCell ref="C40:H40"/>
    <mergeCell ref="C14:G14"/>
    <mergeCell ref="B12:G12"/>
    <mergeCell ref="B1:G1"/>
    <mergeCell ref="B2:G2"/>
    <mergeCell ref="B3:G3"/>
    <mergeCell ref="B4:G4"/>
    <mergeCell ref="B5:G5"/>
    <mergeCell ref="B6:G6"/>
    <mergeCell ref="B8:G8"/>
    <mergeCell ref="B11:G11"/>
    <mergeCell ref="B7:C7"/>
    <mergeCell ref="C9:G9"/>
    <mergeCell ref="C10:G10"/>
  </mergeCells>
  <conditionalFormatting sqref="B19:C34">
    <cfRule type="expression" dxfId="739" priority="5">
      <formula>AND($B19&lt;=NOW(),$C19&gt;=NOW())</formula>
    </cfRule>
  </conditionalFormatting>
  <conditionalFormatting sqref="D19:E34">
    <cfRule type="expression" dxfId="738" priority="4">
      <formula>AND($D19&lt;=NOW(),$E19&gt;=NOW())</formula>
    </cfRule>
  </conditionalFormatting>
  <conditionalFormatting sqref="F19:F34">
    <cfRule type="cellIs" dxfId="737" priority="8" operator="lessThan">
      <formula>-90</formula>
    </cfRule>
    <cfRule type="cellIs" dxfId="736" priority="9" operator="lessThan">
      <formula>-45</formula>
    </cfRule>
    <cfRule type="cellIs" dxfId="735" priority="10" operator="greaterThan">
      <formula>-45</formula>
    </cfRule>
  </conditionalFormatting>
  <hyperlinks>
    <hyperlink ref="H1" location="Home!A1" display="Return to Home" xr:uid="{00000000-0004-0000-5600-000000000000}"/>
    <hyperlink ref="A10" location="Footnotes!A1" display="No. of Guidances (see Note 2)" xr:uid="{00000000-0004-0000-5600-000001000000}"/>
    <hyperlink ref="B2" r:id="rId1" display="Phase 2 System Protection Coordination" xr:uid="{00000000-0004-0000-5600-000002000000}"/>
    <hyperlink ref="B2:G2" r:id="rId2" display="Establish and Communicate System Operating Limits" xr:uid="{00000000-0004-0000-5600-000003000000}"/>
    <hyperlink ref="B13:G13" r:id="rId3" display="Ken Lanehome (primary), Rebecca Darrah (secondary)" xr:uid="{00000000-0004-0000-5600-000004000000}"/>
    <hyperlink ref="B12:G12" r:id="rId4" display="Latrice Harkness" xr:uid="{00000000-0004-0000-5600-000005000000}"/>
    <hyperlink ref="A7" location="Footnotes!A1" display="Footnotes!A1" xr:uid="{00000000-0004-0000-5600-000006000000}"/>
  </hyperlinks>
  <pageMargins left="0.7" right="0.7" top="0.75" bottom="0.75" header="0.3" footer="0.3"/>
  <pageSetup orientation="landscape" horizontalDpi="1200" verticalDpi="1200" r:id="rId5"/>
  <headerFooter>
    <oddHeader>&amp;L&amp;F&amp;C&amp;A&amp;R&amp;"Calibri"&amp;10&amp;K000000 Limited Disclosure&amp;1#_x000D_</oddHeader>
    <oddFooter>&amp;LNERC (Public)_x000D_&amp;1#&amp;"Calibri"&amp;10&amp;K0000FF Limited Disclosure&amp;CPrinted on: &amp;D&amp;R&amp;P of &amp;N</oddFooter>
  </headerFooter>
  <extLst>
    <ext xmlns:x14="http://schemas.microsoft.com/office/spreadsheetml/2009/9/main" uri="{78C0D931-6437-407d-A8EE-F0AAD7539E65}">
      <x14:conditionalFormattings>
        <x14:conditionalFormatting xmlns:xm="http://schemas.microsoft.com/office/excel/2006/main">
          <x14:cfRule type="expression" priority="11" id="{10BA7C82-2CE3-4695-AE09-2937961D1F75}">
            <xm:f>IF($B$20=Home!$I$5,$A$24,)</xm:f>
            <x14:dxf/>
          </x14:cfRule>
          <xm:sqref>I10:ABK10</xm:sqref>
        </x14:conditionalFormatting>
      </x14:conditionalFormattings>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6">
    <tabColor rgb="FFFF0000"/>
  </sheetPr>
  <dimension ref="A1:M45"/>
  <sheetViews>
    <sheetView showZeros="0" zoomScaleNormal="100" workbookViewId="0">
      <pane ySplit="1" topLeftCell="A2" activePane="bottomLeft" state="frozen"/>
      <selection pane="bottomLeft" activeCell="B7" sqref="B7"/>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2" customWidth="1"/>
    <col min="6" max="6" width="11.453125" customWidth="1"/>
    <col min="7" max="7" width="19.453125" customWidth="1"/>
    <col min="8" max="8" width="10.453125" customWidth="1"/>
    <col min="9" max="9" width="7.453125" hidden="1" customWidth="1"/>
    <col min="10" max="10" width="19.453125" customWidth="1"/>
    <col min="11" max="12" width="10.453125" bestFit="1" customWidth="1"/>
  </cols>
  <sheetData>
    <row r="1" spans="1:13" s="7" customFormat="1" ht="18.5" x14ac:dyDescent="0.45">
      <c r="A1" s="27" t="str">
        <f>'Template Old'!A1</f>
        <v>Project</v>
      </c>
      <c r="B1" s="629" t="s">
        <v>589</v>
      </c>
      <c r="C1" s="630"/>
      <c r="D1" s="630"/>
      <c r="E1" s="630"/>
      <c r="F1" s="630"/>
      <c r="G1" s="630"/>
      <c r="H1" s="165" t="s">
        <v>178</v>
      </c>
    </row>
    <row r="2" spans="1:13" s="7" customFormat="1" ht="15" customHeight="1" x14ac:dyDescent="0.45">
      <c r="A2" s="3" t="str">
        <f>'Template Old'!A2</f>
        <v>Project Name</v>
      </c>
      <c r="B2" s="611" t="s">
        <v>590</v>
      </c>
      <c r="C2" s="611"/>
      <c r="D2" s="611"/>
      <c r="E2" s="611"/>
      <c r="F2" s="611"/>
      <c r="G2" s="611"/>
      <c r="H2" s="166"/>
    </row>
    <row r="3" spans="1:13" s="7" customFormat="1" ht="15" customHeight="1" x14ac:dyDescent="0.45">
      <c r="A3" s="3" t="str">
        <f>'Template Old'!A3</f>
        <v>Status</v>
      </c>
      <c r="B3" s="612" t="s">
        <v>328</v>
      </c>
      <c r="C3" s="612"/>
      <c r="D3" s="612"/>
      <c r="E3" s="612"/>
      <c r="F3" s="612"/>
      <c r="G3" s="612"/>
      <c r="H3" s="166"/>
    </row>
    <row r="4" spans="1:13" s="7" customFormat="1" ht="65.150000000000006" customHeight="1" x14ac:dyDescent="0.45">
      <c r="A4" s="3" t="str">
        <f>'Template Old'!A4</f>
        <v>Comments</v>
      </c>
      <c r="B4" s="600" t="s">
        <v>591</v>
      </c>
      <c r="C4" s="600"/>
      <c r="D4" s="600"/>
      <c r="E4" s="600"/>
      <c r="F4" s="600"/>
      <c r="G4" s="600"/>
      <c r="H4" s="166"/>
    </row>
    <row r="5" spans="1:13" x14ac:dyDescent="0.35">
      <c r="A5" s="3" t="str">
        <f>'Template Old'!A5</f>
        <v>Deliverable</v>
      </c>
      <c r="B5" s="632" t="s">
        <v>592</v>
      </c>
      <c r="C5" s="632"/>
      <c r="D5" s="632"/>
      <c r="E5" s="632"/>
      <c r="F5" s="632"/>
      <c r="G5" s="632"/>
      <c r="H5" s="323"/>
    </row>
    <row r="6" spans="1:13" x14ac:dyDescent="0.35">
      <c r="A6" s="3" t="str">
        <f>'Template Old'!A6</f>
        <v>Deadline</v>
      </c>
      <c r="B6" s="639" t="s">
        <v>191</v>
      </c>
      <c r="C6" s="639"/>
      <c r="D6" s="639"/>
      <c r="E6" s="639"/>
      <c r="F6" s="639"/>
      <c r="G6" s="639"/>
      <c r="H6" s="323"/>
    </row>
    <row r="7" spans="1:13" ht="72.5" x14ac:dyDescent="0.35">
      <c r="A7" s="167" t="str">
        <f>'Template Old'!A7</f>
        <v>Priority in RSDP, click to see applicable Footnote</v>
      </c>
      <c r="B7" s="323" t="s">
        <v>464</v>
      </c>
      <c r="C7" s="323"/>
      <c r="D7" s="3" t="str">
        <f>'Template Old'!D7</f>
        <v>Priority (1-Low, 2-Med, 3-High )</v>
      </c>
      <c r="E7" s="323">
        <v>3</v>
      </c>
      <c r="F7" s="3" t="str">
        <f>'Template Old'!F7</f>
        <v>Project has been Re-Baselined? (0-No, 1-Yes)</v>
      </c>
      <c r="G7" s="323">
        <v>0</v>
      </c>
      <c r="H7" s="323"/>
    </row>
    <row r="8" spans="1:13" x14ac:dyDescent="0.35">
      <c r="A8" s="3" t="str">
        <f>'Template Old'!A8</f>
        <v>P81 Req (2013)</v>
      </c>
      <c r="B8" s="639" t="s">
        <v>191</v>
      </c>
      <c r="C8" s="639"/>
      <c r="D8" s="639"/>
      <c r="E8" s="639"/>
      <c r="F8" s="639"/>
      <c r="G8" s="639"/>
      <c r="H8" s="323"/>
    </row>
    <row r="9" spans="1:13" x14ac:dyDescent="0.35">
      <c r="A9" s="3" t="str">
        <f>'Template Old'!A9</f>
        <v>Number of Directives</v>
      </c>
      <c r="B9">
        <v>2</v>
      </c>
      <c r="C9" s="692" t="s">
        <v>593</v>
      </c>
      <c r="D9" s="692"/>
      <c r="E9" s="692"/>
      <c r="F9" s="692"/>
      <c r="G9" s="692"/>
      <c r="H9" s="323"/>
    </row>
    <row r="10" spans="1:13" x14ac:dyDescent="0.35">
      <c r="A10" s="167" t="str">
        <f>'Template Old'!A10</f>
        <v>No. of Guidances (see Note 2)</v>
      </c>
      <c r="B10" s="323">
        <v>0</v>
      </c>
      <c r="C10" s="639"/>
      <c r="D10" s="639"/>
      <c r="E10" s="639"/>
      <c r="F10" s="639"/>
      <c r="G10" s="639"/>
      <c r="H10" s="323"/>
    </row>
    <row r="11" spans="1:13" ht="29" x14ac:dyDescent="0.35">
      <c r="A11" s="167" t="str">
        <f>'Template Old'!A11</f>
        <v>Directionally consistent with IERP findings (See Note 5)</v>
      </c>
      <c r="B11" s="632" t="s">
        <v>191</v>
      </c>
      <c r="C11" s="632"/>
      <c r="D11" s="632"/>
      <c r="E11" s="632"/>
      <c r="F11" s="632"/>
      <c r="G11" s="632"/>
      <c r="H11" s="321"/>
      <c r="K11" s="1"/>
      <c r="L11" s="1"/>
      <c r="M11" s="1"/>
    </row>
    <row r="12" spans="1:13" x14ac:dyDescent="0.35">
      <c r="A12" s="3" t="str">
        <f>'Template Old'!A12</f>
        <v>Developer</v>
      </c>
      <c r="B12" s="673" t="s">
        <v>579</v>
      </c>
      <c r="C12" s="673"/>
      <c r="D12" s="673"/>
      <c r="E12" s="673"/>
      <c r="F12" s="673"/>
      <c r="G12" s="673"/>
      <c r="H12" s="321"/>
    </row>
    <row r="13" spans="1:13" x14ac:dyDescent="0.35">
      <c r="A13" s="3" t="str">
        <f>'Template Old'!A13</f>
        <v>PMOS Liaison</v>
      </c>
      <c r="B13" s="673" t="s">
        <v>140</v>
      </c>
      <c r="C13" s="673"/>
      <c r="D13" s="673"/>
      <c r="E13" s="673"/>
      <c r="F13" s="673"/>
      <c r="G13" s="673"/>
      <c r="H13" s="321"/>
    </row>
    <row r="14" spans="1:13" x14ac:dyDescent="0.35">
      <c r="A14" s="3" t="str">
        <f>'Template Old'!A14</f>
        <v>Affected Standards</v>
      </c>
      <c r="B14">
        <v>1</v>
      </c>
      <c r="C14" s="632" t="s">
        <v>594</v>
      </c>
      <c r="D14" s="632"/>
      <c r="E14" s="632"/>
      <c r="F14" s="632"/>
      <c r="G14" s="632"/>
      <c r="H14" s="323"/>
    </row>
    <row r="15" spans="1:13" x14ac:dyDescent="0.35">
      <c r="A15" s="3" t="str">
        <f>'Template Old'!A15</f>
        <v>Last Updated</v>
      </c>
      <c r="B15" s="239">
        <v>43488</v>
      </c>
      <c r="C15" s="323"/>
      <c r="D15" s="323"/>
      <c r="E15" s="323"/>
      <c r="F15" s="323"/>
      <c r="G15" s="323"/>
      <c r="H15" s="323"/>
    </row>
    <row r="16" spans="1:13" x14ac:dyDescent="0.35">
      <c r="A16" s="3"/>
      <c r="B16" s="321"/>
      <c r="C16" s="323"/>
      <c r="D16" s="323"/>
      <c r="E16" s="323"/>
      <c r="F16" s="323"/>
      <c r="G16" s="323"/>
      <c r="H16" s="323"/>
    </row>
    <row r="17" spans="1:11" ht="15" thickBot="1" x14ac:dyDescent="0.4">
      <c r="A17" s="5"/>
      <c r="B17" s="323"/>
      <c r="C17" s="323"/>
      <c r="D17" s="323"/>
      <c r="E17" s="323"/>
      <c r="F17" s="323"/>
      <c r="G17" s="323"/>
      <c r="H17" s="323"/>
    </row>
    <row r="18" spans="1:11" ht="44.75" customHeight="1" thickBot="1" x14ac:dyDescent="0.4">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64" t="str">
        <f>'Template Old'!I18</f>
        <v>Index</v>
      </c>
      <c r="J18" s="4"/>
    </row>
    <row r="19" spans="1:11" x14ac:dyDescent="0.35">
      <c r="A19" s="30" t="str">
        <f>'Lookup Lists'!C3</f>
        <v>Nominations - SAR / PR</v>
      </c>
      <c r="B19" s="10">
        <v>42320</v>
      </c>
      <c r="C19" s="10">
        <v>42339</v>
      </c>
      <c r="D19" s="10">
        <v>42387</v>
      </c>
      <c r="E19" s="8">
        <f>+D19+14</f>
        <v>42401</v>
      </c>
      <c r="F19" s="41">
        <f t="shared" ref="F19:F34" si="0">IF(D19-B19&gt;DATE(2007,1,1),0,D19-B19)</f>
        <v>67</v>
      </c>
      <c r="G19" s="18"/>
      <c r="H19" s="19"/>
      <c r="I19" s="65">
        <v>1</v>
      </c>
    </row>
    <row r="20" spans="1:11" x14ac:dyDescent="0.35">
      <c r="A20" s="31" t="str">
        <f>'Lookup Lists'!C6</f>
        <v>Nominations - DT</v>
      </c>
      <c r="B20" s="10">
        <v>42573</v>
      </c>
      <c r="C20" s="10">
        <v>42587</v>
      </c>
      <c r="D20" s="10">
        <v>42576</v>
      </c>
      <c r="E20" s="10">
        <f>D20+14</f>
        <v>42590</v>
      </c>
      <c r="F20" s="42">
        <f t="shared" si="0"/>
        <v>3</v>
      </c>
      <c r="G20" s="9"/>
      <c r="H20" s="12"/>
      <c r="I20" s="66">
        <v>2</v>
      </c>
    </row>
    <row r="21" spans="1:11" x14ac:dyDescent="0.35">
      <c r="A21" s="133" t="str">
        <f>'Lookup Lists'!C9</f>
        <v>QR - Quality Review</v>
      </c>
      <c r="B21" s="10"/>
      <c r="C21" s="10"/>
      <c r="D21" s="10">
        <v>42520</v>
      </c>
      <c r="E21" s="8">
        <f>D21+10</f>
        <v>42530</v>
      </c>
      <c r="F21" s="42">
        <f t="shared" si="0"/>
        <v>0</v>
      </c>
      <c r="G21" s="9"/>
      <c r="H21" s="12"/>
      <c r="I21" s="67">
        <v>3</v>
      </c>
    </row>
    <row r="22" spans="1:11" x14ac:dyDescent="0.35">
      <c r="A22" s="29" t="str">
        <f>'Lookup Lists'!C4</f>
        <v>SP1 - SAR/PR/WP Posting 1</v>
      </c>
      <c r="B22" s="10">
        <v>42320</v>
      </c>
      <c r="C22" s="10">
        <v>42355</v>
      </c>
      <c r="D22" s="10">
        <v>42320</v>
      </c>
      <c r="E22" s="10">
        <v>42355</v>
      </c>
      <c r="F22" s="42">
        <f t="shared" si="0"/>
        <v>0</v>
      </c>
      <c r="G22" s="9"/>
      <c r="H22" s="12"/>
      <c r="I22" s="66">
        <v>4</v>
      </c>
    </row>
    <row r="23" spans="1:11" x14ac:dyDescent="0.35">
      <c r="A23" s="29" t="str">
        <f>'Lookup Lists'!C5</f>
        <v>SP2 - SAR/PR/WP Posting 2</v>
      </c>
      <c r="B23" s="10">
        <v>42516</v>
      </c>
      <c r="C23" s="10">
        <v>42545</v>
      </c>
      <c r="D23" s="10">
        <v>42536</v>
      </c>
      <c r="E23" s="8">
        <f>D23+30</f>
        <v>42566</v>
      </c>
      <c r="F23" s="42">
        <f t="shared" si="0"/>
        <v>20</v>
      </c>
      <c r="G23" s="9" t="s">
        <v>595</v>
      </c>
      <c r="H23" s="12"/>
      <c r="I23" s="67">
        <v>5</v>
      </c>
    </row>
    <row r="24" spans="1:11" ht="76.5" customHeight="1" x14ac:dyDescent="0.35">
      <c r="A24" s="32" t="str">
        <f>'Lookup Lists'!C7</f>
        <v>CP1 - Comment Period 1</v>
      </c>
      <c r="B24" s="10">
        <v>42850</v>
      </c>
      <c r="C24" s="10">
        <v>42879</v>
      </c>
      <c r="D24" s="10">
        <v>42850</v>
      </c>
      <c r="E24" s="10">
        <v>42879</v>
      </c>
      <c r="F24" s="42">
        <f t="shared" si="0"/>
        <v>0</v>
      </c>
      <c r="G24" s="9" t="s">
        <v>180</v>
      </c>
      <c r="H24" s="12" t="s">
        <v>596</v>
      </c>
      <c r="I24" s="66">
        <v>6</v>
      </c>
    </row>
    <row r="25" spans="1:11" x14ac:dyDescent="0.35">
      <c r="A25" s="32" t="str">
        <f>'Lookup Lists'!C8</f>
        <v>CP2 - Comment Period 2</v>
      </c>
      <c r="B25" s="10"/>
      <c r="C25" s="10"/>
      <c r="D25" s="10"/>
      <c r="E25" s="8"/>
      <c r="F25" s="42">
        <f t="shared" si="0"/>
        <v>0</v>
      </c>
      <c r="G25" s="9"/>
      <c r="H25" s="12"/>
      <c r="I25" s="67">
        <v>7</v>
      </c>
    </row>
    <row r="26" spans="1:11" ht="72.5" x14ac:dyDescent="0.35">
      <c r="A26" s="34" t="str">
        <f>'Lookup Lists'!C10</f>
        <v>CIB - Com/Ballot 1 (Initial)</v>
      </c>
      <c r="B26" s="10">
        <v>42986</v>
      </c>
      <c r="C26" s="8">
        <v>43031</v>
      </c>
      <c r="D26" s="10">
        <v>42921</v>
      </c>
      <c r="E26" s="8">
        <f>+D26+44</f>
        <v>42965</v>
      </c>
      <c r="F26" s="42">
        <f t="shared" si="0"/>
        <v>-65</v>
      </c>
      <c r="G26" s="9"/>
      <c r="H26" s="155" t="s">
        <v>597</v>
      </c>
      <c r="I26" s="66">
        <v>8</v>
      </c>
      <c r="K26" s="1"/>
    </row>
    <row r="27" spans="1:11" ht="72.5" x14ac:dyDescent="0.35">
      <c r="A27" s="34" t="str">
        <f>'Lookup Lists'!C11</f>
        <v xml:space="preserve">CAB - Com/Add Ballot 2 </v>
      </c>
      <c r="B27" s="10">
        <v>43154</v>
      </c>
      <c r="C27" s="8">
        <v>43213</v>
      </c>
      <c r="D27" s="10">
        <v>43026</v>
      </c>
      <c r="E27" s="8">
        <f>+D27+44</f>
        <v>43070</v>
      </c>
      <c r="F27" s="42">
        <f t="shared" si="0"/>
        <v>-128</v>
      </c>
      <c r="G27" s="9"/>
      <c r="H27" s="155" t="s">
        <v>598</v>
      </c>
      <c r="I27" s="67">
        <v>9</v>
      </c>
      <c r="K27" s="1"/>
    </row>
    <row r="28" spans="1:11" ht="29" x14ac:dyDescent="0.35">
      <c r="A28" s="34" t="str">
        <f>'Lookup Lists'!C12</f>
        <v>CAB - Com/Add Ballot 3</v>
      </c>
      <c r="B28" s="75">
        <v>43311</v>
      </c>
      <c r="C28" s="83">
        <v>43357</v>
      </c>
      <c r="D28" s="10"/>
      <c r="E28" s="8"/>
      <c r="F28" s="42"/>
      <c r="G28" s="9"/>
      <c r="H28" s="12" t="s">
        <v>599</v>
      </c>
      <c r="I28" s="66">
        <v>10</v>
      </c>
    </row>
    <row r="29" spans="1:11" x14ac:dyDescent="0.35">
      <c r="A29" s="34" t="str">
        <f>'Lookup Lists'!C13</f>
        <v>CAB - Com/Add Ballot 4</v>
      </c>
      <c r="B29" s="75"/>
      <c r="C29" s="83"/>
      <c r="D29" s="10"/>
      <c r="E29" s="8"/>
      <c r="F29" s="42">
        <f t="shared" si="0"/>
        <v>0</v>
      </c>
      <c r="G29" s="9"/>
      <c r="H29" s="12"/>
      <c r="I29" s="67">
        <v>11</v>
      </c>
    </row>
    <row r="30" spans="1:11" x14ac:dyDescent="0.35">
      <c r="A30" s="34" t="str">
        <f>'Lookup Lists'!C14</f>
        <v>CAB - Com/Add Ballot 5</v>
      </c>
      <c r="B30" s="75"/>
      <c r="C30" s="83"/>
      <c r="D30" s="10"/>
      <c r="E30" s="8"/>
      <c r="F30" s="42">
        <f t="shared" si="0"/>
        <v>0</v>
      </c>
      <c r="G30" s="9"/>
      <c r="H30" s="12"/>
      <c r="I30" s="66">
        <v>12</v>
      </c>
    </row>
    <row r="31" spans="1:11" x14ac:dyDescent="0.35">
      <c r="A31" s="35" t="str">
        <f>'Lookup Lists'!C15</f>
        <v>FB - Final Ballot</v>
      </c>
      <c r="B31" s="75">
        <v>43384</v>
      </c>
      <c r="C31" s="83">
        <v>43395</v>
      </c>
      <c r="D31" s="10">
        <v>43108</v>
      </c>
      <c r="E31" s="8">
        <f>+D31+9</f>
        <v>43117</v>
      </c>
      <c r="F31" s="42">
        <f t="shared" si="0"/>
        <v>-276</v>
      </c>
      <c r="G31" s="9"/>
      <c r="H31" s="12"/>
      <c r="I31" s="67">
        <v>13</v>
      </c>
    </row>
    <row r="32" spans="1:11" x14ac:dyDescent="0.35">
      <c r="A32" s="36" t="str">
        <f>'Lookup Lists'!C16</f>
        <v>PTB - Present to BOT</v>
      </c>
      <c r="B32" s="75">
        <v>43410</v>
      </c>
      <c r="C32" s="83">
        <f>+B32+2</f>
        <v>43412</v>
      </c>
      <c r="D32" s="10">
        <v>43132</v>
      </c>
      <c r="E32" s="8">
        <f>+D32+2</f>
        <v>43134</v>
      </c>
      <c r="F32" s="42">
        <f t="shared" si="0"/>
        <v>-278</v>
      </c>
      <c r="G32" s="9"/>
      <c r="H32" s="12"/>
      <c r="I32" s="66">
        <v>14</v>
      </c>
    </row>
    <row r="33" spans="1:9" x14ac:dyDescent="0.35">
      <c r="A33" s="37" t="str">
        <f>'Lookup Lists'!C17</f>
        <v>Filing - Filing with Regulators</v>
      </c>
      <c r="B33" s="75">
        <v>43440</v>
      </c>
      <c r="C33" s="83">
        <f>+B33+3</f>
        <v>43443</v>
      </c>
      <c r="D33" s="10">
        <v>43160</v>
      </c>
      <c r="E33" s="8">
        <f>+D33+3</f>
        <v>43163</v>
      </c>
      <c r="F33" s="42">
        <f t="shared" si="0"/>
        <v>-280</v>
      </c>
      <c r="G33" s="9"/>
      <c r="H33" s="12"/>
      <c r="I33" s="67">
        <v>15</v>
      </c>
    </row>
    <row r="34" spans="1:9" ht="15" thickBot="1" x14ac:dyDescent="0.4">
      <c r="A34" s="38" t="str">
        <f>'Lookup Lists'!C18</f>
        <v>PT - Post Approval Training</v>
      </c>
      <c r="B34" s="76"/>
      <c r="C34" s="76"/>
      <c r="D34" s="14"/>
      <c r="E34" s="15"/>
      <c r="F34" s="43">
        <f t="shared" si="0"/>
        <v>0</v>
      </c>
      <c r="G34" s="164"/>
      <c r="H34" s="177"/>
      <c r="I34" s="68">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427" t="s">
        <v>156</v>
      </c>
      <c r="B37" s="427" t="s">
        <v>157</v>
      </c>
      <c r="C37" s="648" t="s">
        <v>158</v>
      </c>
      <c r="D37" s="648"/>
      <c r="E37" s="648"/>
      <c r="F37" s="648"/>
      <c r="G37" s="648"/>
      <c r="H37" s="648"/>
    </row>
    <row r="38" spans="1:9" ht="32.15" customHeight="1" x14ac:dyDescent="0.35">
      <c r="A38" s="178" t="s">
        <v>600</v>
      </c>
      <c r="B38" s="17">
        <v>42535</v>
      </c>
      <c r="C38" s="699" t="s">
        <v>601</v>
      </c>
      <c r="D38" s="699"/>
      <c r="E38" s="699"/>
      <c r="F38" s="699"/>
      <c r="G38" s="699"/>
      <c r="H38" s="700"/>
    </row>
    <row r="39" spans="1:9" x14ac:dyDescent="0.35">
      <c r="A39" s="175" t="s">
        <v>546</v>
      </c>
      <c r="B39" s="8">
        <v>42748</v>
      </c>
      <c r="C39" s="620" t="s">
        <v>602</v>
      </c>
      <c r="D39" s="620"/>
      <c r="E39" s="620"/>
      <c r="F39" s="620"/>
      <c r="G39" s="620"/>
      <c r="H39" s="621"/>
    </row>
    <row r="40" spans="1:9" x14ac:dyDescent="0.35">
      <c r="A40" s="179" t="s">
        <v>603</v>
      </c>
      <c r="B40" s="180">
        <v>42852</v>
      </c>
      <c r="C40" s="696" t="s">
        <v>604</v>
      </c>
      <c r="D40" s="697"/>
      <c r="E40" s="697"/>
      <c r="F40" s="697"/>
      <c r="G40" s="697"/>
      <c r="H40" s="698"/>
    </row>
    <row r="41" spans="1:9" ht="32.15" customHeight="1" x14ac:dyDescent="0.35">
      <c r="A41" s="179" t="s">
        <v>605</v>
      </c>
      <c r="B41" s="180">
        <v>42899</v>
      </c>
      <c r="C41" s="696" t="s">
        <v>606</v>
      </c>
      <c r="D41" s="697"/>
      <c r="E41" s="697"/>
      <c r="F41" s="697"/>
      <c r="G41" s="697"/>
      <c r="H41" s="698"/>
    </row>
    <row r="42" spans="1:9" ht="30.25" customHeight="1" x14ac:dyDescent="0.35">
      <c r="A42" s="157" t="s">
        <v>474</v>
      </c>
      <c r="B42" s="181">
        <v>42957</v>
      </c>
      <c r="C42" s="702" t="s">
        <v>607</v>
      </c>
      <c r="D42" s="702"/>
      <c r="E42" s="702"/>
      <c r="F42" s="702"/>
      <c r="G42" s="702"/>
      <c r="H42" s="703"/>
    </row>
    <row r="43" spans="1:9" ht="30.25" customHeight="1" x14ac:dyDescent="0.35">
      <c r="A43" s="157" t="s">
        <v>474</v>
      </c>
      <c r="B43" s="20">
        <v>43356</v>
      </c>
      <c r="C43" s="701" t="s">
        <v>608</v>
      </c>
      <c r="D43" s="701"/>
      <c r="E43" s="701"/>
      <c r="F43" s="701"/>
      <c r="G43" s="701"/>
      <c r="H43" s="701"/>
    </row>
    <row r="44" spans="1:9" ht="30.25" customHeight="1" x14ac:dyDescent="0.35">
      <c r="A44" s="157" t="s">
        <v>474</v>
      </c>
      <c r="B44" s="20">
        <v>43404</v>
      </c>
      <c r="C44" s="693" t="s">
        <v>609</v>
      </c>
      <c r="D44" s="694"/>
      <c r="E44" s="694"/>
      <c r="F44" s="694"/>
      <c r="G44" s="694"/>
      <c r="H44" s="695"/>
    </row>
    <row r="45" spans="1:9" x14ac:dyDescent="0.35">
      <c r="A45" s="157" t="s">
        <v>336</v>
      </c>
      <c r="B45" s="20">
        <v>43446</v>
      </c>
      <c r="C45" s="693" t="s">
        <v>610</v>
      </c>
      <c r="D45" s="694"/>
      <c r="E45" s="694"/>
      <c r="F45" s="694"/>
      <c r="G45" s="694"/>
      <c r="H45" s="695"/>
    </row>
  </sheetData>
  <sheetProtection selectLockedCells="1"/>
  <autoFilter ref="A18:I34" xr:uid="{00000000-0009-0000-0000-000057000000}"/>
  <customSheetViews>
    <customSheetView guid="{1320E5F0-9854-46BA-9165-0D2D126E5847}" showPageBreaks="1" zeroValues="0" printArea="1" showAutoFilter="1" hiddenColumns="1">
      <pane ySplit="1" topLeftCell="A2" activePane="bottomLeft" state="frozen"/>
      <selection pane="bottomLeft"/>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2BA45BA9-E52D-4FC8-BA85-63AF6054418C}"/>
    </customSheetView>
  </customSheetViews>
  <mergeCells count="22">
    <mergeCell ref="C45:H45"/>
    <mergeCell ref="C41:H41"/>
    <mergeCell ref="B13:G13"/>
    <mergeCell ref="C37:H37"/>
    <mergeCell ref="C38:H38"/>
    <mergeCell ref="C40:H40"/>
    <mergeCell ref="C44:H44"/>
    <mergeCell ref="C43:H43"/>
    <mergeCell ref="C39:H39"/>
    <mergeCell ref="C42:H42"/>
    <mergeCell ref="C14:G14"/>
    <mergeCell ref="B12:G12"/>
    <mergeCell ref="B1:G1"/>
    <mergeCell ref="B2:G2"/>
    <mergeCell ref="B3:G3"/>
    <mergeCell ref="B4:G4"/>
    <mergeCell ref="B5:G5"/>
    <mergeCell ref="B6:G6"/>
    <mergeCell ref="B8:G8"/>
    <mergeCell ref="B11:G11"/>
    <mergeCell ref="C9:G9"/>
    <mergeCell ref="C10:G10"/>
  </mergeCells>
  <conditionalFormatting sqref="B19:C34">
    <cfRule type="expression" dxfId="734" priority="2">
      <formula>AND($B19&lt;=NOW(),$C19&gt;=NOW())</formula>
    </cfRule>
  </conditionalFormatting>
  <conditionalFormatting sqref="D19:E34">
    <cfRule type="expression" dxfId="733" priority="1">
      <formula>AND($D14&lt;=NOW(),$E14&gt;=NOW())</formula>
    </cfRule>
  </conditionalFormatting>
  <conditionalFormatting sqref="F19:F34">
    <cfRule type="cellIs" dxfId="732" priority="6" operator="lessThan">
      <formula>-90</formula>
    </cfRule>
    <cfRule type="cellIs" dxfId="731" priority="7" operator="lessThan">
      <formula>-45</formula>
    </cfRule>
    <cfRule type="cellIs" dxfId="730" priority="8" operator="greaterThan">
      <formula>-45</formula>
    </cfRule>
  </conditionalFormatting>
  <hyperlinks>
    <hyperlink ref="B2" r:id="rId2" display="Phase 2 System Protection Coordination" xr:uid="{00000000-0004-0000-5700-000000000000}"/>
    <hyperlink ref="H1" location="Home!A1" display="Return to Home" xr:uid="{00000000-0004-0000-5700-000001000000}"/>
    <hyperlink ref="B2:G2" r:id="rId3" display="Single Points of Failure TPL-001" xr:uid="{00000000-0004-0000-5700-000002000000}"/>
    <hyperlink ref="B12:G12" r:id="rId4" display="Latrice Harkness" xr:uid="{00000000-0004-0000-5700-000003000000}"/>
    <hyperlink ref="B13:G13" r:id="rId5" display="Mark Pratt" xr:uid="{00000000-0004-0000-5700-000004000000}"/>
    <hyperlink ref="A11" location="Footnotes!A1" display="Footnotes!A1" xr:uid="{00000000-0004-0000-5700-000005000000}"/>
    <hyperlink ref="A10" location="Footnotes!A1" display="Footnotes!A1" xr:uid="{00000000-0004-0000-5700-000006000000}"/>
    <hyperlink ref="A7" location="Footnote_8_2017_2019_RSDP" display="Footnote_8_2017_2019_RSDP" xr:uid="{00000000-0004-0000-5700-000007000000}"/>
    <hyperlink ref="C9:G9" r:id="rId6" display="2 directives at P40 &amp; P89 (Click this link for FERC Order)" xr:uid="{00000000-0004-0000-5700-000008000000}"/>
  </hyperlinks>
  <pageMargins left="0.7" right="0.7" top="0.75" bottom="0.75" header="0.3" footer="0.3"/>
  <pageSetup orientation="landscape" horizontalDpi="1200" verticalDpi="1200" r:id="rId7"/>
  <headerFooter>
    <oddHeader>&amp;R&amp;"Calibri"&amp;10&amp;K000000 Limited Disclosure&amp;1#_x000D_</oddHeader>
    <oddFooter>&amp;L&amp;"-,Bold"North American Electric Reliability Corporation_x000D_&amp;1#&amp;"Calibri"&amp;10&amp;K0000FF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9" id="{A3966FB6-BE7B-400A-9602-E49FE33121EC}">
            <xm:f>IF($B$20=Home!$I$5,$A$24,)</xm:f>
            <x14:dxf/>
          </x14:cfRule>
          <xm:sqref>I10:ABK10</xm:sqref>
        </x14:conditionalFormatting>
      </x14:conditionalFormatting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7">
    <tabColor rgb="FFFF0000"/>
  </sheetPr>
  <dimension ref="A1:M41"/>
  <sheetViews>
    <sheetView showZeros="0" zoomScaleNormal="100" workbookViewId="0">
      <pane ySplit="1" topLeftCell="A14" activePane="bottomLeft" state="frozen"/>
      <selection pane="bottomLeft" activeCell="H1" sqref="H1"/>
    </sheetView>
  </sheetViews>
  <sheetFormatPr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hidden="1" customWidth="1"/>
    <col min="10" max="10" width="19.453125" customWidth="1"/>
    <col min="11" max="12" width="10.453125" bestFit="1" customWidth="1"/>
  </cols>
  <sheetData>
    <row r="1" spans="1:13" s="7" customFormat="1" ht="18.5" x14ac:dyDescent="0.45">
      <c r="A1" s="27" t="str">
        <f>'Template Old'!A1</f>
        <v>Project</v>
      </c>
      <c r="B1" s="629" t="s">
        <v>611</v>
      </c>
      <c r="C1" s="630"/>
      <c r="D1" s="630"/>
      <c r="E1" s="630"/>
      <c r="F1" s="630"/>
      <c r="G1" s="630"/>
      <c r="H1" s="49" t="s">
        <v>178</v>
      </c>
    </row>
    <row r="2" spans="1:13" s="7" customFormat="1" ht="15" customHeight="1" x14ac:dyDescent="0.45">
      <c r="A2" s="3" t="str">
        <f>'Template Old'!A2</f>
        <v>Project Name</v>
      </c>
      <c r="B2" s="631" t="s">
        <v>612</v>
      </c>
      <c r="C2" s="631"/>
      <c r="D2" s="631"/>
      <c r="E2" s="631"/>
      <c r="F2" s="631"/>
      <c r="G2" s="631"/>
      <c r="H2" s="6"/>
    </row>
    <row r="3" spans="1:13" s="7" customFormat="1" ht="15" customHeight="1" x14ac:dyDescent="0.45">
      <c r="A3" s="3" t="str">
        <f>'Template Old'!A3</f>
        <v>Status</v>
      </c>
      <c r="B3" s="612" t="s">
        <v>261</v>
      </c>
      <c r="C3" s="612"/>
      <c r="D3" s="612"/>
      <c r="E3" s="612"/>
      <c r="F3" s="612"/>
      <c r="G3" s="612"/>
      <c r="H3" s="6"/>
    </row>
    <row r="4" spans="1:13" s="7" customFormat="1" ht="33.65" customHeight="1" x14ac:dyDescent="0.45">
      <c r="A4" s="3" t="str">
        <f>'Template Old'!A4</f>
        <v>Comments</v>
      </c>
      <c r="B4" s="600" t="s">
        <v>613</v>
      </c>
      <c r="C4" s="600"/>
      <c r="D4" s="600"/>
      <c r="E4" s="600"/>
      <c r="F4" s="600"/>
      <c r="G4" s="600"/>
      <c r="H4" s="6"/>
    </row>
    <row r="5" spans="1:13" x14ac:dyDescent="0.35">
      <c r="A5" s="3" t="str">
        <f>'Template Old'!A5</f>
        <v>Deliverable</v>
      </c>
      <c r="B5" s="632" t="s">
        <v>614</v>
      </c>
      <c r="C5" s="632"/>
      <c r="D5" s="632"/>
      <c r="E5" s="632"/>
      <c r="F5" s="632"/>
      <c r="G5" s="632"/>
      <c r="H5" s="323"/>
    </row>
    <row r="6" spans="1:13" x14ac:dyDescent="0.35">
      <c r="A6" s="3" t="str">
        <f>'Template Old'!A6</f>
        <v>Deadline</v>
      </c>
      <c r="B6" s="639" t="s">
        <v>191</v>
      </c>
      <c r="C6" s="639"/>
      <c r="D6" s="639"/>
      <c r="E6" s="639"/>
      <c r="F6" s="639"/>
      <c r="G6" s="639"/>
      <c r="H6" s="323"/>
    </row>
    <row r="7" spans="1:13" ht="72.5" x14ac:dyDescent="0.35">
      <c r="A7" s="424" t="str">
        <f>'Template Old'!A7</f>
        <v>Priority in RSDP, click to see applicable Footnote</v>
      </c>
      <c r="B7" s="259" t="s">
        <v>508</v>
      </c>
      <c r="C7" s="259"/>
      <c r="D7" s="3" t="str">
        <f>'Template Old'!D7</f>
        <v>Priority (1-Low, 2-Med, 3-High )</v>
      </c>
      <c r="E7" s="259">
        <v>3</v>
      </c>
      <c r="F7" s="3" t="str">
        <f>'Template Old'!F7</f>
        <v>Project has been Re-Baselined? (0-No, 1-Yes)</v>
      </c>
      <c r="G7" s="259">
        <v>0</v>
      </c>
      <c r="H7" s="323"/>
    </row>
    <row r="8" spans="1:13" x14ac:dyDescent="0.35">
      <c r="A8" s="3" t="str">
        <f>'Template Old'!A8</f>
        <v>P81 Req (2013)</v>
      </c>
      <c r="B8" s="639" t="s">
        <v>191</v>
      </c>
      <c r="C8" s="639"/>
      <c r="D8" s="639"/>
      <c r="E8" s="639"/>
      <c r="F8" s="639"/>
      <c r="G8" s="639"/>
      <c r="H8" s="323"/>
    </row>
    <row r="9" spans="1:13" x14ac:dyDescent="0.35">
      <c r="A9" s="3" t="str">
        <f>'Template Old'!A9</f>
        <v>Number of Directives</v>
      </c>
      <c r="B9">
        <v>0</v>
      </c>
      <c r="C9" s="639" t="s">
        <v>191</v>
      </c>
      <c r="D9" s="639"/>
      <c r="E9" s="639"/>
      <c r="F9" s="639"/>
      <c r="G9" s="639"/>
      <c r="H9" s="323"/>
    </row>
    <row r="10" spans="1:13" x14ac:dyDescent="0.35">
      <c r="A10" s="424" t="str">
        <f>'Template Old'!A10</f>
        <v>No. of Guidances (see Note 2)</v>
      </c>
      <c r="B10">
        <v>0</v>
      </c>
      <c r="C10" s="639" t="s">
        <v>191</v>
      </c>
      <c r="D10" s="639"/>
      <c r="E10" s="639"/>
      <c r="F10" s="639"/>
      <c r="G10" s="639"/>
      <c r="H10" s="323"/>
    </row>
    <row r="11" spans="1:13" ht="29" x14ac:dyDescent="0.35">
      <c r="A11" s="424" t="str">
        <f>'Template Old'!A11</f>
        <v>Directionally consistent with IERP findings (See Note 5)</v>
      </c>
      <c r="B11" s="632" t="s">
        <v>191</v>
      </c>
      <c r="C11" s="632"/>
      <c r="D11" s="632"/>
      <c r="E11" s="632"/>
      <c r="F11" s="632"/>
      <c r="G11" s="632"/>
      <c r="H11" s="321"/>
      <c r="K11" s="1"/>
      <c r="L11" s="1"/>
      <c r="M11" s="1"/>
    </row>
    <row r="12" spans="1:13" x14ac:dyDescent="0.35">
      <c r="A12" s="3" t="str">
        <f>'Template Old'!A12</f>
        <v>Developer</v>
      </c>
      <c r="B12" s="628" t="s">
        <v>615</v>
      </c>
      <c r="C12" s="628"/>
      <c r="D12" s="628"/>
      <c r="E12" s="628"/>
      <c r="F12" s="628"/>
      <c r="G12" s="628"/>
      <c r="H12" s="321"/>
    </row>
    <row r="13" spans="1:13" x14ac:dyDescent="0.35">
      <c r="A13" s="3" t="str">
        <f>'Template Old'!A13</f>
        <v>PMOS Liaison</v>
      </c>
      <c r="B13" s="628" t="s">
        <v>616</v>
      </c>
      <c r="C13" s="628"/>
      <c r="D13" s="628"/>
      <c r="E13" s="628"/>
      <c r="F13" s="628"/>
      <c r="G13" s="628"/>
      <c r="H13" s="321"/>
    </row>
    <row r="14" spans="1:13" x14ac:dyDescent="0.35">
      <c r="A14" s="3" t="str">
        <f>'Template Old'!A14</f>
        <v>Affected Standards</v>
      </c>
      <c r="B14">
        <v>1</v>
      </c>
      <c r="C14" s="632" t="s">
        <v>617</v>
      </c>
      <c r="D14" s="632"/>
      <c r="E14" s="632"/>
      <c r="F14" s="632"/>
      <c r="G14" s="632"/>
      <c r="H14" s="323"/>
    </row>
    <row r="15" spans="1:13" x14ac:dyDescent="0.35">
      <c r="A15" s="3" t="str">
        <f>'Template Old'!A15</f>
        <v>Last Updated</v>
      </c>
      <c r="B15" s="239">
        <v>42775</v>
      </c>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64" t="str">
        <f>'Template Old'!I18</f>
        <v>Index</v>
      </c>
      <c r="J18" s="4"/>
    </row>
    <row r="19" spans="1:10" x14ac:dyDescent="0.35">
      <c r="A19" s="30" t="str">
        <f>'Lookup Lists'!C3</f>
        <v>Nominations - SAR / PR</v>
      </c>
      <c r="B19" s="75"/>
      <c r="C19" s="75"/>
      <c r="D19" s="17"/>
      <c r="E19" s="17"/>
      <c r="F19" s="41">
        <f t="shared" ref="F19:F34" si="0">IF(D19-B19&gt;DATE(2007,1,1),0,D19-B19)</f>
        <v>0</v>
      </c>
      <c r="G19" s="444"/>
      <c r="H19" s="445"/>
      <c r="I19" s="65">
        <v>1</v>
      </c>
    </row>
    <row r="20" spans="1:10" x14ac:dyDescent="0.35">
      <c r="A20" s="31" t="str">
        <f>'Lookup Lists'!C6</f>
        <v>Nominations - DT</v>
      </c>
      <c r="B20" s="75"/>
      <c r="C20" s="75"/>
      <c r="D20" s="10">
        <v>42475</v>
      </c>
      <c r="E20" s="8">
        <f>D20+14</f>
        <v>42489</v>
      </c>
      <c r="F20" s="42">
        <f t="shared" si="0"/>
        <v>0</v>
      </c>
      <c r="G20" s="442"/>
      <c r="H20" s="443"/>
      <c r="I20" s="66">
        <v>2</v>
      </c>
    </row>
    <row r="21" spans="1:10" x14ac:dyDescent="0.35">
      <c r="A21" s="133" t="str">
        <f>'Lookup Lists'!C9</f>
        <v>QR - Quality Review</v>
      </c>
      <c r="B21" s="75"/>
      <c r="C21" s="75"/>
      <c r="D21" s="10"/>
      <c r="E21" s="8"/>
      <c r="F21" s="42">
        <f t="shared" si="0"/>
        <v>0</v>
      </c>
      <c r="G21" s="442"/>
      <c r="H21" s="443"/>
      <c r="I21" s="67">
        <v>3</v>
      </c>
    </row>
    <row r="22" spans="1:10" x14ac:dyDescent="0.35">
      <c r="A22" s="29" t="str">
        <f>'Lookup Lists'!C4</f>
        <v>SP1 - SAR/PR/WP Posting 1</v>
      </c>
      <c r="B22" s="75">
        <v>42578</v>
      </c>
      <c r="C22" s="75">
        <f>+B22+10</f>
        <v>42588</v>
      </c>
      <c r="D22" s="10"/>
      <c r="E22" s="8"/>
      <c r="F22" s="42">
        <f t="shared" si="0"/>
        <v>-42578</v>
      </c>
      <c r="G22" s="442"/>
      <c r="H22" s="443"/>
      <c r="I22" s="66">
        <v>4</v>
      </c>
    </row>
    <row r="23" spans="1:10" x14ac:dyDescent="0.35">
      <c r="A23" s="29" t="str">
        <f>'Lookup Lists'!C5</f>
        <v>SP2 - SAR/PR/WP Posting 2</v>
      </c>
      <c r="B23" s="75"/>
      <c r="C23" s="75"/>
      <c r="D23" s="10"/>
      <c r="E23" s="8"/>
      <c r="F23" s="42">
        <f t="shared" si="0"/>
        <v>0</v>
      </c>
      <c r="G23" s="442"/>
      <c r="H23" s="443"/>
      <c r="I23" s="67">
        <v>5</v>
      </c>
    </row>
    <row r="24" spans="1:10" x14ac:dyDescent="0.35">
      <c r="A24" s="32" t="str">
        <f>'Lookup Lists'!C7</f>
        <v>CP1 - Comment Period 1</v>
      </c>
      <c r="B24" s="75"/>
      <c r="C24" s="75"/>
      <c r="D24" s="10"/>
      <c r="E24" s="8"/>
      <c r="F24" s="42">
        <f t="shared" si="0"/>
        <v>0</v>
      </c>
      <c r="G24" s="442"/>
      <c r="H24" s="443"/>
      <c r="I24" s="66">
        <v>6</v>
      </c>
    </row>
    <row r="25" spans="1:10" x14ac:dyDescent="0.35">
      <c r="A25" s="32" t="str">
        <f>'Lookup Lists'!C8</f>
        <v>CP2 - Comment Period 2</v>
      </c>
      <c r="B25" s="75"/>
      <c r="C25" s="75"/>
      <c r="D25" s="10"/>
      <c r="E25" s="8"/>
      <c r="F25" s="42">
        <f t="shared" si="0"/>
        <v>0</v>
      </c>
      <c r="G25" s="442"/>
      <c r="H25" s="443"/>
      <c r="I25" s="67">
        <v>7</v>
      </c>
    </row>
    <row r="26" spans="1:10" x14ac:dyDescent="0.35">
      <c r="A26" s="34" t="str">
        <f>'Lookup Lists'!C10</f>
        <v>CIB - Com/Ballot 1 (Initial)</v>
      </c>
      <c r="B26" s="75">
        <v>42578</v>
      </c>
      <c r="C26" s="75">
        <v>42625</v>
      </c>
      <c r="D26" s="10">
        <v>42576</v>
      </c>
      <c r="E26" s="8">
        <f>D26+45</f>
        <v>42621</v>
      </c>
      <c r="F26" s="42">
        <f t="shared" si="0"/>
        <v>-2</v>
      </c>
      <c r="G26" s="442"/>
      <c r="H26" s="97"/>
      <c r="I26" s="66">
        <v>8</v>
      </c>
    </row>
    <row r="27" spans="1:10" x14ac:dyDescent="0.35">
      <c r="A27" s="34" t="str">
        <f>'Lookup Lists'!C11</f>
        <v xml:space="preserve">CAB - Com/Add Ballot 2 </v>
      </c>
      <c r="B27" s="75"/>
      <c r="C27" s="75"/>
      <c r="D27" s="10"/>
      <c r="E27" s="8"/>
      <c r="F27" s="42">
        <f t="shared" si="0"/>
        <v>0</v>
      </c>
      <c r="G27" s="442"/>
      <c r="H27" s="97"/>
      <c r="I27" s="67">
        <v>9</v>
      </c>
    </row>
    <row r="28" spans="1:10" x14ac:dyDescent="0.35">
      <c r="A28" s="34" t="str">
        <f>'Lookup Lists'!C12</f>
        <v>CAB - Com/Add Ballot 3</v>
      </c>
      <c r="B28" s="75"/>
      <c r="C28" s="75"/>
      <c r="D28" s="10"/>
      <c r="E28" s="8"/>
      <c r="F28" s="42">
        <f t="shared" si="0"/>
        <v>0</v>
      </c>
      <c r="G28" s="442"/>
      <c r="H28" s="443"/>
      <c r="I28" s="66">
        <v>10</v>
      </c>
    </row>
    <row r="29" spans="1:10" x14ac:dyDescent="0.35">
      <c r="A29" s="34" t="str">
        <f>'Lookup Lists'!C13</f>
        <v>CAB - Com/Add Ballot 4</v>
      </c>
      <c r="B29" s="75"/>
      <c r="C29" s="75"/>
      <c r="D29" s="10"/>
      <c r="E29" s="8"/>
      <c r="F29" s="42">
        <f t="shared" si="0"/>
        <v>0</v>
      </c>
      <c r="G29" s="442"/>
      <c r="H29" s="443"/>
      <c r="I29" s="67">
        <v>11</v>
      </c>
    </row>
    <row r="30" spans="1:10" x14ac:dyDescent="0.35">
      <c r="A30" s="34" t="str">
        <f>'Lookup Lists'!C14</f>
        <v>CAB - Com/Add Ballot 5</v>
      </c>
      <c r="B30" s="75"/>
      <c r="C30" s="75"/>
      <c r="D30" s="10"/>
      <c r="E30" s="8"/>
      <c r="F30" s="42">
        <f t="shared" si="0"/>
        <v>0</v>
      </c>
      <c r="G30" s="442"/>
      <c r="H30" s="443"/>
      <c r="I30" s="66">
        <v>12</v>
      </c>
    </row>
    <row r="31" spans="1:10" x14ac:dyDescent="0.35">
      <c r="A31" s="35" t="str">
        <f>'Lookup Lists'!C15</f>
        <v>FB - Final Ballot</v>
      </c>
      <c r="B31" s="75">
        <v>42656</v>
      </c>
      <c r="C31" s="75">
        <v>42667</v>
      </c>
      <c r="D31" s="10">
        <v>42647</v>
      </c>
      <c r="E31" s="8">
        <f>D31+10</f>
        <v>42657</v>
      </c>
      <c r="F31" s="42">
        <f t="shared" si="0"/>
        <v>-9</v>
      </c>
      <c r="G31" s="442"/>
      <c r="H31" s="97">
        <v>0.91310000000000002</v>
      </c>
      <c r="I31" s="67">
        <v>13</v>
      </c>
    </row>
    <row r="32" spans="1:10" x14ac:dyDescent="0.35">
      <c r="A32" s="36" t="str">
        <f>'Lookup Lists'!C16</f>
        <v>PTB - Present to BOT</v>
      </c>
      <c r="B32" s="75">
        <v>42689</v>
      </c>
      <c r="C32" s="75">
        <f>B32+2</f>
        <v>42691</v>
      </c>
      <c r="D32" s="10">
        <v>42689</v>
      </c>
      <c r="E32" s="8">
        <f>D32+2</f>
        <v>42691</v>
      </c>
      <c r="F32" s="42">
        <f t="shared" si="0"/>
        <v>0</v>
      </c>
      <c r="G32" s="442"/>
      <c r="H32" s="443"/>
      <c r="I32" s="66">
        <v>14</v>
      </c>
    </row>
    <row r="33" spans="1:9" x14ac:dyDescent="0.35">
      <c r="A33" s="37" t="str">
        <f>'Lookup Lists'!C17</f>
        <v>Filing - Filing with Regulators</v>
      </c>
      <c r="B33" s="138">
        <v>42702</v>
      </c>
      <c r="C33" s="139">
        <v>42702</v>
      </c>
      <c r="D33" s="138">
        <v>42732</v>
      </c>
      <c r="E33" s="139">
        <f>+D33+3</f>
        <v>42735</v>
      </c>
      <c r="F33" s="42">
        <f t="shared" si="0"/>
        <v>30</v>
      </c>
      <c r="G33" s="442"/>
      <c r="H33" s="443"/>
      <c r="I33" s="67">
        <v>15</v>
      </c>
    </row>
    <row r="34" spans="1:9" ht="15" thickBot="1" x14ac:dyDescent="0.4">
      <c r="A34" s="38" t="str">
        <f>'Lookup Lists'!C18</f>
        <v>PT - Post Approval Training</v>
      </c>
      <c r="B34" s="76"/>
      <c r="C34" s="76"/>
      <c r="D34" s="14"/>
      <c r="E34" s="15"/>
      <c r="F34" s="43">
        <f t="shared" si="0"/>
        <v>0</v>
      </c>
      <c r="G34" s="82"/>
      <c r="H34" s="88"/>
      <c r="I34" s="68">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427" t="s">
        <v>156</v>
      </c>
      <c r="B37" s="427" t="s">
        <v>157</v>
      </c>
      <c r="C37" s="648" t="s">
        <v>158</v>
      </c>
      <c r="D37" s="648"/>
      <c r="E37" s="648"/>
      <c r="F37" s="648"/>
      <c r="G37" s="648"/>
      <c r="H37" s="648"/>
    </row>
    <row r="38" spans="1:9" ht="33.65" customHeight="1" x14ac:dyDescent="0.35">
      <c r="A38" s="107" t="s">
        <v>618</v>
      </c>
      <c r="B38" s="78">
        <v>42535</v>
      </c>
      <c r="C38" s="649" t="s">
        <v>619</v>
      </c>
      <c r="D38" s="649"/>
      <c r="E38" s="649"/>
      <c r="F38" s="649"/>
      <c r="G38" s="649"/>
      <c r="H38" s="650"/>
    </row>
    <row r="39" spans="1:9" x14ac:dyDescent="0.35">
      <c r="A39" s="108" t="s">
        <v>620</v>
      </c>
      <c r="B39" s="80">
        <v>42571</v>
      </c>
      <c r="C39" s="646" t="s">
        <v>621</v>
      </c>
      <c r="D39" s="646"/>
      <c r="E39" s="646"/>
      <c r="F39" s="646"/>
      <c r="G39" s="646"/>
      <c r="H39" s="647"/>
    </row>
    <row r="40" spans="1:9" x14ac:dyDescent="0.35">
      <c r="A40" s="108" t="s">
        <v>475</v>
      </c>
      <c r="B40" s="80">
        <v>42753</v>
      </c>
      <c r="C40" s="646" t="s">
        <v>622</v>
      </c>
      <c r="D40" s="646"/>
      <c r="E40" s="646"/>
      <c r="F40" s="646"/>
      <c r="G40" s="646"/>
      <c r="H40" s="647"/>
    </row>
    <row r="41" spans="1:9" ht="15" thickBot="1" x14ac:dyDescent="0.4">
      <c r="A41" s="109"/>
      <c r="B41" s="425"/>
      <c r="C41" s="644"/>
      <c r="D41" s="644"/>
      <c r="E41" s="644"/>
      <c r="F41" s="644"/>
      <c r="G41" s="644"/>
      <c r="H41" s="645"/>
    </row>
  </sheetData>
  <autoFilter ref="A18:I34" xr:uid="{00000000-0009-0000-0000-000058000000}"/>
  <customSheetViews>
    <customSheetView guid="{1320E5F0-9854-46BA-9165-0D2D126E5847}" showPageBreaks="1" zeroValues="0" printArea="1" showAutoFilter="1" hiddenColumns="1">
      <pane ySplit="1" topLeftCell="A2" activePane="bottomLeft" state="frozen"/>
      <selection pane="bottomLeft"/>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C11F57A3-DAF8-48A4-B151-58E976795540}"/>
    </customSheetView>
  </customSheetViews>
  <mergeCells count="18">
    <mergeCell ref="B12:G12"/>
    <mergeCell ref="B1:G1"/>
    <mergeCell ref="B2:G2"/>
    <mergeCell ref="B3:G3"/>
    <mergeCell ref="B4:G4"/>
    <mergeCell ref="B5:G5"/>
    <mergeCell ref="B6:G6"/>
    <mergeCell ref="B8:G8"/>
    <mergeCell ref="B11:G11"/>
    <mergeCell ref="C9:G9"/>
    <mergeCell ref="C10:G10"/>
    <mergeCell ref="C40:H40"/>
    <mergeCell ref="C41:H41"/>
    <mergeCell ref="B13:G13"/>
    <mergeCell ref="C37:H37"/>
    <mergeCell ref="C38:H38"/>
    <mergeCell ref="C39:H39"/>
    <mergeCell ref="C14:G14"/>
  </mergeCells>
  <conditionalFormatting sqref="B19:C32 B34:C34">
    <cfRule type="expression" dxfId="729" priority="1">
      <formula>AND($B19&lt;=NOW(),$C19&gt;=NOW())</formula>
    </cfRule>
  </conditionalFormatting>
  <conditionalFormatting sqref="F19:F34">
    <cfRule type="cellIs" dxfId="728" priority="3" operator="lessThan">
      <formula>-90</formula>
    </cfRule>
    <cfRule type="cellIs" dxfId="727" priority="4" operator="lessThan">
      <formula>-45</formula>
    </cfRule>
    <cfRule type="cellIs" dxfId="726" priority="5" operator="greaterThan">
      <formula>-45</formula>
    </cfRule>
  </conditionalFormatting>
  <hyperlinks>
    <hyperlink ref="B2" r:id="rId2" display="Phase 2 System Protection Coordination" xr:uid="{00000000-0004-0000-5800-000000000000}"/>
    <hyperlink ref="H1" location="Home!A1" display="Return to Home" xr:uid="{00000000-0004-0000-5800-000001000000}"/>
    <hyperlink ref="B2:G2" r:id="rId3" display="Interpretation of CIP-002-5.1 for Energy Sector Security Consortium (EnergySec)" xr:uid="{00000000-0004-0000-5800-000002000000}"/>
    <hyperlink ref="B12:G12" r:id="rId4" display="Al McMeekin" xr:uid="{00000000-0004-0000-5800-000003000000}"/>
    <hyperlink ref="B13:G13" r:id="rId5" display="Brian Murphy and Andrew Gallo" xr:uid="{00000000-0004-0000-5800-000004000000}"/>
    <hyperlink ref="A11" location="Footnotes!A1" display="Footnotes!A1" xr:uid="{00000000-0004-0000-5800-000005000000}"/>
    <hyperlink ref="A10" location="Footnotes!A1" display="Footnotes!A1" xr:uid="{00000000-0004-0000-5800-000006000000}"/>
    <hyperlink ref="A7" location="Footnote_8_2017_2019_RSDP" display="Footnote_8_2017_2019_RSDP" xr:uid="{00000000-0004-0000-5800-000007000000}"/>
  </hyperlinks>
  <pageMargins left="0.7" right="0.7" top="0.75" bottom="0.75" header="0.3" footer="0.3"/>
  <pageSetup orientation="landscape" horizontalDpi="1200" verticalDpi="1200" r:id="rId6"/>
  <headerFooter>
    <oddHeader>&amp;R&amp;"Calibri"&amp;10&amp;K000000 Limited Disclosure&amp;1#_x000D_</oddHeader>
    <oddFooter>&amp;L&amp;"-,Bold"North American Electric Reliability Corporation_x000D_&amp;1#&amp;"Calibri"&amp;10&amp;K0000FF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6" id="{6C498557-BD17-4989-AF0E-8190C80DA075}">
            <xm:f>IF($B$20=Home!$I$5,$A$24,)</xm:f>
            <x14:dxf/>
          </x14:cfRule>
          <xm:sqref>I10:ABK10</xm:sqref>
        </x14:conditionalFormatting>
      </x14:conditionalFormatting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88">
    <tabColor rgb="FFFF0000"/>
  </sheetPr>
  <dimension ref="A1:M41"/>
  <sheetViews>
    <sheetView showZeros="0" zoomScaleNormal="100" workbookViewId="0">
      <pane ySplit="1" topLeftCell="A2" activePane="bottomLeft" state="frozen"/>
      <selection pane="bottomLeft" activeCell="B3" sqref="B3:G3"/>
    </sheetView>
  </sheetViews>
  <sheetFormatPr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hidden="1" customWidth="1"/>
    <col min="10" max="10" width="19.453125" customWidth="1"/>
    <col min="11" max="12" width="10.453125" bestFit="1" customWidth="1"/>
  </cols>
  <sheetData>
    <row r="1" spans="1:13" s="7" customFormat="1" ht="18.5" x14ac:dyDescent="0.45">
      <c r="A1" s="27" t="str">
        <f>'Template Old'!A1</f>
        <v>Project</v>
      </c>
      <c r="B1" s="629" t="s">
        <v>623</v>
      </c>
      <c r="C1" s="630"/>
      <c r="D1" s="630"/>
      <c r="E1" s="630"/>
      <c r="F1" s="630"/>
      <c r="G1" s="630"/>
      <c r="H1" s="49" t="s">
        <v>178</v>
      </c>
    </row>
    <row r="2" spans="1:13" s="7" customFormat="1" ht="15" customHeight="1" x14ac:dyDescent="0.45">
      <c r="A2" s="3" t="str">
        <f>'Template Old'!A2</f>
        <v>Project Name</v>
      </c>
      <c r="B2" s="631" t="s">
        <v>624</v>
      </c>
      <c r="C2" s="631"/>
      <c r="D2" s="631"/>
      <c r="E2" s="631"/>
      <c r="F2" s="631"/>
      <c r="G2" s="631"/>
      <c r="H2" s="6"/>
    </row>
    <row r="3" spans="1:13" s="7" customFormat="1" ht="15" customHeight="1" x14ac:dyDescent="0.45">
      <c r="A3" s="3" t="str">
        <f>'Template Old'!A3</f>
        <v>Status</v>
      </c>
      <c r="B3" s="612" t="s">
        <v>505</v>
      </c>
      <c r="C3" s="612"/>
      <c r="D3" s="612"/>
      <c r="E3" s="612"/>
      <c r="F3" s="612"/>
      <c r="G3" s="612"/>
      <c r="H3" s="6"/>
    </row>
    <row r="4" spans="1:13" s="7" customFormat="1" ht="34.4" customHeight="1" x14ac:dyDescent="0.45">
      <c r="A4" s="3" t="str">
        <f>'Template Old'!A4</f>
        <v>Comments</v>
      </c>
      <c r="B4" s="600" t="s">
        <v>625</v>
      </c>
      <c r="C4" s="600"/>
      <c r="D4" s="600"/>
      <c r="E4" s="600"/>
      <c r="F4" s="600"/>
      <c r="G4" s="600"/>
      <c r="H4" s="6"/>
    </row>
    <row r="5" spans="1:13" ht="14.9" customHeight="1" x14ac:dyDescent="0.35">
      <c r="A5" s="3" t="str">
        <f>'Template Old'!A5</f>
        <v>Deliverable</v>
      </c>
      <c r="B5" s="632" t="s">
        <v>626</v>
      </c>
      <c r="C5" s="632"/>
      <c r="D5" s="632"/>
      <c r="E5" s="632"/>
      <c r="F5" s="632"/>
      <c r="G5" s="632"/>
      <c r="H5" s="323"/>
    </row>
    <row r="6" spans="1:13" x14ac:dyDescent="0.35">
      <c r="A6" s="3" t="str">
        <f>'Template Old'!A6</f>
        <v>Deadline</v>
      </c>
      <c r="B6" s="639" t="s">
        <v>191</v>
      </c>
      <c r="C6" s="639"/>
      <c r="D6" s="639"/>
      <c r="E6" s="639"/>
      <c r="F6" s="639"/>
      <c r="G6" s="639"/>
      <c r="H6" s="323"/>
    </row>
    <row r="7" spans="1:13" ht="72.5" x14ac:dyDescent="0.35">
      <c r="A7" s="2" t="str">
        <f>'Template Old'!A7</f>
        <v>Priority in RSDP, click to see applicable Footnote</v>
      </c>
      <c r="B7" s="259" t="s">
        <v>191</v>
      </c>
      <c r="C7" s="259"/>
      <c r="D7" s="3" t="str">
        <f>'Template Old'!D7</f>
        <v>Priority (1-Low, 2-Med, 3-High )</v>
      </c>
      <c r="E7" s="259">
        <v>0</v>
      </c>
      <c r="F7" s="3" t="str">
        <f>'Template Old'!F7</f>
        <v>Project has been Re-Baselined? (0-No, 1-Yes)</v>
      </c>
      <c r="G7" s="259">
        <v>0</v>
      </c>
      <c r="H7" s="323"/>
    </row>
    <row r="8" spans="1:13" x14ac:dyDescent="0.35">
      <c r="A8" s="3" t="str">
        <f>'Template Old'!A8</f>
        <v>P81 Req (2013)</v>
      </c>
      <c r="B8" s="639" t="s">
        <v>191</v>
      </c>
      <c r="C8" s="639"/>
      <c r="D8" s="639"/>
      <c r="E8" s="639"/>
      <c r="F8" s="639"/>
      <c r="G8" s="639"/>
      <c r="H8" s="323"/>
    </row>
    <row r="9" spans="1:13" x14ac:dyDescent="0.35">
      <c r="A9" s="3" t="str">
        <f>'Template Old'!A9</f>
        <v>Number of Directives</v>
      </c>
      <c r="C9" s="639" t="s">
        <v>191</v>
      </c>
      <c r="D9" s="639"/>
      <c r="E9" s="639"/>
      <c r="F9" s="639"/>
      <c r="G9" s="639"/>
      <c r="H9" s="323"/>
    </row>
    <row r="10" spans="1:13" x14ac:dyDescent="0.35">
      <c r="A10" s="424" t="str">
        <f>'Template Old'!A10</f>
        <v>No. of Guidances (see Note 2)</v>
      </c>
      <c r="C10" s="639" t="s">
        <v>191</v>
      </c>
      <c r="D10" s="639"/>
      <c r="E10" s="639"/>
      <c r="F10" s="639"/>
      <c r="G10" s="639"/>
      <c r="H10" s="323"/>
    </row>
    <row r="11" spans="1:13" ht="29" x14ac:dyDescent="0.35">
      <c r="A11" s="424" t="str">
        <f>'Template Old'!A11</f>
        <v>Directionally consistent with IERP findings (See Note 5)</v>
      </c>
      <c r="B11" s="639" t="s">
        <v>191</v>
      </c>
      <c r="C11" s="639"/>
      <c r="D11" s="639"/>
      <c r="E11" s="639"/>
      <c r="F11" s="639"/>
      <c r="G11" s="639"/>
      <c r="H11" s="321"/>
      <c r="K11" s="1"/>
      <c r="L11" s="1"/>
      <c r="M11" s="1"/>
    </row>
    <row r="12" spans="1:13" x14ac:dyDescent="0.35">
      <c r="A12" s="3" t="str">
        <f>'Template Old'!A12</f>
        <v>Developer</v>
      </c>
      <c r="B12" s="628" t="s">
        <v>509</v>
      </c>
      <c r="C12" s="628"/>
      <c r="D12" s="628"/>
      <c r="E12" s="628"/>
      <c r="F12" s="628"/>
      <c r="G12" s="628"/>
      <c r="H12" s="321"/>
    </row>
    <row r="13" spans="1:13" x14ac:dyDescent="0.35">
      <c r="A13" s="3" t="str">
        <f>'Template Old'!A13</f>
        <v>PMOS Liaison</v>
      </c>
      <c r="B13" s="628" t="s">
        <v>627</v>
      </c>
      <c r="C13" s="628"/>
      <c r="D13" s="628"/>
      <c r="E13" s="628"/>
      <c r="F13" s="628"/>
      <c r="G13" s="628"/>
      <c r="H13" s="321"/>
    </row>
    <row r="14" spans="1:13" x14ac:dyDescent="0.35">
      <c r="A14" s="3" t="str">
        <f>'Template Old'!A14</f>
        <v>Affected Standards</v>
      </c>
      <c r="C14" s="632" t="s">
        <v>626</v>
      </c>
      <c r="D14" s="632"/>
      <c r="E14" s="632"/>
      <c r="F14" s="632"/>
      <c r="G14" s="632"/>
      <c r="H14" s="323"/>
    </row>
    <row r="15" spans="1:13" x14ac:dyDescent="0.35">
      <c r="A15" s="3" t="str">
        <f>'Template Old'!A15</f>
        <v>Last Updated</v>
      </c>
      <c r="B15" s="321"/>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64" t="str">
        <f>'Template Old'!I18</f>
        <v>Index</v>
      </c>
      <c r="J18" s="4"/>
    </row>
    <row r="19" spans="1:10" x14ac:dyDescent="0.35">
      <c r="A19" s="30" t="str">
        <f>'Lookup Lists'!C3</f>
        <v>Nominations - SAR / PR</v>
      </c>
      <c r="B19" s="74"/>
      <c r="C19" s="74"/>
      <c r="D19" s="17"/>
      <c r="E19" s="17"/>
      <c r="F19" s="41">
        <f t="shared" ref="F19:F34" si="0">IF(D19-B19&gt;DATE(2007,1,1),0,D19-B19)</f>
        <v>0</v>
      </c>
      <c r="G19" s="444"/>
      <c r="H19" s="445"/>
      <c r="I19" s="65">
        <v>1</v>
      </c>
    </row>
    <row r="20" spans="1:10" x14ac:dyDescent="0.35">
      <c r="A20" s="31" t="str">
        <f>'Lookup Lists'!C6</f>
        <v>Nominations - DT</v>
      </c>
      <c r="B20" s="75"/>
      <c r="C20" s="75"/>
      <c r="D20" s="10"/>
      <c r="E20" s="8"/>
      <c r="F20" s="42">
        <f t="shared" si="0"/>
        <v>0</v>
      </c>
      <c r="G20" s="442"/>
      <c r="H20" s="443"/>
      <c r="I20" s="66">
        <v>2</v>
      </c>
    </row>
    <row r="21" spans="1:10" x14ac:dyDescent="0.35">
      <c r="A21" s="31" t="str">
        <f>'Lookup Lists'!C9</f>
        <v>QR - Quality Review</v>
      </c>
      <c r="B21" s="75"/>
      <c r="C21" s="75"/>
      <c r="D21" s="10"/>
      <c r="E21" s="8"/>
      <c r="F21" s="42">
        <f t="shared" si="0"/>
        <v>0</v>
      </c>
      <c r="G21" s="442"/>
      <c r="H21" s="443"/>
      <c r="I21" s="67">
        <v>3</v>
      </c>
    </row>
    <row r="22" spans="1:10" x14ac:dyDescent="0.35">
      <c r="A22" s="29" t="str">
        <f>'Lookup Lists'!C4</f>
        <v>SP1 - SAR/PR/WP Posting 1</v>
      </c>
      <c r="B22" s="75"/>
      <c r="C22" s="75"/>
      <c r="D22" s="10">
        <v>42505</v>
      </c>
      <c r="E22" s="8">
        <f>D22+30</f>
        <v>42535</v>
      </c>
      <c r="F22" s="42">
        <f t="shared" si="0"/>
        <v>0</v>
      </c>
      <c r="G22" s="442"/>
      <c r="H22" s="443"/>
      <c r="I22" s="66">
        <v>4</v>
      </c>
    </row>
    <row r="23" spans="1:10" x14ac:dyDescent="0.35">
      <c r="A23" s="29" t="str">
        <f>'Lookup Lists'!C5</f>
        <v>SP2 - SAR/PR/WP Posting 2</v>
      </c>
      <c r="B23" s="75"/>
      <c r="C23" s="75"/>
      <c r="D23" s="10"/>
      <c r="E23" s="8"/>
      <c r="F23" s="42">
        <f t="shared" si="0"/>
        <v>0</v>
      </c>
      <c r="G23" s="442"/>
      <c r="H23" s="443"/>
      <c r="I23" s="67">
        <v>5</v>
      </c>
    </row>
    <row r="24" spans="1:10" x14ac:dyDescent="0.35">
      <c r="A24" s="32" t="str">
        <f>'Lookup Lists'!C7</f>
        <v>CP1 - Comment Period 1</v>
      </c>
      <c r="B24" s="75"/>
      <c r="C24" s="75"/>
      <c r="D24" s="10"/>
      <c r="E24" s="8"/>
      <c r="F24" s="42">
        <f t="shared" si="0"/>
        <v>0</v>
      </c>
      <c r="G24" s="442"/>
      <c r="H24" s="443"/>
      <c r="I24" s="66">
        <v>6</v>
      </c>
    </row>
    <row r="25" spans="1:10" x14ac:dyDescent="0.35">
      <c r="A25" s="32" t="str">
        <f>'Lookup Lists'!C8</f>
        <v>CP2 - Comment Period 2</v>
      </c>
      <c r="B25" s="75"/>
      <c r="C25" s="75"/>
      <c r="D25" s="10"/>
      <c r="E25" s="8"/>
      <c r="F25" s="42">
        <f t="shared" si="0"/>
        <v>0</v>
      </c>
      <c r="G25" s="442"/>
      <c r="H25" s="443"/>
      <c r="I25" s="67">
        <v>7</v>
      </c>
    </row>
    <row r="26" spans="1:10" x14ac:dyDescent="0.35">
      <c r="A26" s="34" t="str">
        <f>'Lookup Lists'!C10</f>
        <v>CIB - Com/Ballot 1 (Initial)</v>
      </c>
      <c r="B26" s="96"/>
      <c r="C26" s="96"/>
      <c r="D26" s="10">
        <v>42628</v>
      </c>
      <c r="E26" s="8">
        <f>D26+45</f>
        <v>42673</v>
      </c>
      <c r="F26" s="42">
        <f t="shared" si="0"/>
        <v>0</v>
      </c>
      <c r="G26" s="442"/>
      <c r="H26" s="97"/>
      <c r="I26" s="66">
        <v>8</v>
      </c>
    </row>
    <row r="27" spans="1:10" x14ac:dyDescent="0.35">
      <c r="A27" s="34" t="str">
        <f>'Lookup Lists'!C11</f>
        <v xml:space="preserve">CAB - Com/Add Ballot 2 </v>
      </c>
      <c r="B27" s="96"/>
      <c r="C27" s="96"/>
      <c r="D27" s="44"/>
      <c r="E27" s="45"/>
      <c r="F27" s="42">
        <f t="shared" si="0"/>
        <v>0</v>
      </c>
      <c r="G27" s="442"/>
      <c r="H27" s="97"/>
      <c r="I27" s="67">
        <v>9</v>
      </c>
    </row>
    <row r="28" spans="1:10" x14ac:dyDescent="0.35">
      <c r="A28" s="34" t="str">
        <f>'Lookup Lists'!C12</f>
        <v>CAB - Com/Add Ballot 3</v>
      </c>
      <c r="B28" s="75"/>
      <c r="C28" s="75"/>
      <c r="D28" s="10"/>
      <c r="E28" s="8"/>
      <c r="F28" s="42">
        <f t="shared" si="0"/>
        <v>0</v>
      </c>
      <c r="G28" s="442"/>
      <c r="H28" s="443"/>
      <c r="I28" s="66">
        <v>10</v>
      </c>
    </row>
    <row r="29" spans="1:10" x14ac:dyDescent="0.35">
      <c r="A29" s="34" t="str">
        <f>'Lookup Lists'!C13</f>
        <v>CAB - Com/Add Ballot 4</v>
      </c>
      <c r="B29" s="75"/>
      <c r="C29" s="75"/>
      <c r="D29" s="10"/>
      <c r="E29" s="8"/>
      <c r="F29" s="42">
        <f t="shared" si="0"/>
        <v>0</v>
      </c>
      <c r="G29" s="442"/>
      <c r="H29" s="443"/>
      <c r="I29" s="67">
        <v>11</v>
      </c>
    </row>
    <row r="30" spans="1:10" x14ac:dyDescent="0.35">
      <c r="A30" s="34" t="str">
        <f>'Lookup Lists'!C14</f>
        <v>CAB - Com/Add Ballot 5</v>
      </c>
      <c r="B30" s="75"/>
      <c r="C30" s="75"/>
      <c r="D30" s="10"/>
      <c r="E30" s="8"/>
      <c r="F30" s="42">
        <f t="shared" si="0"/>
        <v>0</v>
      </c>
      <c r="G30" s="442"/>
      <c r="H30" s="443"/>
      <c r="I30" s="66">
        <v>12</v>
      </c>
    </row>
    <row r="31" spans="1:10" x14ac:dyDescent="0.35">
      <c r="A31" s="35" t="str">
        <f>'Lookup Lists'!C15</f>
        <v>FB - Final Ballot</v>
      </c>
      <c r="B31" s="96"/>
      <c r="C31" s="96"/>
      <c r="D31" s="44"/>
      <c r="E31" s="45"/>
      <c r="F31" s="42">
        <f t="shared" si="0"/>
        <v>0</v>
      </c>
      <c r="G31" s="442"/>
      <c r="H31" s="443"/>
      <c r="I31" s="67">
        <v>13</v>
      </c>
    </row>
    <row r="32" spans="1:10" x14ac:dyDescent="0.35">
      <c r="A32" s="36" t="str">
        <f>'Lookup Lists'!C16</f>
        <v>PTB - Present to BOT</v>
      </c>
      <c r="B32" s="96"/>
      <c r="C32" s="96"/>
      <c r="D32" s="44"/>
      <c r="E32" s="45"/>
      <c r="F32" s="42">
        <f t="shared" si="0"/>
        <v>0</v>
      </c>
      <c r="G32" s="442"/>
      <c r="H32" s="443"/>
      <c r="I32" s="66">
        <v>14</v>
      </c>
    </row>
    <row r="33" spans="1:9" x14ac:dyDescent="0.35">
      <c r="A33" s="37" t="str">
        <f>'Lookup Lists'!C17</f>
        <v>Filing - Filing with Regulators</v>
      </c>
      <c r="B33" s="75"/>
      <c r="C33" s="75"/>
      <c r="D33" s="10"/>
      <c r="E33" s="8"/>
      <c r="F33" s="42">
        <f t="shared" si="0"/>
        <v>0</v>
      </c>
      <c r="G33" s="442"/>
      <c r="H33" s="443"/>
      <c r="I33" s="67">
        <v>15</v>
      </c>
    </row>
    <row r="34" spans="1:9" ht="15" thickBot="1" x14ac:dyDescent="0.4">
      <c r="A34" s="38" t="str">
        <f>'Lookup Lists'!C18</f>
        <v>PT - Post Approval Training</v>
      </c>
      <c r="B34" s="76"/>
      <c r="C34" s="76"/>
      <c r="D34" s="14"/>
      <c r="E34" s="15"/>
      <c r="F34" s="43">
        <f t="shared" si="0"/>
        <v>0</v>
      </c>
      <c r="G34" s="82"/>
      <c r="H34" s="88"/>
      <c r="I34" s="68">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427" t="s">
        <v>156</v>
      </c>
      <c r="B37" s="427" t="s">
        <v>157</v>
      </c>
      <c r="C37" s="648" t="s">
        <v>158</v>
      </c>
      <c r="D37" s="648"/>
      <c r="E37" s="648"/>
      <c r="F37" s="648"/>
      <c r="G37" s="648"/>
      <c r="H37" s="648"/>
    </row>
    <row r="38" spans="1:9" x14ac:dyDescent="0.35">
      <c r="A38" s="92" t="s">
        <v>336</v>
      </c>
      <c r="B38" s="93">
        <v>42564</v>
      </c>
      <c r="C38" s="603" t="s">
        <v>628</v>
      </c>
      <c r="D38" s="603"/>
      <c r="E38" s="603"/>
      <c r="F38" s="603"/>
      <c r="G38" s="603"/>
      <c r="H38" s="604"/>
    </row>
    <row r="39" spans="1:9" x14ac:dyDescent="0.35">
      <c r="A39" s="98"/>
      <c r="B39" s="99"/>
      <c r="C39" s="605"/>
      <c r="D39" s="605"/>
      <c r="E39" s="605"/>
      <c r="F39" s="605"/>
      <c r="G39" s="605"/>
      <c r="H39" s="606"/>
    </row>
    <row r="40" spans="1:9" x14ac:dyDescent="0.35">
      <c r="A40" s="98"/>
      <c r="B40" s="429"/>
      <c r="C40" s="605"/>
      <c r="D40" s="605"/>
      <c r="E40" s="605"/>
      <c r="F40" s="605"/>
      <c r="G40" s="605"/>
      <c r="H40" s="606"/>
    </row>
    <row r="41" spans="1:9" ht="15" thickBot="1" x14ac:dyDescent="0.4">
      <c r="A41" s="94"/>
      <c r="B41" s="428"/>
      <c r="C41" s="597"/>
      <c r="D41" s="597"/>
      <c r="E41" s="597"/>
      <c r="F41" s="597"/>
      <c r="G41" s="597"/>
      <c r="H41" s="598"/>
    </row>
  </sheetData>
  <autoFilter ref="A18:I34" xr:uid="{00000000-0009-0000-0000-000059000000}"/>
  <customSheetViews>
    <customSheetView guid="{1320E5F0-9854-46BA-9165-0D2D126E5847}" showPageBreaks="1" zeroValues="0" printArea="1" showAutoFilter="1" hiddenColumns="1" state="hidden">
      <pane ySplit="1" topLeftCell="A2" activePane="bottomLeft" state="frozen"/>
      <selection pane="bottomLeft"/>
      <pageMargins left="0" right="0" top="0" bottom="0" header="0" footer="0"/>
      <pageSetup orientation="landscape" horizontalDpi="1200" verticalDpi="1200" r:id="rId1"/>
      <autoFilter ref="A18:I34" xr:uid="{B5B6EC97-D15D-42FC-B908-D464260EEC2A}"/>
    </customSheetView>
  </customSheetViews>
  <mergeCells count="18">
    <mergeCell ref="B12:G12"/>
    <mergeCell ref="B1:G1"/>
    <mergeCell ref="B2:G2"/>
    <mergeCell ref="B3:G3"/>
    <mergeCell ref="B4:G4"/>
    <mergeCell ref="B5:G5"/>
    <mergeCell ref="B6:G6"/>
    <mergeCell ref="B8:G8"/>
    <mergeCell ref="B11:G11"/>
    <mergeCell ref="C9:G9"/>
    <mergeCell ref="C10:G10"/>
    <mergeCell ref="C40:H40"/>
    <mergeCell ref="C41:H41"/>
    <mergeCell ref="B13:G13"/>
    <mergeCell ref="C37:H37"/>
    <mergeCell ref="C38:H38"/>
    <mergeCell ref="C39:H39"/>
    <mergeCell ref="C14:G14"/>
  </mergeCells>
  <conditionalFormatting sqref="B19:C34">
    <cfRule type="expression" dxfId="725" priority="1">
      <formula>AND($B19&lt;=NOW(),$C19&gt;=NOW())</formula>
    </cfRule>
  </conditionalFormatting>
  <conditionalFormatting sqref="F19:F34">
    <cfRule type="cellIs" dxfId="724" priority="2" operator="lessThan">
      <formula>-90</formula>
    </cfRule>
    <cfRule type="cellIs" dxfId="723" priority="3" operator="lessThan">
      <formula>-45</formula>
    </cfRule>
    <cfRule type="cellIs" dxfId="722" priority="4" operator="greaterThan">
      <formula>-45</formula>
    </cfRule>
  </conditionalFormatting>
  <hyperlinks>
    <hyperlink ref="B2" r:id="rId2" display="Phase 2 System Protection Coordination" xr:uid="{00000000-0004-0000-5900-000000000000}"/>
    <hyperlink ref="H1" location="Home!A1" display="Return to Home" xr:uid="{00000000-0004-0000-5900-000001000000}"/>
    <hyperlink ref="B2:G2" r:id="rId3" display="Interpretation of CIP-007-5 for Foxguard Solutions" xr:uid="{00000000-0004-0000-5900-000002000000}"/>
    <hyperlink ref="B12:G12" r:id="rId4" display="Lacey Ourso" xr:uid="{00000000-0004-0000-5900-000003000000}"/>
    <hyperlink ref="B13:G13" r:id="rId5" display="Brian Murphy" xr:uid="{00000000-0004-0000-5900-000004000000}"/>
    <hyperlink ref="A11" location="Footnotes!A1" display="Footnotes!A1" xr:uid="{00000000-0004-0000-5900-000005000000}"/>
    <hyperlink ref="A10" location="Footnotes!A1" display="Footnotes!A1" xr:uid="{00000000-0004-0000-5900-000006000000}"/>
  </hyperlinks>
  <pageMargins left="0.7" right="0.7" top="0.75" bottom="0.75" header="0.3" footer="0.3"/>
  <pageSetup orientation="landscape" horizontalDpi="1200" verticalDpi="1200" r:id="rId6"/>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5" id="{84317369-6FEC-4763-AA3B-619D5A16F4AF}">
            <xm:f>IF($B$20=Home!$I$5,$A$24,)</xm:f>
            <x14:dxf/>
          </x14:cfRule>
          <xm:sqref>I10:ABK10</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00B0F0"/>
    <pageSetUpPr fitToPage="1"/>
  </sheetPr>
  <dimension ref="A1:AA44"/>
  <sheetViews>
    <sheetView zoomScale="110" zoomScaleNormal="110" workbookViewId="0">
      <selection activeCell="K1" sqref="K1:K1048576"/>
    </sheetView>
  </sheetViews>
  <sheetFormatPr defaultRowHeight="14.5" x14ac:dyDescent="0.35"/>
  <cols>
    <col min="1" max="1" width="16.453125" customWidth="1"/>
    <col min="2" max="2" width="12.453125" customWidth="1"/>
    <col min="3" max="3" width="15.1796875" customWidth="1"/>
    <col min="4" max="4" width="28.453125" customWidth="1"/>
    <col min="5" max="5" width="6.453125" customWidth="1"/>
    <col min="6" max="7" width="5.453125" bestFit="1" customWidth="1"/>
    <col min="8" max="16" width="5.453125" style="385" bestFit="1" customWidth="1"/>
    <col min="17" max="18" width="5.453125" style="385" hidden="1" customWidth="1"/>
    <col min="19" max="22" width="5.453125" style="385" bestFit="1" customWidth="1"/>
    <col min="23" max="24" width="5.453125" style="385" customWidth="1"/>
    <col min="25" max="25" width="6.453125" style="385" customWidth="1"/>
    <col min="26" max="26" width="7.81640625" customWidth="1"/>
  </cols>
  <sheetData>
    <row r="1" spans="1:27" ht="19" thickBot="1" x14ac:dyDescent="0.4">
      <c r="A1" s="622" t="s">
        <v>1398</v>
      </c>
      <c r="B1" s="623"/>
      <c r="C1" s="623"/>
      <c r="D1" s="623"/>
      <c r="E1" s="294"/>
      <c r="F1" s="294"/>
      <c r="G1" s="294"/>
      <c r="H1" s="294"/>
      <c r="I1" s="294"/>
      <c r="J1" s="294"/>
      <c r="K1" s="294"/>
      <c r="L1" s="294"/>
      <c r="M1" s="294"/>
      <c r="N1" s="294"/>
      <c r="O1" s="294"/>
      <c r="P1" s="294"/>
      <c r="Q1" s="294"/>
      <c r="R1" s="294"/>
      <c r="S1" s="294"/>
      <c r="T1" s="294"/>
      <c r="U1" s="294"/>
      <c r="V1" s="294"/>
      <c r="W1" s="294"/>
      <c r="X1" s="294"/>
      <c r="Y1" s="294"/>
      <c r="Z1" s="299" t="s">
        <v>6</v>
      </c>
    </row>
    <row r="2" spans="1:27" ht="28" x14ac:dyDescent="0.35">
      <c r="A2" s="416" t="s">
        <v>119</v>
      </c>
      <c r="B2" s="416" t="s">
        <v>120</v>
      </c>
      <c r="C2" s="416" t="s">
        <v>121</v>
      </c>
      <c r="D2" s="416" t="s">
        <v>122</v>
      </c>
      <c r="E2" s="416" t="s">
        <v>123</v>
      </c>
      <c r="F2" s="551" t="s">
        <v>127</v>
      </c>
      <c r="G2" s="551" t="s">
        <v>130</v>
      </c>
      <c r="H2" s="551" t="s">
        <v>64</v>
      </c>
      <c r="I2" s="551" t="s">
        <v>65</v>
      </c>
      <c r="J2" s="551" t="s">
        <v>66</v>
      </c>
      <c r="K2" s="551" t="s">
        <v>67</v>
      </c>
      <c r="L2" s="551" t="s">
        <v>1259</v>
      </c>
      <c r="M2" s="551" t="s">
        <v>1269</v>
      </c>
      <c r="N2" s="551" t="s">
        <v>1291</v>
      </c>
      <c r="O2" s="551" t="s">
        <v>1296</v>
      </c>
      <c r="P2" s="551" t="s">
        <v>1310</v>
      </c>
      <c r="Q2" s="551" t="s">
        <v>1321</v>
      </c>
      <c r="R2" s="551" t="s">
        <v>1337</v>
      </c>
      <c r="S2" s="551" t="s">
        <v>1344</v>
      </c>
      <c r="T2" s="551" t="s">
        <v>1356</v>
      </c>
      <c r="U2" s="551" t="s">
        <v>1364</v>
      </c>
      <c r="V2" s="551" t="s">
        <v>1438</v>
      </c>
      <c r="W2" s="551" t="s">
        <v>1456</v>
      </c>
      <c r="X2" s="551" t="s">
        <v>1455</v>
      </c>
      <c r="Y2" s="551" t="s">
        <v>1457</v>
      </c>
      <c r="Z2" s="414" t="s">
        <v>131</v>
      </c>
    </row>
    <row r="3" spans="1:27" ht="29" x14ac:dyDescent="0.35">
      <c r="A3" s="562" t="s">
        <v>132</v>
      </c>
      <c r="B3" s="542" t="s">
        <v>1508</v>
      </c>
      <c r="C3" s="203" t="s">
        <v>135</v>
      </c>
      <c r="D3" s="203" t="s">
        <v>136</v>
      </c>
      <c r="E3" s="563">
        <f t="shared" ref="E3:E15" si="0">SUM(F3:Z3)</f>
        <v>6</v>
      </c>
      <c r="F3" s="554">
        <f>+'2017-01b'!$B$14</f>
        <v>1</v>
      </c>
      <c r="G3" s="553"/>
      <c r="H3" s="553"/>
      <c r="I3" s="553"/>
      <c r="J3" s="553"/>
      <c r="K3" s="553"/>
      <c r="L3" s="553"/>
      <c r="M3" s="553"/>
      <c r="N3" s="554">
        <f>+'2022-04'!$B$14</f>
        <v>3</v>
      </c>
      <c r="O3" s="553"/>
      <c r="P3" s="553"/>
      <c r="Q3" s="553"/>
      <c r="R3" s="553"/>
      <c r="S3" s="553"/>
      <c r="T3" s="553"/>
      <c r="U3" s="553"/>
      <c r="V3" s="553"/>
      <c r="W3" s="553"/>
      <c r="X3" s="555">
        <f>+'2023-06'!$B$14</f>
        <v>1</v>
      </c>
      <c r="Y3" s="558">
        <f>+'2023-07'!$B$14</f>
        <v>1</v>
      </c>
      <c r="Z3" s="552"/>
    </row>
    <row r="4" spans="1:27" x14ac:dyDescent="0.35">
      <c r="A4" s="562" t="s">
        <v>134</v>
      </c>
      <c r="B4" s="542" t="s">
        <v>1508</v>
      </c>
      <c r="C4" s="440" t="s">
        <v>1271</v>
      </c>
      <c r="D4" s="440" t="s">
        <v>1274</v>
      </c>
      <c r="E4" s="563">
        <f t="shared" si="0"/>
        <v>5</v>
      </c>
      <c r="F4" s="554"/>
      <c r="G4" s="553"/>
      <c r="H4" s="554"/>
      <c r="I4" s="555"/>
      <c r="J4" s="555"/>
      <c r="K4" s="555"/>
      <c r="L4" s="555"/>
      <c r="M4" s="555"/>
      <c r="N4" s="555">
        <f>+'2022-04'!$B$14</f>
        <v>3</v>
      </c>
      <c r="O4" s="555"/>
      <c r="P4" s="555"/>
      <c r="Q4" s="556">
        <f>+'2023-02'!$B$14</f>
        <v>1</v>
      </c>
      <c r="R4" s="555"/>
      <c r="S4" s="555"/>
      <c r="T4" s="555">
        <f>+'2023-06'!$B$14</f>
        <v>1</v>
      </c>
      <c r="U4" s="555"/>
      <c r="V4" s="555"/>
      <c r="W4" s="555"/>
      <c r="X4" s="555"/>
      <c r="Y4" s="555"/>
      <c r="Z4" s="552"/>
    </row>
    <row r="5" spans="1:27" x14ac:dyDescent="0.35">
      <c r="A5" s="562" t="s">
        <v>137</v>
      </c>
      <c r="B5" s="542" t="s">
        <v>1381</v>
      </c>
      <c r="C5" s="203" t="s">
        <v>141</v>
      </c>
      <c r="D5" s="203" t="s">
        <v>142</v>
      </c>
      <c r="E5" s="563">
        <f t="shared" si="0"/>
        <v>3</v>
      </c>
      <c r="F5" s="553"/>
      <c r="G5" s="553"/>
      <c r="H5" s="553"/>
      <c r="I5" s="556">
        <f>+'2021-01'!$B$14</f>
        <v>2</v>
      </c>
      <c r="J5" s="553"/>
      <c r="K5" s="553"/>
      <c r="L5" s="553"/>
      <c r="M5" s="553"/>
      <c r="N5" s="553"/>
      <c r="O5" s="553"/>
      <c r="P5" s="553"/>
      <c r="Q5" s="553"/>
      <c r="R5" s="556">
        <f>+'2023-04'!$B$14</f>
        <v>1</v>
      </c>
      <c r="S5" s="555"/>
      <c r="T5" s="555"/>
      <c r="U5" s="555"/>
      <c r="V5" s="555"/>
      <c r="W5" s="555"/>
      <c r="X5" s="555"/>
      <c r="Y5" s="555"/>
      <c r="Z5" s="552"/>
      <c r="AA5" s="415"/>
    </row>
    <row r="6" spans="1:27" ht="14.25" customHeight="1" x14ac:dyDescent="0.35">
      <c r="A6" s="562" t="s">
        <v>137</v>
      </c>
      <c r="B6" s="542" t="s">
        <v>1508</v>
      </c>
      <c r="C6" s="440" t="s">
        <v>1265</v>
      </c>
      <c r="D6" s="203" t="s">
        <v>146</v>
      </c>
      <c r="E6" s="563">
        <f t="shared" si="0"/>
        <v>2</v>
      </c>
      <c r="F6" s="553"/>
      <c r="G6" s="557">
        <f>+'2019-04'!$B$14</f>
        <v>1</v>
      </c>
      <c r="H6" s="555"/>
      <c r="I6" s="555"/>
      <c r="J6" s="555">
        <f>+'2021-02'!$B$14</f>
        <v>1</v>
      </c>
      <c r="K6" s="555"/>
      <c r="L6" s="555"/>
      <c r="M6" s="555"/>
      <c r="N6" s="555"/>
      <c r="O6" s="555"/>
      <c r="P6" s="555"/>
      <c r="Q6" s="555"/>
      <c r="R6" s="555"/>
      <c r="S6" s="555"/>
      <c r="T6" s="555"/>
      <c r="U6" s="555"/>
      <c r="V6" s="555"/>
      <c r="W6" s="555"/>
      <c r="X6" s="555"/>
      <c r="Y6" s="555"/>
      <c r="Z6" s="552"/>
    </row>
    <row r="7" spans="1:27" ht="14.25" customHeight="1" x14ac:dyDescent="0.35">
      <c r="A7" s="562" t="s">
        <v>137</v>
      </c>
      <c r="B7" s="542" t="s">
        <v>1381</v>
      </c>
      <c r="C7" s="440" t="s">
        <v>1266</v>
      </c>
      <c r="D7" s="203" t="s">
        <v>1393</v>
      </c>
      <c r="E7" s="563">
        <f t="shared" si="0"/>
        <v>6</v>
      </c>
      <c r="F7" s="553"/>
      <c r="G7" s="558">
        <f>+'2019-04'!$B$14</f>
        <v>1</v>
      </c>
      <c r="H7" s="554">
        <f>+'2020-06'!$B$14</f>
        <v>2</v>
      </c>
      <c r="I7" s="555"/>
      <c r="J7" s="555"/>
      <c r="K7" s="588">
        <f>+'2021-03'!$B$14</f>
        <v>1</v>
      </c>
      <c r="L7" s="555">
        <f>+'2021-08'!$B$14</f>
        <v>1</v>
      </c>
      <c r="M7" s="555"/>
      <c r="N7" s="555"/>
      <c r="O7" s="555"/>
      <c r="P7" s="555"/>
      <c r="Q7" s="555"/>
      <c r="R7" s="555"/>
      <c r="S7" s="555"/>
      <c r="T7" s="558">
        <f>+'2023-07'!$B$14</f>
        <v>1</v>
      </c>
      <c r="U7" s="555"/>
      <c r="V7" s="555"/>
      <c r="W7" s="555"/>
      <c r="X7" s="555"/>
      <c r="Y7" s="555"/>
      <c r="Z7" s="552"/>
    </row>
    <row r="8" spans="1:27" ht="14.25" customHeight="1" x14ac:dyDescent="0.35">
      <c r="A8" s="562" t="s">
        <v>137</v>
      </c>
      <c r="B8" s="542" t="s">
        <v>1508</v>
      </c>
      <c r="C8" s="440" t="s">
        <v>1272</v>
      </c>
      <c r="D8" s="440" t="s">
        <v>1275</v>
      </c>
      <c r="E8" s="563">
        <f t="shared" si="0"/>
        <v>4</v>
      </c>
      <c r="F8" s="553"/>
      <c r="G8" s="553"/>
      <c r="H8" s="555">
        <f>+'2020-06'!$B$14</f>
        <v>2</v>
      </c>
      <c r="I8" s="555"/>
      <c r="J8" s="555"/>
      <c r="K8" s="555">
        <v>1</v>
      </c>
      <c r="L8" s="555"/>
      <c r="M8" s="555"/>
      <c r="N8" s="555"/>
      <c r="O8" s="556">
        <f>+'2022-05'!$B$14</f>
        <v>1</v>
      </c>
      <c r="P8" s="552"/>
      <c r="Q8" s="552"/>
      <c r="R8" s="555"/>
      <c r="S8" s="552"/>
      <c r="T8" s="552"/>
      <c r="U8" s="555"/>
      <c r="V8" s="555"/>
      <c r="W8" s="555"/>
      <c r="X8" s="555"/>
      <c r="Y8" s="555"/>
      <c r="Z8" s="552"/>
    </row>
    <row r="9" spans="1:27" ht="14.25" customHeight="1" x14ac:dyDescent="0.35">
      <c r="A9" s="562" t="s">
        <v>137</v>
      </c>
      <c r="B9" s="542" t="s">
        <v>1381</v>
      </c>
      <c r="C9" s="440" t="s">
        <v>1273</v>
      </c>
      <c r="D9" s="440" t="s">
        <v>1276</v>
      </c>
      <c r="E9" s="563">
        <f t="shared" si="0"/>
        <v>2</v>
      </c>
      <c r="F9" s="556">
        <f>+'2017-01b'!$B$14</f>
        <v>1</v>
      </c>
      <c r="G9" s="553"/>
      <c r="H9" s="554"/>
      <c r="I9" s="555"/>
      <c r="J9" s="555"/>
      <c r="K9" s="555"/>
      <c r="L9" s="555"/>
      <c r="M9" s="555"/>
      <c r="N9" s="555"/>
      <c r="O9" s="555"/>
      <c r="P9" s="555"/>
      <c r="Q9" s="555"/>
      <c r="R9" s="555"/>
      <c r="S9" s="555"/>
      <c r="T9" s="555"/>
      <c r="U9" s="558">
        <f>+'2023-08'!$B$14</f>
        <v>1</v>
      </c>
      <c r="V9" s="555"/>
      <c r="W9" s="555"/>
      <c r="X9" s="555"/>
      <c r="Y9" s="555"/>
      <c r="Z9" s="552"/>
    </row>
    <row r="10" spans="1:27" ht="14.25" customHeight="1" x14ac:dyDescent="0.35">
      <c r="A10" s="562" t="s">
        <v>137</v>
      </c>
      <c r="B10" s="542" t="s">
        <v>1381</v>
      </c>
      <c r="C10" s="440" t="s">
        <v>1302</v>
      </c>
      <c r="D10" s="440" t="s">
        <v>1303</v>
      </c>
      <c r="E10" s="563">
        <f t="shared" si="0"/>
        <v>5</v>
      </c>
      <c r="F10" s="553"/>
      <c r="G10" s="553"/>
      <c r="H10" s="555"/>
      <c r="I10" s="555"/>
      <c r="J10" s="555"/>
      <c r="K10" s="555"/>
      <c r="L10" s="555"/>
      <c r="M10" s="559">
        <f>+'2022-02'!$B$14</f>
        <v>2</v>
      </c>
      <c r="N10" s="555"/>
      <c r="P10" s="559">
        <f>+'2023-01'!$B$14</f>
        <v>1</v>
      </c>
      <c r="Q10" s="559">
        <f>+'2023-02'!$B$14</f>
        <v>1</v>
      </c>
      <c r="R10" s="555"/>
      <c r="S10" s="555"/>
      <c r="T10" s="555"/>
      <c r="U10" s="555"/>
      <c r="V10" s="555"/>
      <c r="W10" s="555">
        <f>+'2023-06'!$B$14</f>
        <v>1</v>
      </c>
      <c r="X10" s="555"/>
      <c r="Y10" s="555"/>
      <c r="Z10" s="552"/>
    </row>
    <row r="11" spans="1:27" ht="14.25" customHeight="1" x14ac:dyDescent="0.35">
      <c r="A11" s="562" t="s">
        <v>137</v>
      </c>
      <c r="B11" s="542" t="s">
        <v>1381</v>
      </c>
      <c r="C11" s="440" t="s">
        <v>1304</v>
      </c>
      <c r="D11" s="440" t="s">
        <v>1305</v>
      </c>
      <c r="E11" s="563">
        <f t="shared" si="0"/>
        <v>9</v>
      </c>
      <c r="F11" s="553"/>
      <c r="G11" s="553"/>
      <c r="H11" s="554"/>
      <c r="I11" s="554">
        <f>+'2021-01'!$B$14</f>
        <v>2</v>
      </c>
      <c r="J11" s="555"/>
      <c r="K11" s="555"/>
      <c r="L11" s="555"/>
      <c r="M11" s="555"/>
      <c r="N11" s="555"/>
      <c r="O11" s="559">
        <f>+'2023-01'!$B$14</f>
        <v>1</v>
      </c>
      <c r="P11" s="556">
        <f>+'2023-01'!$B$14</f>
        <v>1</v>
      </c>
      <c r="Q11" s="553"/>
      <c r="R11" s="553"/>
      <c r="S11" s="555">
        <f>+'2023-05'!$B$14</f>
        <v>2</v>
      </c>
      <c r="T11" s="553"/>
      <c r="U11" s="553"/>
      <c r="V11" s="558">
        <f>+'2023-09'!$B$14</f>
        <v>2</v>
      </c>
      <c r="W11" s="555"/>
      <c r="X11" s="555"/>
      <c r="Y11" s="555">
        <f>+'2023-06'!$B$14</f>
        <v>1</v>
      </c>
      <c r="Z11" s="552"/>
    </row>
    <row r="12" spans="1:27" ht="14.75" customHeight="1" x14ac:dyDescent="0.35">
      <c r="A12" s="562" t="s">
        <v>137</v>
      </c>
      <c r="B12" s="542" t="s">
        <v>1381</v>
      </c>
      <c r="C12" s="440" t="s">
        <v>1347</v>
      </c>
      <c r="D12" s="440" t="s">
        <v>1396</v>
      </c>
      <c r="E12" s="563">
        <f t="shared" si="0"/>
        <v>2</v>
      </c>
      <c r="F12" s="553"/>
      <c r="G12" s="553"/>
      <c r="H12" s="554"/>
      <c r="I12" s="554"/>
      <c r="J12" s="555"/>
      <c r="K12" s="555"/>
      <c r="L12" s="555"/>
      <c r="M12" s="555">
        <f>+'2022-02'!$B$14</f>
        <v>2</v>
      </c>
      <c r="N12" s="555"/>
      <c r="O12" s="555"/>
      <c r="P12" s="555"/>
      <c r="Q12" s="553"/>
      <c r="R12" s="553"/>
      <c r="T12" s="555"/>
      <c r="U12" s="555"/>
      <c r="V12" s="555"/>
      <c r="W12" s="555"/>
      <c r="X12" s="555"/>
      <c r="Y12" s="555"/>
      <c r="Z12" s="552"/>
    </row>
    <row r="13" spans="1:27" ht="14.25" customHeight="1" x14ac:dyDescent="0.35">
      <c r="A13" s="562" t="s">
        <v>137</v>
      </c>
      <c r="B13" s="542" t="s">
        <v>1381</v>
      </c>
      <c r="C13" s="440" t="s">
        <v>1348</v>
      </c>
      <c r="D13" s="440" t="s">
        <v>1349</v>
      </c>
      <c r="E13" s="563">
        <f t="shared" si="0"/>
        <v>3</v>
      </c>
      <c r="F13" s="553"/>
      <c r="G13" s="553"/>
      <c r="H13" s="555"/>
      <c r="I13" s="554"/>
      <c r="J13" s="555"/>
      <c r="K13" s="555"/>
      <c r="L13" s="555"/>
      <c r="M13" s="555"/>
      <c r="N13" s="555"/>
      <c r="O13" s="555"/>
      <c r="P13" s="555"/>
      <c r="Q13" s="553"/>
      <c r="R13" s="553"/>
      <c r="S13" s="554">
        <f>+'2023-05'!$B$14</f>
        <v>2</v>
      </c>
      <c r="T13" s="554"/>
      <c r="U13" s="554"/>
      <c r="V13" s="554"/>
      <c r="W13" s="554"/>
      <c r="X13" s="558">
        <f>+'2023-07'!$B$14</f>
        <v>1</v>
      </c>
      <c r="Y13" s="554"/>
      <c r="Z13" s="552"/>
    </row>
    <row r="14" spans="1:27" ht="14.25" customHeight="1" x14ac:dyDescent="0.35">
      <c r="A14" s="562" t="s">
        <v>137</v>
      </c>
      <c r="B14" s="542" t="s">
        <v>1381</v>
      </c>
      <c r="C14" s="440" t="s">
        <v>1350</v>
      </c>
      <c r="D14" s="440" t="s">
        <v>1351</v>
      </c>
      <c r="E14" s="563">
        <f t="shared" si="0"/>
        <v>3</v>
      </c>
      <c r="F14" s="553"/>
      <c r="G14" s="553"/>
      <c r="H14" s="555"/>
      <c r="I14" s="554"/>
      <c r="J14" s="555"/>
      <c r="K14" s="555"/>
      <c r="L14" s="558">
        <f>+'2021-08'!$B$14</f>
        <v>1</v>
      </c>
      <c r="M14" s="555"/>
      <c r="N14" s="555"/>
      <c r="O14" s="555"/>
      <c r="P14" s="555"/>
      <c r="Q14" s="553"/>
      <c r="R14" s="553"/>
      <c r="S14" s="553"/>
      <c r="T14" s="553"/>
      <c r="U14" s="553"/>
      <c r="V14" s="555">
        <f>+'2023-09'!$B$14</f>
        <v>2</v>
      </c>
      <c r="W14" s="555"/>
      <c r="X14" s="555"/>
      <c r="Y14" s="553"/>
      <c r="Z14" s="552"/>
    </row>
    <row r="15" spans="1:27" ht="14.75" customHeight="1" x14ac:dyDescent="0.35">
      <c r="A15" s="562" t="s">
        <v>137</v>
      </c>
      <c r="B15" s="542" t="s">
        <v>1381</v>
      </c>
      <c r="C15" s="440" t="s">
        <v>1382</v>
      </c>
      <c r="D15" s="440" t="s">
        <v>1383</v>
      </c>
      <c r="E15" s="563">
        <f t="shared" si="0"/>
        <v>3</v>
      </c>
      <c r="F15" s="553"/>
      <c r="G15" s="553"/>
      <c r="H15" s="555"/>
      <c r="I15" s="554"/>
      <c r="J15" s="555"/>
      <c r="K15" s="554"/>
      <c r="L15" s="555"/>
      <c r="M15" s="555"/>
      <c r="N15" s="555"/>
      <c r="O15" s="554"/>
      <c r="P15" s="555"/>
      <c r="Q15" s="553"/>
      <c r="R15" s="558">
        <f>+'2023-04'!$B$14</f>
        <v>1</v>
      </c>
      <c r="S15" s="553"/>
      <c r="T15" s="558"/>
      <c r="U15" s="580">
        <f>+'2023-04'!$B$14</f>
        <v>1</v>
      </c>
      <c r="V15" s="553"/>
      <c r="W15" s="558">
        <f>+'2023-07'!$B$14</f>
        <v>1</v>
      </c>
      <c r="X15" s="553"/>
      <c r="Y15" s="553"/>
      <c r="Z15" s="552"/>
    </row>
    <row r="16" spans="1:27" ht="29" x14ac:dyDescent="0.35">
      <c r="A16" s="297" t="s">
        <v>143</v>
      </c>
      <c r="B16" s="295" t="s">
        <v>144</v>
      </c>
      <c r="C16" s="203" t="s">
        <v>148</v>
      </c>
      <c r="D16" s="203" t="s">
        <v>149</v>
      </c>
      <c r="E16" s="295"/>
      <c r="F16" s="553"/>
      <c r="G16" s="553"/>
      <c r="H16" s="553"/>
      <c r="I16" s="553"/>
      <c r="J16" s="553"/>
      <c r="K16" s="553"/>
      <c r="L16" s="553"/>
      <c r="M16" s="553"/>
      <c r="N16" s="553"/>
      <c r="O16" s="553"/>
      <c r="P16" s="553"/>
      <c r="Q16" s="553"/>
      <c r="R16" s="553"/>
      <c r="S16" s="553"/>
      <c r="T16" s="553"/>
      <c r="U16" s="553"/>
      <c r="V16" s="553"/>
      <c r="W16" s="553"/>
      <c r="X16" s="553"/>
      <c r="Y16" s="553"/>
      <c r="Z16" s="552"/>
    </row>
    <row r="17" spans="1:26" ht="29" x14ac:dyDescent="0.35">
      <c r="A17" s="297" t="s">
        <v>143</v>
      </c>
      <c r="B17" s="203" t="s">
        <v>147</v>
      </c>
      <c r="C17" s="203" t="s">
        <v>1392</v>
      </c>
      <c r="D17" s="203" t="s">
        <v>1393</v>
      </c>
      <c r="E17" s="295"/>
      <c r="F17" s="553"/>
      <c r="G17" s="553"/>
      <c r="H17" s="553"/>
      <c r="I17" s="553"/>
      <c r="J17" s="553"/>
      <c r="K17" s="553"/>
      <c r="L17" s="553"/>
      <c r="M17" s="553"/>
      <c r="N17" s="553"/>
      <c r="O17" s="553"/>
      <c r="P17" s="553"/>
      <c r="Q17" s="553"/>
      <c r="R17" s="553"/>
      <c r="S17" s="553"/>
      <c r="T17" s="553"/>
      <c r="U17" s="553"/>
      <c r="V17" s="553"/>
      <c r="W17" s="553"/>
      <c r="X17" s="553"/>
      <c r="Y17" s="553"/>
      <c r="Z17" s="552"/>
    </row>
    <row r="18" spans="1:26" ht="29" x14ac:dyDescent="0.35">
      <c r="A18" s="297" t="s">
        <v>150</v>
      </c>
      <c r="B18" s="203" t="s">
        <v>150</v>
      </c>
      <c r="C18" s="203" t="s">
        <v>1459</v>
      </c>
      <c r="D18" s="203" t="s">
        <v>1397</v>
      </c>
      <c r="E18" s="295"/>
      <c r="F18" s="553"/>
      <c r="G18" s="553"/>
      <c r="H18" s="553"/>
      <c r="I18" s="553"/>
      <c r="J18" s="553"/>
      <c r="K18" s="553"/>
      <c r="L18" s="553"/>
      <c r="M18" s="553"/>
      <c r="N18" s="553"/>
      <c r="O18" s="553"/>
      <c r="P18" s="553"/>
      <c r="Q18" s="553"/>
      <c r="R18" s="553"/>
      <c r="S18" s="553"/>
      <c r="T18" s="553"/>
      <c r="U18" s="553"/>
      <c r="V18" s="553"/>
      <c r="W18" s="553"/>
      <c r="X18" s="553"/>
      <c r="Y18" s="553"/>
      <c r="Z18" s="552"/>
    </row>
    <row r="19" spans="1:26" ht="29" x14ac:dyDescent="0.35">
      <c r="A19" s="297" t="s">
        <v>150</v>
      </c>
      <c r="B19" s="203" t="s">
        <v>150</v>
      </c>
      <c r="C19" s="309" t="s">
        <v>151</v>
      </c>
      <c r="D19" s="203" t="s">
        <v>1397</v>
      </c>
      <c r="E19" s="295"/>
      <c r="F19" s="561"/>
      <c r="G19" s="561"/>
      <c r="H19" s="561"/>
      <c r="I19" s="561"/>
      <c r="J19" s="561"/>
      <c r="K19" s="561"/>
      <c r="L19" s="561"/>
      <c r="M19" s="561"/>
      <c r="N19" s="561"/>
      <c r="O19" s="561"/>
      <c r="P19" s="561"/>
      <c r="Q19" s="561"/>
      <c r="R19" s="561"/>
      <c r="S19" s="561"/>
      <c r="T19" s="561"/>
      <c r="U19" s="561"/>
      <c r="V19" s="561"/>
      <c r="W19" s="561"/>
      <c r="X19" s="561"/>
      <c r="Y19" s="561"/>
      <c r="Z19" s="560"/>
    </row>
    <row r="20" spans="1:26" ht="29" x14ac:dyDescent="0.35">
      <c r="A20" s="297" t="s">
        <v>150</v>
      </c>
      <c r="B20" s="203" t="s">
        <v>150</v>
      </c>
      <c r="C20" s="309" t="s">
        <v>152</v>
      </c>
      <c r="D20" s="203" t="s">
        <v>1397</v>
      </c>
      <c r="E20" s="411"/>
      <c r="F20" s="561"/>
      <c r="G20" s="561"/>
      <c r="H20" s="561"/>
      <c r="I20" s="561"/>
      <c r="J20" s="561"/>
      <c r="K20" s="561"/>
      <c r="L20" s="561"/>
      <c r="M20" s="561"/>
      <c r="N20" s="561"/>
      <c r="O20" s="561"/>
      <c r="P20" s="561"/>
      <c r="Q20" s="561"/>
      <c r="R20" s="561"/>
      <c r="S20" s="561"/>
      <c r="T20" s="561"/>
      <c r="U20" s="561"/>
      <c r="V20" s="561"/>
      <c r="W20" s="561"/>
      <c r="X20" s="561"/>
      <c r="Y20" s="561"/>
      <c r="Z20" s="560"/>
    </row>
    <row r="21" spans="1:26" ht="24.65" customHeight="1" thickBot="1" x14ac:dyDescent="0.4">
      <c r="A21" s="298" t="s">
        <v>153</v>
      </c>
      <c r="B21" s="296"/>
      <c r="C21" s="296"/>
      <c r="D21" s="296"/>
      <c r="E21" s="310"/>
      <c r="F21" s="561"/>
      <c r="G21" s="561"/>
      <c r="H21" s="561"/>
      <c r="I21" s="561"/>
      <c r="J21" s="561"/>
      <c r="K21" s="561"/>
      <c r="L21" s="561"/>
      <c r="M21" s="561"/>
      <c r="N21" s="561"/>
      <c r="O21" s="561"/>
      <c r="P21" s="561"/>
      <c r="Q21" s="561"/>
      <c r="R21" s="561"/>
      <c r="S21" s="561"/>
      <c r="T21" s="561"/>
      <c r="U21" s="561"/>
      <c r="V21" s="561"/>
      <c r="W21" s="561"/>
      <c r="X21" s="561"/>
      <c r="Y21" s="561"/>
      <c r="Z21" s="560"/>
    </row>
    <row r="23" spans="1:26" x14ac:dyDescent="0.35">
      <c r="A23" s="627" t="s">
        <v>154</v>
      </c>
      <c r="B23" s="619"/>
      <c r="C23" s="619"/>
      <c r="D23" s="619"/>
      <c r="E23" s="619"/>
      <c r="F23" s="619"/>
    </row>
    <row r="24" spans="1:26" x14ac:dyDescent="0.35">
      <c r="A24" s="406"/>
    </row>
    <row r="25" spans="1:26" ht="29.5" thickBot="1" x14ac:dyDescent="0.4">
      <c r="A25" s="26" t="s">
        <v>155</v>
      </c>
    </row>
    <row r="26" spans="1:26" ht="15" thickBot="1" x14ac:dyDescent="0.4">
      <c r="A26" s="418" t="s">
        <v>156</v>
      </c>
      <c r="B26" s="418" t="s">
        <v>157</v>
      </c>
      <c r="C26" s="624" t="s">
        <v>158</v>
      </c>
      <c r="D26" s="624"/>
      <c r="E26" s="624"/>
    </row>
    <row r="27" spans="1:26" x14ac:dyDescent="0.35">
      <c r="A27" s="253" t="s">
        <v>159</v>
      </c>
      <c r="B27" s="311">
        <v>43600</v>
      </c>
      <c r="C27" s="625" t="s">
        <v>160</v>
      </c>
      <c r="D27" s="625"/>
      <c r="E27" s="626"/>
    </row>
    <row r="28" spans="1:26" ht="30.25" customHeight="1" x14ac:dyDescent="0.35">
      <c r="A28" s="401" t="s">
        <v>161</v>
      </c>
      <c r="B28" s="10">
        <v>43676</v>
      </c>
      <c r="C28" s="620" t="s">
        <v>162</v>
      </c>
      <c r="D28" s="620"/>
      <c r="E28" s="621"/>
    </row>
    <row r="29" spans="1:26" x14ac:dyDescent="0.35">
      <c r="A29" s="401" t="s">
        <v>163</v>
      </c>
      <c r="B29" s="10">
        <v>43676</v>
      </c>
      <c r="C29" s="620" t="s">
        <v>164</v>
      </c>
      <c r="D29" s="620"/>
      <c r="E29" s="621"/>
    </row>
    <row r="30" spans="1:26" x14ac:dyDescent="0.35">
      <c r="A30" s="401" t="s">
        <v>165</v>
      </c>
      <c r="B30" s="10">
        <v>43726</v>
      </c>
      <c r="C30" s="620" t="s">
        <v>166</v>
      </c>
      <c r="D30" s="620"/>
      <c r="E30" s="621"/>
    </row>
    <row r="31" spans="1:26" ht="32.25" customHeight="1" x14ac:dyDescent="0.35">
      <c r="A31" s="401" t="s">
        <v>25</v>
      </c>
      <c r="B31" s="10">
        <v>43859</v>
      </c>
      <c r="C31" s="620" t="s">
        <v>167</v>
      </c>
      <c r="D31" s="620"/>
      <c r="E31" s="621"/>
    </row>
    <row r="32" spans="1:26" x14ac:dyDescent="0.35">
      <c r="A32" s="401" t="s">
        <v>25</v>
      </c>
      <c r="B32" s="10">
        <v>43908</v>
      </c>
      <c r="C32" s="620" t="s">
        <v>168</v>
      </c>
      <c r="D32" s="620"/>
      <c r="E32" s="621"/>
    </row>
    <row r="33" spans="1:5" ht="29.25" customHeight="1" x14ac:dyDescent="0.35">
      <c r="A33" s="401" t="s">
        <v>161</v>
      </c>
      <c r="B33" s="10">
        <v>43957</v>
      </c>
      <c r="C33" s="620" t="s">
        <v>169</v>
      </c>
      <c r="D33" s="620"/>
      <c r="E33" s="621"/>
    </row>
    <row r="34" spans="1:5" x14ac:dyDescent="0.35">
      <c r="A34" s="401" t="s">
        <v>170</v>
      </c>
      <c r="B34" s="10">
        <v>44152</v>
      </c>
      <c r="C34" s="620" t="s">
        <v>171</v>
      </c>
      <c r="D34" s="620"/>
      <c r="E34" s="621"/>
    </row>
    <row r="35" spans="1:5" x14ac:dyDescent="0.35">
      <c r="A35" s="401" t="s">
        <v>172</v>
      </c>
      <c r="B35" s="10">
        <v>44152</v>
      </c>
      <c r="C35" s="620" t="s">
        <v>173</v>
      </c>
      <c r="D35" s="620"/>
      <c r="E35" s="621"/>
    </row>
    <row r="36" spans="1:5" x14ac:dyDescent="0.35">
      <c r="A36" s="401" t="s">
        <v>165</v>
      </c>
      <c r="B36" s="10">
        <v>44173</v>
      </c>
      <c r="C36" s="620" t="s">
        <v>174</v>
      </c>
      <c r="D36" s="620"/>
      <c r="E36" s="621"/>
    </row>
    <row r="37" spans="1:5" x14ac:dyDescent="0.35">
      <c r="A37" s="401" t="s">
        <v>165</v>
      </c>
      <c r="B37" s="10">
        <v>44293</v>
      </c>
      <c r="C37" s="620" t="s">
        <v>175</v>
      </c>
      <c r="D37" s="620"/>
      <c r="E37" s="621"/>
    </row>
    <row r="38" spans="1:5" ht="30.25" customHeight="1" x14ac:dyDescent="0.35">
      <c r="A38" s="401" t="s">
        <v>25</v>
      </c>
      <c r="B38" s="10">
        <v>44412</v>
      </c>
      <c r="C38" s="620" t="s">
        <v>176</v>
      </c>
      <c r="D38" s="620"/>
      <c r="E38" s="621"/>
    </row>
    <row r="39" spans="1:5" x14ac:dyDescent="0.35">
      <c r="A39" s="401" t="s">
        <v>165</v>
      </c>
      <c r="B39" s="10">
        <v>44543</v>
      </c>
      <c r="C39" s="620" t="s">
        <v>1248</v>
      </c>
      <c r="D39" s="620"/>
      <c r="E39" s="621"/>
    </row>
    <row r="40" spans="1:5" x14ac:dyDescent="0.35">
      <c r="A40" s="401" t="s">
        <v>165</v>
      </c>
      <c r="B40" s="10">
        <v>44543</v>
      </c>
      <c r="C40" s="620" t="s">
        <v>1250</v>
      </c>
      <c r="D40" s="620"/>
      <c r="E40" s="621"/>
    </row>
    <row r="41" spans="1:5" ht="15" customHeight="1" x14ac:dyDescent="0.35">
      <c r="A41" s="401" t="s">
        <v>165</v>
      </c>
      <c r="B41" s="10">
        <v>44561</v>
      </c>
      <c r="C41" s="620" t="s">
        <v>1249</v>
      </c>
      <c r="D41" s="620"/>
      <c r="E41" s="621"/>
    </row>
    <row r="42" spans="1:5" x14ac:dyDescent="0.35">
      <c r="A42" s="401" t="s">
        <v>165</v>
      </c>
      <c r="B42" s="10">
        <v>44835</v>
      </c>
      <c r="C42" s="620" t="s">
        <v>1295</v>
      </c>
      <c r="D42" s="620"/>
      <c r="E42" s="621"/>
    </row>
    <row r="43" spans="1:5" x14ac:dyDescent="0.35">
      <c r="A43" s="401" t="s">
        <v>165</v>
      </c>
      <c r="B43" s="10">
        <v>45459</v>
      </c>
      <c r="C43" s="620" t="s">
        <v>1458</v>
      </c>
      <c r="D43" s="620"/>
      <c r="E43" s="621"/>
    </row>
    <row r="44" spans="1:5" x14ac:dyDescent="0.35">
      <c r="A44" s="401" t="s">
        <v>165</v>
      </c>
      <c r="B44" s="10">
        <v>45659</v>
      </c>
      <c r="C44" s="620" t="s">
        <v>1510</v>
      </c>
      <c r="D44" s="620"/>
      <c r="E44" s="621"/>
    </row>
  </sheetData>
  <mergeCells count="21">
    <mergeCell ref="C36:E36"/>
    <mergeCell ref="C34:E34"/>
    <mergeCell ref="C35:E35"/>
    <mergeCell ref="C33:E33"/>
    <mergeCell ref="C42:E42"/>
    <mergeCell ref="C44:E44"/>
    <mergeCell ref="A1:D1"/>
    <mergeCell ref="C26:E26"/>
    <mergeCell ref="C27:E27"/>
    <mergeCell ref="C28:E28"/>
    <mergeCell ref="C31:E31"/>
    <mergeCell ref="A23:F23"/>
    <mergeCell ref="C29:E29"/>
    <mergeCell ref="C30:E30"/>
    <mergeCell ref="C43:E43"/>
    <mergeCell ref="C32:E32"/>
    <mergeCell ref="C37:E37"/>
    <mergeCell ref="C39:E39"/>
    <mergeCell ref="C41:E41"/>
    <mergeCell ref="C40:E40"/>
    <mergeCell ref="C38:E38"/>
  </mergeCells>
  <phoneticPr fontId="42" type="noConversion"/>
  <conditionalFormatting sqref="E3">
    <cfRule type="colorScale" priority="417">
      <colorScale>
        <cfvo type="min"/>
        <cfvo type="max"/>
        <color rgb="FF92D050"/>
        <color rgb="FFFF0000"/>
      </colorScale>
    </cfRule>
  </conditionalFormatting>
  <conditionalFormatting sqref="E4">
    <cfRule type="colorScale" priority="392">
      <colorScale>
        <cfvo type="min"/>
        <cfvo type="max"/>
        <color rgb="FF92D050"/>
        <color rgb="FFFF0000"/>
      </colorScale>
    </cfRule>
  </conditionalFormatting>
  <conditionalFormatting sqref="E10:E12 E14">
    <cfRule type="colorScale" priority="476">
      <colorScale>
        <cfvo type="min"/>
        <cfvo type="max"/>
        <color rgb="FF92D050"/>
        <color rgb="FFFF0000"/>
      </colorScale>
    </cfRule>
  </conditionalFormatting>
  <conditionalFormatting sqref="E15 E13">
    <cfRule type="colorScale" priority="7802">
      <colorScale>
        <cfvo type="min"/>
        <cfvo type="max"/>
        <color rgb="FF92D050"/>
        <color rgb="FFFF0000"/>
      </colorScale>
    </cfRule>
  </conditionalFormatting>
  <conditionalFormatting sqref="E16:E21 E5:E9">
    <cfRule type="colorScale" priority="7699">
      <colorScale>
        <cfvo type="min"/>
        <cfvo type="max"/>
        <color rgb="FF92D050"/>
        <color rgb="FFFF0000"/>
      </colorScale>
    </cfRule>
  </conditionalFormatting>
  <conditionalFormatting sqref="F3:K21 N5:O9 R8 P9:Y11 N10 L11:O15 P12:R12 T12:Y12 P13:Y15 L16:Y21">
    <cfRule type="cellIs" dxfId="1134" priority="39" operator="equal">
      <formula>0</formula>
    </cfRule>
    <cfRule type="cellIs" dxfId="1133" priority="40" operator="greaterThan">
      <formula>0</formula>
    </cfRule>
  </conditionalFormatting>
  <conditionalFormatting sqref="L3:M10">
    <cfRule type="containsBlanks" priority="212" stopIfTrue="1">
      <formula>LEN(TRIM(L3))=0</formula>
    </cfRule>
  </conditionalFormatting>
  <conditionalFormatting sqref="L3:R3 L4:M10 P4:R7 S3:Y6 U7:Y8">
    <cfRule type="cellIs" dxfId="1132" priority="514" operator="equal">
      <formula>0</formula>
    </cfRule>
    <cfRule type="cellIs" dxfId="1131" priority="515" operator="greaterThan">
      <formula>0</formula>
    </cfRule>
  </conditionalFormatting>
  <conditionalFormatting sqref="N3:R7 F3:K21 R8 N8:O9 P9:Y11 N10 L11:O15 P12:R12 T12:Y12 P13:Y15 L16:Y21">
    <cfRule type="containsBlanks" priority="38" stopIfTrue="1">
      <formula>LEN(TRIM(F3))=0</formula>
    </cfRule>
  </conditionalFormatting>
  <conditionalFormatting sqref="N4:R4">
    <cfRule type="containsBlanks" priority="32" stopIfTrue="1">
      <formula>LEN(TRIM(N4))=0</formula>
    </cfRule>
    <cfRule type="cellIs" dxfId="1130" priority="33" operator="equal">
      <formula>0</formula>
    </cfRule>
    <cfRule type="cellIs" dxfId="1129" priority="34" operator="greaterThan">
      <formula>0</formula>
    </cfRule>
  </conditionalFormatting>
  <conditionalFormatting sqref="S7:T7">
    <cfRule type="containsBlanks" priority="1" stopIfTrue="1">
      <formula>LEN(TRIM(S7))=0</formula>
    </cfRule>
    <cfRule type="cellIs" dxfId="1128" priority="2" operator="equal">
      <formula>0</formula>
    </cfRule>
    <cfRule type="cellIs" dxfId="1127" priority="3" operator="greaterThan">
      <formula>0</formula>
    </cfRule>
  </conditionalFormatting>
  <conditionalFormatting sqref="S3:Y6 U7:Y8">
    <cfRule type="containsBlanks" priority="5" stopIfTrue="1">
      <formula>LEN(TRIM(S3))=0</formula>
    </cfRule>
  </conditionalFormatting>
  <conditionalFormatting sqref="AA5">
    <cfRule type="containsBlanks" priority="693" stopIfTrue="1">
      <formula>LEN(TRIM(AA5))=0</formula>
    </cfRule>
    <cfRule type="cellIs" dxfId="1126" priority="694" operator="equal">
      <formula>0</formula>
    </cfRule>
    <cfRule type="cellIs" dxfId="1125" priority="695" operator="greaterThan">
      <formula>0</formula>
    </cfRule>
  </conditionalFormatting>
  <hyperlinks>
    <hyperlink ref="F2" location="'2017-01b'!A1" display="2017-01b" xr:uid="{00000000-0004-0000-0900-000001000000}"/>
    <hyperlink ref="Z1" location="Home!A1" display="HOME" xr:uid="{00000000-0004-0000-0900-000002000000}"/>
    <hyperlink ref="H2" location="'2020-06'!A1" display="2020-06" xr:uid="{00000000-0004-0000-0900-000004000000}"/>
    <hyperlink ref="I2" location="'2021-01'!A1" display="2021-01" xr:uid="{00000000-0004-0000-0900-000005000000}"/>
    <hyperlink ref="J2" location="'2021-02'!A1" display="2021-02" xr:uid="{00000000-0004-0000-0900-000006000000}"/>
    <hyperlink ref="K2" location="'2021-03'!A1" display="2021-03" xr:uid="{00000000-0004-0000-0900-000007000000}"/>
    <hyperlink ref="L2" location="'2021-08'!A1" display="2021-08" xr:uid="{00000000-0004-0000-0900-00000C000000}"/>
    <hyperlink ref="M2" location="'2022-02'!A1" display="2022-02" xr:uid="{00000000-0004-0000-0900-00000E000000}"/>
    <hyperlink ref="N2" location="'2022-04'!A1" display="2022-03" xr:uid="{00000000-0004-0000-0900-000010000000}"/>
    <hyperlink ref="O2" location="'2022-05'!A1" display="2022-05" xr:uid="{00000000-0004-0000-0900-000011000000}"/>
    <hyperlink ref="P2" location="'2023-01'!A1" display="2023-01" xr:uid="{00000000-0004-0000-0900-000014000000}"/>
    <hyperlink ref="Q2" location="'2023-02'!A1" display="2023-02" xr:uid="{00000000-0004-0000-0900-000015000000}"/>
    <hyperlink ref="R2" location="'2023-04'!A1" display="2023-04" xr:uid="{00000000-0004-0000-0900-000017000000}"/>
    <hyperlink ref="S2" location="'2023-05'!A1" display="2023-05" xr:uid="{00000000-0004-0000-0900-000018000000}"/>
    <hyperlink ref="T2" location="'2023-06'!A1" display="2023-06" xr:uid="{00000000-0004-0000-0900-000019000000}"/>
    <hyperlink ref="U2" location="'2023-08'!A1" display="2023-08" xr:uid="{00000000-0004-0000-0900-00001B000000}"/>
    <hyperlink ref="V2" location="'2023-09'!A1" display="2023-09" xr:uid="{A151A563-814B-4F5A-AC6E-3C7D3426A9B9}"/>
    <hyperlink ref="W2" location="'2024-01'!A1" display="2024-01" xr:uid="{DAD3E511-7074-45E6-8997-3FD881B31C43}"/>
    <hyperlink ref="X2" location="'2024-02'!A1" display="2024-02" xr:uid="{3D3909F4-9436-4DAF-B1D2-6D812C3D10BB}"/>
    <hyperlink ref="Y2" location="'2024-03'!A1" display="2024-03" xr:uid="{A8AA91AF-13D0-4DCC-BA45-A8D3D2AB7A45}"/>
    <hyperlink ref="G2" location="'2019-04'!Print_Titles" display="2019-04" xr:uid="{1CD3319C-8A19-4371-A8ED-D7C2063E00A7}"/>
  </hyperlinks>
  <pageMargins left="0.7" right="0.7" top="0.75" bottom="0.75" header="0.3" footer="0.3"/>
  <pageSetup scale="43" orientation="landscape" horizontalDpi="1200" verticalDpi="1200" r:id="rId1"/>
  <headerFooter>
    <oddHeader>&amp;L&amp;F&amp;C&amp;A&amp;R&amp;"Calibri"&amp;10&amp;K000000 Limited Disclosure&amp;1#_x000D_</oddHeader>
    <oddFooter>&amp;LNERC (Public)_x000D_&amp;1#&amp;"Calibri"&amp;10&amp;K0000FF Limited Disclosure&amp;CPrinted on: &amp;D&amp;R&amp;P of &amp;N</oddFooter>
  </headerFooter>
  <legacy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89">
    <tabColor rgb="FFFF0000"/>
  </sheetPr>
  <dimension ref="A1:M39"/>
  <sheetViews>
    <sheetView showZeros="0" zoomScaleNormal="100" workbookViewId="0">
      <pane ySplit="1" topLeftCell="A2" activePane="bottomLeft" state="frozen"/>
      <selection pane="bottomLeft" activeCell="B3" sqref="B3:G3"/>
    </sheetView>
  </sheetViews>
  <sheetFormatPr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hidden="1" customWidth="1"/>
    <col min="10" max="10" width="19.453125" customWidth="1"/>
    <col min="11" max="12" width="10.453125" bestFit="1" customWidth="1"/>
  </cols>
  <sheetData>
    <row r="1" spans="1:13" s="7" customFormat="1" ht="18.5" x14ac:dyDescent="0.45">
      <c r="A1" s="27" t="str">
        <f>'Template Old'!A1</f>
        <v>Project</v>
      </c>
      <c r="B1" s="609" t="s">
        <v>629</v>
      </c>
      <c r="C1" s="610"/>
      <c r="D1" s="610"/>
      <c r="E1" s="610"/>
      <c r="F1" s="610"/>
      <c r="G1" s="610"/>
      <c r="H1" s="49" t="s">
        <v>178</v>
      </c>
    </row>
    <row r="2" spans="1:13" s="7" customFormat="1" ht="15" customHeight="1" x14ac:dyDescent="0.45">
      <c r="A2" s="3" t="str">
        <f>'Template Old'!A2</f>
        <v>Project Name</v>
      </c>
      <c r="B2" s="631" t="s">
        <v>630</v>
      </c>
      <c r="C2" s="631"/>
      <c r="D2" s="631"/>
      <c r="E2" s="631"/>
      <c r="F2" s="631"/>
      <c r="G2" s="631"/>
      <c r="H2" s="6"/>
    </row>
    <row r="3" spans="1:13" s="7" customFormat="1" ht="15" customHeight="1" x14ac:dyDescent="0.45">
      <c r="A3" s="3" t="str">
        <f>'Template Old'!A3</f>
        <v>Status</v>
      </c>
      <c r="B3" s="612" t="s">
        <v>505</v>
      </c>
      <c r="C3" s="612"/>
      <c r="D3" s="612"/>
      <c r="E3" s="612"/>
      <c r="F3" s="612"/>
      <c r="G3" s="612"/>
      <c r="H3" s="6"/>
    </row>
    <row r="4" spans="1:13" s="7" customFormat="1" ht="30.25" customHeight="1" x14ac:dyDescent="0.45">
      <c r="A4" s="3" t="str">
        <f>'Template Old'!A4</f>
        <v>Comments</v>
      </c>
      <c r="B4" s="600" t="s">
        <v>631</v>
      </c>
      <c r="C4" s="600"/>
      <c r="D4" s="600"/>
      <c r="E4" s="600"/>
      <c r="F4" s="600"/>
      <c r="G4" s="600"/>
      <c r="H4" s="6"/>
    </row>
    <row r="5" spans="1:13" x14ac:dyDescent="0.35">
      <c r="A5" s="3" t="str">
        <f>'Template Old'!A5</f>
        <v>Deliverable</v>
      </c>
      <c r="B5" s="632" t="s">
        <v>632</v>
      </c>
      <c r="C5" s="632"/>
      <c r="D5" s="632"/>
      <c r="E5" s="632"/>
      <c r="F5" s="632"/>
      <c r="G5" s="632"/>
      <c r="H5" s="323"/>
    </row>
    <row r="6" spans="1:13" x14ac:dyDescent="0.35">
      <c r="A6" s="3" t="str">
        <f>'Template Old'!A6</f>
        <v>Deadline</v>
      </c>
      <c r="B6" s="632" t="s">
        <v>191</v>
      </c>
      <c r="C6" s="632"/>
      <c r="D6" s="632"/>
      <c r="E6" s="632"/>
      <c r="F6" s="632"/>
      <c r="G6" s="632"/>
      <c r="H6" s="323"/>
    </row>
    <row r="7" spans="1:13" ht="72.5" x14ac:dyDescent="0.35">
      <c r="A7" s="424" t="str">
        <f>'Template Old'!A7</f>
        <v>Priority in RSDP, click to see applicable Footnote</v>
      </c>
      <c r="B7" s="320" t="s">
        <v>508</v>
      </c>
      <c r="C7" s="320"/>
      <c r="D7" s="3" t="str">
        <f>'Template Old'!D7</f>
        <v>Priority (1-Low, 2-Med, 3-High )</v>
      </c>
      <c r="E7" s="320">
        <v>3</v>
      </c>
      <c r="F7" s="3" t="str">
        <f>'Template Old'!F7</f>
        <v>Project has been Re-Baselined? (0-No, 1-Yes)</v>
      </c>
      <c r="G7" s="320">
        <v>0</v>
      </c>
      <c r="H7" s="323"/>
    </row>
    <row r="8" spans="1:13" x14ac:dyDescent="0.35">
      <c r="A8" s="3" t="str">
        <f>'Template Old'!A8</f>
        <v>P81 Req (2013)</v>
      </c>
      <c r="B8" s="632" t="s">
        <v>191</v>
      </c>
      <c r="C8" s="632"/>
      <c r="D8" s="632"/>
      <c r="E8" s="632"/>
      <c r="F8" s="632"/>
      <c r="G8" s="632"/>
      <c r="H8" s="323"/>
    </row>
    <row r="9" spans="1:13" x14ac:dyDescent="0.35">
      <c r="A9" s="3" t="str">
        <f>'Template Old'!A9</f>
        <v>Number of Directives</v>
      </c>
      <c r="B9" s="323">
        <v>0</v>
      </c>
      <c r="C9" s="632" t="s">
        <v>191</v>
      </c>
      <c r="D9" s="632"/>
      <c r="E9" s="632"/>
      <c r="F9" s="632"/>
      <c r="G9" s="632"/>
      <c r="H9" s="323"/>
    </row>
    <row r="10" spans="1:13" x14ac:dyDescent="0.35">
      <c r="A10" s="424" t="str">
        <f>'Template Old'!A10</f>
        <v>No. of Guidances (see Note 2)</v>
      </c>
      <c r="B10" s="323">
        <v>0</v>
      </c>
      <c r="C10" s="632" t="s">
        <v>191</v>
      </c>
      <c r="D10" s="632"/>
      <c r="E10" s="632"/>
      <c r="F10" s="632"/>
      <c r="G10" s="632"/>
      <c r="H10" s="323"/>
    </row>
    <row r="11" spans="1:13" ht="29" x14ac:dyDescent="0.35">
      <c r="A11" s="424" t="str">
        <f>'Template Old'!A11</f>
        <v>Directionally consistent with IERP findings (See Note 5)</v>
      </c>
      <c r="B11" s="632" t="s">
        <v>191</v>
      </c>
      <c r="C11" s="632"/>
      <c r="D11" s="632"/>
      <c r="E11" s="632"/>
      <c r="F11" s="632"/>
      <c r="G11" s="632"/>
      <c r="H11" s="321"/>
      <c r="K11" s="1"/>
      <c r="L11" s="1"/>
      <c r="M11" s="1"/>
    </row>
    <row r="12" spans="1:13" x14ac:dyDescent="0.35">
      <c r="A12" s="3" t="str">
        <f>'Template Old'!A12</f>
        <v>Developer</v>
      </c>
      <c r="B12" s="628" t="s">
        <v>509</v>
      </c>
      <c r="C12" s="628"/>
      <c r="D12" s="628"/>
      <c r="E12" s="628"/>
      <c r="F12" s="628"/>
      <c r="G12" s="628"/>
      <c r="H12" s="321"/>
    </row>
    <row r="13" spans="1:13" x14ac:dyDescent="0.35">
      <c r="A13" s="3" t="str">
        <f>'Template Old'!A13</f>
        <v>PMOS Liaison</v>
      </c>
      <c r="B13" s="628" t="s">
        <v>627</v>
      </c>
      <c r="C13" s="628"/>
      <c r="D13" s="628"/>
      <c r="E13" s="628"/>
      <c r="F13" s="628"/>
      <c r="G13" s="628"/>
      <c r="H13" s="321"/>
    </row>
    <row r="14" spans="1:13" x14ac:dyDescent="0.35">
      <c r="A14" s="3" t="str">
        <f>'Template Old'!A14</f>
        <v>Affected Standards</v>
      </c>
      <c r="B14" s="259">
        <v>1</v>
      </c>
      <c r="C14" s="632" t="s">
        <v>632</v>
      </c>
      <c r="D14" s="632"/>
      <c r="E14" s="632"/>
      <c r="F14" s="632"/>
      <c r="G14" s="632"/>
      <c r="H14" s="323"/>
    </row>
    <row r="15" spans="1:13" x14ac:dyDescent="0.35">
      <c r="A15" s="3" t="str">
        <f>'Template Old'!A15</f>
        <v>Last Updated</v>
      </c>
      <c r="B15" s="321"/>
      <c r="C15" s="323"/>
      <c r="D15" s="323"/>
      <c r="E15" s="323"/>
      <c r="F15" s="323"/>
      <c r="G15" s="323"/>
      <c r="H15" s="323"/>
    </row>
    <row r="16" spans="1:13" x14ac:dyDescent="0.35">
      <c r="A16" s="3">
        <f>'Template Old'!A16</f>
        <v>0</v>
      </c>
      <c r="B16" s="321"/>
      <c r="C16" s="323"/>
      <c r="D16" s="323"/>
      <c r="E16" s="323"/>
      <c r="F16" s="323"/>
      <c r="G16" s="323"/>
      <c r="H16" s="323"/>
    </row>
    <row r="17" spans="1:10" ht="15" thickBot="1" x14ac:dyDescent="0.4">
      <c r="A17" s="3">
        <f>'Template Old'!A17</f>
        <v>0</v>
      </c>
      <c r="B17" s="323"/>
      <c r="C17" s="323"/>
      <c r="D17" s="323"/>
      <c r="E17" s="323"/>
      <c r="F17" s="323"/>
      <c r="G17" s="323"/>
      <c r="H17" s="323"/>
    </row>
    <row r="18" spans="1:10" ht="44.75" customHeight="1" thickBot="1" x14ac:dyDescent="0.4">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64" t="str">
        <f>'Template Old'!I18</f>
        <v>Index</v>
      </c>
      <c r="J18" s="4"/>
    </row>
    <row r="19" spans="1:10" x14ac:dyDescent="0.35">
      <c r="A19" s="30" t="str">
        <f>'Lookup Lists'!C3</f>
        <v>Nominations - SAR / PR</v>
      </c>
      <c r="B19" s="75"/>
      <c r="C19" s="75"/>
      <c r="D19" s="17"/>
      <c r="E19" s="17"/>
      <c r="F19" s="41">
        <f t="shared" ref="F19:F34" si="0">IF(D19-B19&gt;DATE(2007,1,1),0,D19-B19)</f>
        <v>0</v>
      </c>
      <c r="G19" s="444"/>
      <c r="H19" s="445"/>
      <c r="I19" s="65">
        <v>1</v>
      </c>
    </row>
    <row r="20" spans="1:10" x14ac:dyDescent="0.35">
      <c r="A20" s="31" t="str">
        <f>'Lookup Lists'!C6</f>
        <v>Nominations - DT</v>
      </c>
      <c r="B20" s="75">
        <v>42353</v>
      </c>
      <c r="C20" s="75">
        <v>42374</v>
      </c>
      <c r="D20" s="10">
        <v>42353</v>
      </c>
      <c r="E20" s="10">
        <v>42374</v>
      </c>
      <c r="F20" s="42">
        <f t="shared" si="0"/>
        <v>0</v>
      </c>
      <c r="G20" s="442"/>
      <c r="H20" s="443"/>
      <c r="I20" s="66">
        <v>2</v>
      </c>
    </row>
    <row r="21" spans="1:10" x14ac:dyDescent="0.35">
      <c r="A21" s="31" t="str">
        <f>'Lookup Lists'!C9</f>
        <v>QR - Quality Review</v>
      </c>
      <c r="B21" s="75"/>
      <c r="C21" s="75"/>
      <c r="D21" s="10"/>
      <c r="E21" s="8"/>
      <c r="F21" s="42">
        <f t="shared" si="0"/>
        <v>0</v>
      </c>
      <c r="G21" s="442"/>
      <c r="H21" s="443"/>
      <c r="I21" s="67">
        <v>3</v>
      </c>
    </row>
    <row r="22" spans="1:10" x14ac:dyDescent="0.35">
      <c r="A22" s="29" t="str">
        <f>'Lookup Lists'!C4</f>
        <v>SP1 - SAR/PR/WP Posting 1</v>
      </c>
      <c r="B22" s="75"/>
      <c r="C22" s="75"/>
      <c r="D22" s="10"/>
      <c r="E22" s="8"/>
      <c r="F22" s="42">
        <f t="shared" si="0"/>
        <v>0</v>
      </c>
      <c r="G22" s="442"/>
      <c r="H22" s="443"/>
      <c r="I22" s="66">
        <v>4</v>
      </c>
    </row>
    <row r="23" spans="1:10" x14ac:dyDescent="0.35">
      <c r="A23" s="29" t="str">
        <f>'Lookup Lists'!C5</f>
        <v>SP2 - SAR/PR/WP Posting 2</v>
      </c>
      <c r="B23" s="75"/>
      <c r="C23" s="75"/>
      <c r="D23" s="10"/>
      <c r="E23" s="8"/>
      <c r="F23" s="42">
        <f t="shared" si="0"/>
        <v>0</v>
      </c>
      <c r="G23" s="442"/>
      <c r="H23" s="443"/>
      <c r="I23" s="67">
        <v>5</v>
      </c>
    </row>
    <row r="24" spans="1:10" x14ac:dyDescent="0.35">
      <c r="A24" s="32" t="str">
        <f>'Lookup Lists'!C7</f>
        <v>CP1 - Comment Period 1</v>
      </c>
      <c r="B24" s="75"/>
      <c r="C24" s="75"/>
      <c r="D24" s="10"/>
      <c r="E24" s="8"/>
      <c r="F24" s="42">
        <f t="shared" si="0"/>
        <v>0</v>
      </c>
      <c r="G24" s="442"/>
      <c r="H24" s="443"/>
      <c r="I24" s="66">
        <v>6</v>
      </c>
    </row>
    <row r="25" spans="1:10" x14ac:dyDescent="0.35">
      <c r="A25" s="32" t="str">
        <f>'Lookup Lists'!C8</f>
        <v>CP2 - Comment Period 2</v>
      </c>
      <c r="B25" s="75"/>
      <c r="C25" s="75"/>
      <c r="D25" s="10"/>
      <c r="E25" s="8"/>
      <c r="F25" s="42">
        <f t="shared" si="0"/>
        <v>0</v>
      </c>
      <c r="G25" s="442"/>
      <c r="H25" s="443"/>
      <c r="I25" s="67">
        <v>7</v>
      </c>
    </row>
    <row r="26" spans="1:10" x14ac:dyDescent="0.35">
      <c r="A26" s="34" t="str">
        <f>'Lookup Lists'!C10</f>
        <v>CIB - Com/Ballot 1 (Initial)</v>
      </c>
      <c r="B26" s="96"/>
      <c r="C26" s="96"/>
      <c r="D26" s="10">
        <v>42475</v>
      </c>
      <c r="E26" s="8">
        <f>D26+45</f>
        <v>42520</v>
      </c>
      <c r="F26" s="42">
        <f t="shared" si="0"/>
        <v>0</v>
      </c>
      <c r="G26" s="442"/>
      <c r="H26" s="97"/>
      <c r="I26" s="66">
        <v>8</v>
      </c>
    </row>
    <row r="27" spans="1:10" x14ac:dyDescent="0.35">
      <c r="A27" s="34" t="str">
        <f>'Lookup Lists'!C11</f>
        <v xml:space="preserve">CAB - Com/Add Ballot 2 </v>
      </c>
      <c r="B27" s="75"/>
      <c r="C27" s="75"/>
      <c r="D27" s="10"/>
      <c r="E27" s="8"/>
      <c r="F27" s="42">
        <f t="shared" si="0"/>
        <v>0</v>
      </c>
      <c r="G27" s="442"/>
      <c r="H27" s="97"/>
      <c r="I27" s="67">
        <v>9</v>
      </c>
    </row>
    <row r="28" spans="1:10" x14ac:dyDescent="0.35">
      <c r="A28" s="34" t="str">
        <f>'Lookup Lists'!C12</f>
        <v>CAB - Com/Add Ballot 3</v>
      </c>
      <c r="B28" s="75"/>
      <c r="C28" s="75"/>
      <c r="D28" s="10"/>
      <c r="E28" s="8"/>
      <c r="F28" s="42">
        <f t="shared" si="0"/>
        <v>0</v>
      </c>
      <c r="G28" s="442"/>
      <c r="H28" s="443"/>
      <c r="I28" s="66">
        <v>10</v>
      </c>
    </row>
    <row r="29" spans="1:10" x14ac:dyDescent="0.35">
      <c r="A29" s="34" t="str">
        <f>'Lookup Lists'!C13</f>
        <v>CAB - Com/Add Ballot 4</v>
      </c>
      <c r="B29" s="75"/>
      <c r="C29" s="75"/>
      <c r="D29" s="10"/>
      <c r="E29" s="8"/>
      <c r="F29" s="42">
        <f t="shared" si="0"/>
        <v>0</v>
      </c>
      <c r="G29" s="442"/>
      <c r="H29" s="443"/>
      <c r="I29" s="67">
        <v>11</v>
      </c>
    </row>
    <row r="30" spans="1:10" x14ac:dyDescent="0.35">
      <c r="A30" s="34" t="str">
        <f>'Lookup Lists'!C14</f>
        <v>CAB - Com/Add Ballot 5</v>
      </c>
      <c r="B30" s="75"/>
      <c r="C30" s="75"/>
      <c r="D30" s="10"/>
      <c r="E30" s="8"/>
      <c r="F30" s="42">
        <f t="shared" si="0"/>
        <v>0</v>
      </c>
      <c r="G30" s="442"/>
      <c r="H30" s="443"/>
      <c r="I30" s="66">
        <v>12</v>
      </c>
    </row>
    <row r="31" spans="1:10" x14ac:dyDescent="0.35">
      <c r="A31" s="35" t="str">
        <f>'Lookup Lists'!C15</f>
        <v>FB - Final Ballot</v>
      </c>
      <c r="B31" s="96"/>
      <c r="C31" s="96"/>
      <c r="D31" s="44"/>
      <c r="E31" s="45"/>
      <c r="F31" s="42">
        <f t="shared" si="0"/>
        <v>0</v>
      </c>
      <c r="G31" s="442"/>
      <c r="H31" s="443"/>
      <c r="I31" s="67">
        <v>13</v>
      </c>
    </row>
    <row r="32" spans="1:10" x14ac:dyDescent="0.35">
      <c r="A32" s="36" t="str">
        <f>'Lookup Lists'!C16</f>
        <v>PTB - Present to BOT</v>
      </c>
      <c r="B32" s="96"/>
      <c r="C32" s="96"/>
      <c r="D32" s="10">
        <v>42592</v>
      </c>
      <c r="E32" s="8">
        <f>D32+2</f>
        <v>42594</v>
      </c>
      <c r="F32" s="42">
        <f t="shared" si="0"/>
        <v>0</v>
      </c>
      <c r="G32" s="442"/>
      <c r="H32" s="443"/>
      <c r="I32" s="66">
        <v>14</v>
      </c>
    </row>
    <row r="33" spans="1:9" x14ac:dyDescent="0.35">
      <c r="A33" s="37" t="str">
        <f>'Lookup Lists'!C17</f>
        <v>Filing - Filing with Regulators</v>
      </c>
      <c r="B33" s="75"/>
      <c r="C33" s="75"/>
      <c r="D33" s="10"/>
      <c r="E33" s="8"/>
      <c r="F33" s="42">
        <f t="shared" si="0"/>
        <v>0</v>
      </c>
      <c r="G33" s="442"/>
      <c r="H33" s="443"/>
      <c r="I33" s="67">
        <v>15</v>
      </c>
    </row>
    <row r="34" spans="1:9" ht="15" thickBot="1" x14ac:dyDescent="0.4">
      <c r="A34" s="38" t="str">
        <f>'Lookup Lists'!C18</f>
        <v>PT - Post Approval Training</v>
      </c>
      <c r="B34" s="76"/>
      <c r="C34" s="76"/>
      <c r="D34" s="14"/>
      <c r="E34" s="15"/>
      <c r="F34" s="43">
        <f t="shared" si="0"/>
        <v>0</v>
      </c>
      <c r="G34" s="82"/>
      <c r="H34" s="88"/>
      <c r="I34" s="68">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427" t="s">
        <v>156</v>
      </c>
      <c r="B37" s="427" t="s">
        <v>157</v>
      </c>
      <c r="C37" s="648" t="s">
        <v>158</v>
      </c>
      <c r="D37" s="648"/>
      <c r="E37" s="648"/>
      <c r="F37" s="648"/>
      <c r="G37" s="648"/>
      <c r="H37" s="648"/>
    </row>
    <row r="38" spans="1:9" x14ac:dyDescent="0.35">
      <c r="A38" s="92" t="s">
        <v>633</v>
      </c>
      <c r="B38" s="93">
        <v>42401</v>
      </c>
      <c r="C38" s="704" t="s">
        <v>634</v>
      </c>
      <c r="D38" s="705"/>
      <c r="E38" s="705"/>
      <c r="F38" s="705"/>
      <c r="G38" s="705"/>
      <c r="H38" s="706"/>
    </row>
    <row r="39" spans="1:9" ht="15" thickBot="1" x14ac:dyDescent="0.4">
      <c r="A39" s="94"/>
      <c r="B39" s="428"/>
      <c r="C39" s="597"/>
      <c r="D39" s="597"/>
      <c r="E39" s="597"/>
      <c r="F39" s="597"/>
      <c r="G39" s="597"/>
      <c r="H39" s="598"/>
    </row>
  </sheetData>
  <autoFilter ref="A18:I34" xr:uid="{00000000-0009-0000-0000-00005A000000}"/>
  <customSheetViews>
    <customSheetView guid="{1320E5F0-9854-46BA-9165-0D2D126E5847}" showPageBreaks="1" zeroValues="0" printArea="1" showAutoFilter="1" hiddenColumns="1">
      <pane ySplit="1" topLeftCell="A2" activePane="bottomLeft" state="frozen"/>
      <selection pane="bottomLeft"/>
      <pageMargins left="0" right="0" top="0" bottom="0" header="0" footer="0"/>
      <pageSetup orientation="landscape" horizontalDpi="1200" verticalDpi="1200" r:id="rId1"/>
      <headerFooter>
        <oddHeader>&amp;F</oddHeader>
        <oddFooter>&amp;F</oddFooter>
      </headerFooter>
      <autoFilter ref="A18:I34" xr:uid="{333A8F34-1B63-475F-BD4D-62C843B7DF96}"/>
    </customSheetView>
  </customSheetViews>
  <mergeCells count="16">
    <mergeCell ref="B12:G12"/>
    <mergeCell ref="B1:G1"/>
    <mergeCell ref="B2:G2"/>
    <mergeCell ref="B3:G3"/>
    <mergeCell ref="B4:G4"/>
    <mergeCell ref="B5:G5"/>
    <mergeCell ref="B6:G6"/>
    <mergeCell ref="B8:G8"/>
    <mergeCell ref="B11:G11"/>
    <mergeCell ref="C9:G9"/>
    <mergeCell ref="C10:G10"/>
    <mergeCell ref="C39:H39"/>
    <mergeCell ref="B13:G13"/>
    <mergeCell ref="C37:H37"/>
    <mergeCell ref="C38:H38"/>
    <mergeCell ref="C14:G14"/>
  </mergeCells>
  <conditionalFormatting sqref="B19:C34">
    <cfRule type="expression" dxfId="721" priority="1">
      <formula>AND($B19&lt;=NOW(),$C19&gt;=NOW())</formula>
    </cfRule>
  </conditionalFormatting>
  <conditionalFormatting sqref="D20:E20">
    <cfRule type="expression" dxfId="720" priority="2">
      <formula>AND($B20&lt;=NOW(),$C20&gt;=NOW())</formula>
    </cfRule>
  </conditionalFormatting>
  <conditionalFormatting sqref="F19:F34">
    <cfRule type="cellIs" dxfId="719" priority="4" operator="lessThan">
      <formula>-90</formula>
    </cfRule>
    <cfRule type="cellIs" dxfId="718" priority="5" operator="lessThan">
      <formula>-45</formula>
    </cfRule>
    <cfRule type="cellIs" dxfId="717" priority="6" operator="greaterThan">
      <formula>-45</formula>
    </cfRule>
  </conditionalFormatting>
  <hyperlinks>
    <hyperlink ref="B2" r:id="rId2" display="Phase 2 System Protection Coordination" xr:uid="{00000000-0004-0000-5A00-000000000000}"/>
    <hyperlink ref="H1" location="Home!A1" display="Return to Home" xr:uid="{00000000-0004-0000-5A00-000001000000}"/>
    <hyperlink ref="B2:G2" r:id="rId3" display="Interpretation of TOP-002-2.1b for FMPP" xr:uid="{00000000-0004-0000-5A00-000002000000}"/>
    <hyperlink ref="B12:G12" r:id="rId4" display="Lacey Ourso" xr:uid="{00000000-0004-0000-5A00-000003000000}"/>
    <hyperlink ref="B13:G13" r:id="rId5" display="Brian Murphy" xr:uid="{00000000-0004-0000-5A00-000004000000}"/>
    <hyperlink ref="A7" location="Footnote_8_2017_2019_RSDP" display="Footnote_8_2017_2019_RSDP" xr:uid="{00000000-0004-0000-5A00-000005000000}"/>
    <hyperlink ref="A10" location="Footnotes!A1" display="Footnotes!A1" xr:uid="{00000000-0004-0000-5A00-000006000000}"/>
    <hyperlink ref="A11" location="Footnotes!A1" display="Footnotes!A1" xr:uid="{00000000-0004-0000-5A00-000007000000}"/>
  </hyperlinks>
  <pageMargins left="0.7" right="0.7" top="0.75" bottom="0.75" header="0.3" footer="0.3"/>
  <pageSetup orientation="landscape" horizontalDpi="1200" verticalDpi="1200" r:id="rId6"/>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7" id="{3EF7D58D-3584-482E-8EED-C6AC2FD98DE3}">
            <xm:f>IF($B$20=Home!$I$5,$A$24,)</xm:f>
            <x14:dxf/>
          </x14:cfRule>
          <xm:sqref>I10:ABK10</xm:sqref>
        </x14:conditionalFormatting>
      </x14:conditionalFormatting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0">
    <tabColor rgb="FFFF0000"/>
  </sheetPr>
  <dimension ref="A1:M42"/>
  <sheetViews>
    <sheetView showZeros="0" zoomScaleNormal="100" workbookViewId="0">
      <pane ySplit="1" topLeftCell="A2" activePane="bottomLeft" state="frozen"/>
      <selection pane="bottomLeft" activeCell="B1" sqref="B1:G1"/>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hidden="1" customWidth="1"/>
    <col min="10" max="10" width="19.453125" customWidth="1"/>
    <col min="11" max="12" width="10.453125" bestFit="1" customWidth="1"/>
  </cols>
  <sheetData>
    <row r="1" spans="1:13" s="7" customFormat="1" ht="18.5" x14ac:dyDescent="0.45">
      <c r="A1" s="27" t="str">
        <f>'Template Old'!A1</f>
        <v>Project</v>
      </c>
      <c r="B1" s="629" t="s">
        <v>635</v>
      </c>
      <c r="C1" s="630"/>
      <c r="D1" s="630"/>
      <c r="E1" s="630"/>
      <c r="F1" s="630"/>
      <c r="G1" s="630"/>
      <c r="H1" s="49" t="s">
        <v>178</v>
      </c>
    </row>
    <row r="2" spans="1:13" s="7" customFormat="1" ht="15" customHeight="1" x14ac:dyDescent="0.45">
      <c r="A2" s="3" t="str">
        <f>'Template Old'!A2</f>
        <v>Project Name</v>
      </c>
      <c r="B2" s="631" t="s">
        <v>636</v>
      </c>
      <c r="C2" s="631"/>
      <c r="D2" s="631"/>
      <c r="E2" s="631"/>
      <c r="F2" s="631"/>
      <c r="G2" s="631"/>
      <c r="H2" s="6"/>
    </row>
    <row r="3" spans="1:13" s="7" customFormat="1" ht="15" customHeight="1" x14ac:dyDescent="0.45">
      <c r="A3" s="3" t="str">
        <f>'Template Old'!A3</f>
        <v>Status</v>
      </c>
      <c r="B3" s="612" t="s">
        <v>328</v>
      </c>
      <c r="C3" s="612"/>
      <c r="D3" s="612"/>
      <c r="E3" s="612"/>
      <c r="F3" s="612"/>
      <c r="G3" s="612"/>
      <c r="H3" s="6"/>
    </row>
    <row r="4" spans="1:13" s="7" customFormat="1" ht="32.9" customHeight="1" x14ac:dyDescent="0.45">
      <c r="A4" s="3" t="str">
        <f>'Template Old'!A4</f>
        <v>Comments</v>
      </c>
      <c r="B4" s="600" t="s">
        <v>637</v>
      </c>
      <c r="C4" s="600"/>
      <c r="D4" s="600"/>
      <c r="E4" s="600"/>
      <c r="F4" s="600"/>
      <c r="G4" s="600"/>
      <c r="H4" s="6"/>
    </row>
    <row r="5" spans="1:13" x14ac:dyDescent="0.35">
      <c r="A5" s="3" t="str">
        <f>'Template Old'!A5</f>
        <v>Deliverable</v>
      </c>
      <c r="B5" s="632" t="s">
        <v>638</v>
      </c>
      <c r="C5" s="632"/>
      <c r="D5" s="632"/>
      <c r="E5" s="632"/>
      <c r="F5" s="632"/>
      <c r="G5" s="632"/>
      <c r="H5" s="323"/>
    </row>
    <row r="6" spans="1:13" x14ac:dyDescent="0.35">
      <c r="A6" s="3" t="str">
        <f>'Template Old'!A6</f>
        <v>Deadline</v>
      </c>
      <c r="B6" s="639" t="s">
        <v>191</v>
      </c>
      <c r="C6" s="639"/>
      <c r="D6" s="639"/>
      <c r="E6" s="639"/>
      <c r="F6" s="639"/>
      <c r="G6" s="639"/>
      <c r="H6" s="323"/>
    </row>
    <row r="7" spans="1:13" ht="29" x14ac:dyDescent="0.35">
      <c r="A7" s="424" t="str">
        <f>'Template Old'!A7</f>
        <v>Priority in RSDP, click to see applicable Footnote</v>
      </c>
      <c r="B7" s="639" t="s">
        <v>527</v>
      </c>
      <c r="C7" s="639"/>
      <c r="D7" s="639"/>
      <c r="E7" s="639"/>
      <c r="F7" s="639"/>
      <c r="G7" s="639"/>
      <c r="H7" s="323"/>
    </row>
    <row r="8" spans="1:13" x14ac:dyDescent="0.35">
      <c r="A8" s="3" t="str">
        <f>'Template Old'!A8</f>
        <v>P81 Req (2013)</v>
      </c>
      <c r="B8" s="639" t="s">
        <v>191</v>
      </c>
      <c r="C8" s="639"/>
      <c r="D8" s="639"/>
      <c r="E8" s="639"/>
      <c r="F8" s="639"/>
      <c r="G8" s="639"/>
      <c r="H8" s="323"/>
    </row>
    <row r="9" spans="1:13" x14ac:dyDescent="0.35">
      <c r="A9" s="3" t="str">
        <f>'Template Old'!A9</f>
        <v>Number of Directives</v>
      </c>
      <c r="B9" s="639" t="s">
        <v>191</v>
      </c>
      <c r="C9" s="639"/>
      <c r="D9" s="639"/>
      <c r="E9" s="639"/>
      <c r="F9" s="639"/>
      <c r="G9" s="639"/>
      <c r="H9" s="323"/>
    </row>
    <row r="10" spans="1:13" x14ac:dyDescent="0.35">
      <c r="A10" s="424" t="str">
        <f>'Template Old'!A10</f>
        <v>No. of Guidances (see Note 2)</v>
      </c>
      <c r="B10" s="639" t="s">
        <v>191</v>
      </c>
      <c r="C10" s="639"/>
      <c r="D10" s="639"/>
      <c r="E10" s="639"/>
      <c r="F10" s="639"/>
      <c r="G10" s="639"/>
      <c r="H10" s="323"/>
    </row>
    <row r="11" spans="1:13" ht="29" x14ac:dyDescent="0.35">
      <c r="A11" s="424" t="str">
        <f>'Template Old'!A11</f>
        <v>Directionally consistent with IERP findings (See Note 5)</v>
      </c>
      <c r="B11" s="632" t="s">
        <v>191</v>
      </c>
      <c r="C11" s="632"/>
      <c r="D11" s="632"/>
      <c r="E11" s="632"/>
      <c r="F11" s="632"/>
      <c r="G11" s="632"/>
      <c r="H11" s="321"/>
      <c r="K11" s="1"/>
      <c r="L11" s="1"/>
      <c r="M11" s="1"/>
    </row>
    <row r="12" spans="1:13" x14ac:dyDescent="0.35">
      <c r="A12" s="3" t="str">
        <f>'Template Old'!A12</f>
        <v>Developer</v>
      </c>
      <c r="B12" s="628" t="s">
        <v>422</v>
      </c>
      <c r="C12" s="628"/>
      <c r="D12" s="628"/>
      <c r="E12" s="628"/>
      <c r="F12" s="628"/>
      <c r="G12" s="628"/>
      <c r="H12" s="321"/>
    </row>
    <row r="13" spans="1:13" x14ac:dyDescent="0.35">
      <c r="A13" s="3" t="str">
        <f>'Template Old'!A13</f>
        <v>PMOS Liaison</v>
      </c>
      <c r="B13" s="628" t="s">
        <v>185</v>
      </c>
      <c r="C13" s="628"/>
      <c r="D13" s="628"/>
      <c r="E13" s="628"/>
      <c r="F13" s="628"/>
      <c r="G13" s="628"/>
      <c r="H13" s="321"/>
    </row>
    <row r="14" spans="1:13" ht="29.9" customHeight="1" x14ac:dyDescent="0.35">
      <c r="A14" s="3" t="str">
        <f>'Template Old'!A14</f>
        <v>Affected Standards</v>
      </c>
      <c r="B14" s="632" t="s">
        <v>639</v>
      </c>
      <c r="C14" s="632"/>
      <c r="D14" s="632"/>
      <c r="E14" s="632"/>
      <c r="F14" s="632"/>
      <c r="G14" s="632"/>
      <c r="H14" s="323"/>
    </row>
    <row r="15" spans="1:13" x14ac:dyDescent="0.35">
      <c r="A15" s="3" t="str">
        <f>'Template Old'!A15</f>
        <v>Last Updated</v>
      </c>
      <c r="B15" s="239">
        <v>42900</v>
      </c>
      <c r="C15" s="323"/>
      <c r="D15" s="323"/>
      <c r="E15" s="323"/>
      <c r="F15" s="323"/>
      <c r="G15" s="323"/>
      <c r="H15" s="323"/>
    </row>
    <row r="16" spans="1:13" x14ac:dyDescent="0.35">
      <c r="A16" s="3"/>
      <c r="B16" s="321"/>
      <c r="C16" s="323"/>
      <c r="D16" s="323"/>
      <c r="E16" s="323"/>
      <c r="F16" s="323"/>
      <c r="G16" s="323"/>
      <c r="H16" s="323"/>
    </row>
    <row r="17" spans="1:10" ht="15" thickBot="1" x14ac:dyDescent="0.4">
      <c r="A17" s="5"/>
      <c r="B17" s="323"/>
      <c r="C17" s="323"/>
      <c r="D17" s="323"/>
      <c r="E17" s="323"/>
      <c r="F17" s="323"/>
      <c r="G17" s="323"/>
      <c r="H17" s="323"/>
    </row>
    <row r="18" spans="1:10" ht="44.75" customHeight="1" thickBot="1" x14ac:dyDescent="0.4">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64" t="str">
        <f>'Template Old'!I18</f>
        <v>Index</v>
      </c>
      <c r="J18" s="4"/>
    </row>
    <row r="19" spans="1:10" x14ac:dyDescent="0.35">
      <c r="A19" s="30" t="str">
        <f>'Lookup Lists'!C3</f>
        <v>Nominations - SAR / PR</v>
      </c>
      <c r="B19" s="74">
        <v>42410</v>
      </c>
      <c r="C19" s="74">
        <v>42423</v>
      </c>
      <c r="D19" s="74">
        <v>42410</v>
      </c>
      <c r="E19" s="74">
        <v>42423</v>
      </c>
      <c r="F19" s="41">
        <f t="shared" ref="F19:F34" si="0">IF(D19-B19&gt;DATE(2007,1,1),0,D19-B19)</f>
        <v>0</v>
      </c>
      <c r="G19" s="444"/>
      <c r="H19" s="445"/>
      <c r="I19" s="65">
        <v>1</v>
      </c>
    </row>
    <row r="20" spans="1:10" x14ac:dyDescent="0.35">
      <c r="A20" s="31" t="str">
        <f>'Lookup Lists'!C6</f>
        <v>Nominations - DT</v>
      </c>
      <c r="B20" s="75"/>
      <c r="C20" s="74"/>
      <c r="D20" s="10"/>
      <c r="E20" s="17"/>
      <c r="F20" s="42">
        <f t="shared" si="0"/>
        <v>0</v>
      </c>
      <c r="G20" s="442"/>
      <c r="H20" s="443"/>
      <c r="I20" s="66">
        <v>2</v>
      </c>
    </row>
    <row r="21" spans="1:10" x14ac:dyDescent="0.35">
      <c r="A21" s="133" t="str">
        <f>'Lookup Lists'!C9</f>
        <v>QR - Quality Review</v>
      </c>
      <c r="B21" s="75"/>
      <c r="C21" s="74"/>
      <c r="D21" s="10"/>
      <c r="E21" s="17"/>
      <c r="F21" s="42">
        <f t="shared" si="0"/>
        <v>0</v>
      </c>
      <c r="G21" s="442"/>
      <c r="H21" s="443"/>
      <c r="I21" s="67">
        <v>3</v>
      </c>
    </row>
    <row r="22" spans="1:10" x14ac:dyDescent="0.35">
      <c r="A22" s="29" t="str">
        <f>'Lookup Lists'!C4</f>
        <v>SP1 - SAR/PR/WP Posting 1</v>
      </c>
      <c r="B22" s="75">
        <v>42745</v>
      </c>
      <c r="C22" s="75">
        <v>42789</v>
      </c>
      <c r="D22" s="75">
        <v>42758</v>
      </c>
      <c r="E22" s="74">
        <f>+D22+44</f>
        <v>42802</v>
      </c>
      <c r="F22" s="42">
        <f t="shared" si="0"/>
        <v>13</v>
      </c>
      <c r="G22" s="442"/>
      <c r="H22" s="443"/>
      <c r="I22" s="66">
        <v>4</v>
      </c>
    </row>
    <row r="23" spans="1:10" x14ac:dyDescent="0.35">
      <c r="A23" s="29" t="str">
        <f>'Lookup Lists'!C5</f>
        <v>SP2 - SAR/PR/WP Posting 2</v>
      </c>
      <c r="B23" s="75"/>
      <c r="C23" s="75"/>
      <c r="D23" s="10"/>
      <c r="E23" s="10"/>
      <c r="F23" s="42">
        <f t="shared" si="0"/>
        <v>0</v>
      </c>
      <c r="G23" s="442"/>
      <c r="H23" s="443"/>
      <c r="I23" s="67">
        <v>5</v>
      </c>
    </row>
    <row r="24" spans="1:10" x14ac:dyDescent="0.35">
      <c r="A24" s="32" t="str">
        <f>'Lookup Lists'!C7</f>
        <v>CP1 - Comment Period 1</v>
      </c>
      <c r="B24" s="75"/>
      <c r="C24" s="75"/>
      <c r="D24" s="10"/>
      <c r="E24" s="10"/>
      <c r="F24" s="42">
        <f t="shared" si="0"/>
        <v>0</v>
      </c>
      <c r="G24" s="442"/>
      <c r="H24" s="443"/>
      <c r="I24" s="66">
        <v>6</v>
      </c>
    </row>
    <row r="25" spans="1:10" x14ac:dyDescent="0.35">
      <c r="A25" s="32" t="str">
        <f>'Lookup Lists'!C8</f>
        <v>CP2 - Comment Period 2</v>
      </c>
      <c r="B25" s="75"/>
      <c r="C25" s="75"/>
      <c r="D25" s="10"/>
      <c r="E25" s="10"/>
      <c r="F25" s="42">
        <f t="shared" si="0"/>
        <v>0</v>
      </c>
      <c r="G25" s="442"/>
      <c r="H25" s="443"/>
      <c r="I25" s="67">
        <v>7</v>
      </c>
    </row>
    <row r="26" spans="1:10" x14ac:dyDescent="0.35">
      <c r="A26" s="34" t="str">
        <f>'Lookup Lists'!C10</f>
        <v>CIB - Com/Ballot 1 (Initial)</v>
      </c>
      <c r="B26" s="75"/>
      <c r="C26" s="75"/>
      <c r="D26" s="10"/>
      <c r="E26" s="10"/>
      <c r="F26" s="42">
        <f t="shared" si="0"/>
        <v>0</v>
      </c>
      <c r="G26" s="442"/>
      <c r="H26" s="97"/>
      <c r="I26" s="66">
        <v>8</v>
      </c>
    </row>
    <row r="27" spans="1:10" x14ac:dyDescent="0.35">
      <c r="A27" s="34" t="str">
        <f>'Lookup Lists'!C11</f>
        <v xml:space="preserve">CAB - Com/Add Ballot 2 </v>
      </c>
      <c r="B27" s="75"/>
      <c r="C27" s="75"/>
      <c r="D27" s="10"/>
      <c r="E27" s="10"/>
      <c r="F27" s="42">
        <f t="shared" si="0"/>
        <v>0</v>
      </c>
      <c r="G27" s="442"/>
      <c r="H27" s="97"/>
      <c r="I27" s="67">
        <v>9</v>
      </c>
    </row>
    <row r="28" spans="1:10" x14ac:dyDescent="0.35">
      <c r="A28" s="34" t="str">
        <f>'Lookup Lists'!C12</f>
        <v>CAB - Com/Add Ballot 3</v>
      </c>
      <c r="B28" s="75"/>
      <c r="C28" s="75"/>
      <c r="D28" s="10"/>
      <c r="E28" s="10"/>
      <c r="F28" s="42">
        <f t="shared" si="0"/>
        <v>0</v>
      </c>
      <c r="G28" s="442"/>
      <c r="H28" s="443"/>
      <c r="I28" s="66">
        <v>10</v>
      </c>
    </row>
    <row r="29" spans="1:10" x14ac:dyDescent="0.35">
      <c r="A29" s="34" t="str">
        <f>'Lookup Lists'!C13</f>
        <v>CAB - Com/Add Ballot 4</v>
      </c>
      <c r="B29" s="75"/>
      <c r="C29" s="75"/>
      <c r="D29" s="10"/>
      <c r="E29" s="10"/>
      <c r="F29" s="42">
        <f t="shared" si="0"/>
        <v>0</v>
      </c>
      <c r="G29" s="442"/>
      <c r="H29" s="443"/>
      <c r="I29" s="67">
        <v>11</v>
      </c>
    </row>
    <row r="30" spans="1:10" x14ac:dyDescent="0.35">
      <c r="A30" s="34" t="str">
        <f>'Lookup Lists'!C14</f>
        <v>CAB - Com/Add Ballot 5</v>
      </c>
      <c r="B30" s="75"/>
      <c r="C30" s="75"/>
      <c r="D30" s="10"/>
      <c r="E30" s="10"/>
      <c r="F30" s="42">
        <f t="shared" si="0"/>
        <v>0</v>
      </c>
      <c r="G30" s="442"/>
      <c r="H30" s="443"/>
      <c r="I30" s="66">
        <v>12</v>
      </c>
    </row>
    <row r="31" spans="1:10" x14ac:dyDescent="0.35">
      <c r="A31" s="35" t="str">
        <f>'Lookup Lists'!C15</f>
        <v>FB - Final Ballot</v>
      </c>
      <c r="B31" s="75"/>
      <c r="C31" s="75"/>
      <c r="D31" s="10"/>
      <c r="E31" s="10"/>
      <c r="F31" s="42">
        <f t="shared" si="0"/>
        <v>0</v>
      </c>
      <c r="G31" s="442"/>
      <c r="H31" s="443"/>
      <c r="I31" s="67">
        <v>13</v>
      </c>
    </row>
    <row r="32" spans="1:10" x14ac:dyDescent="0.35">
      <c r="A32" s="36" t="str">
        <f>'Lookup Lists'!C16</f>
        <v>PTB - Present to BOT</v>
      </c>
      <c r="B32" s="75"/>
      <c r="C32" s="75"/>
      <c r="D32" s="10"/>
      <c r="E32" s="10"/>
      <c r="F32" s="42">
        <f t="shared" si="0"/>
        <v>0</v>
      </c>
      <c r="G32" s="442"/>
      <c r="H32" s="443"/>
      <c r="I32" s="66">
        <v>14</v>
      </c>
    </row>
    <row r="33" spans="1:9" x14ac:dyDescent="0.35">
      <c r="A33" s="37" t="str">
        <f>'Lookup Lists'!C17</f>
        <v>Filing - Filing with Regulators</v>
      </c>
      <c r="B33" s="75"/>
      <c r="C33" s="75"/>
      <c r="D33" s="10"/>
      <c r="E33" s="10"/>
      <c r="F33" s="42">
        <f t="shared" si="0"/>
        <v>0</v>
      </c>
      <c r="G33" s="442"/>
      <c r="H33" s="443"/>
      <c r="I33" s="67">
        <v>15</v>
      </c>
    </row>
    <row r="34" spans="1:9" ht="15" thickBot="1" x14ac:dyDescent="0.4">
      <c r="A34" s="38" t="str">
        <f>'Lookup Lists'!C18</f>
        <v>PT - Post Approval Training</v>
      </c>
      <c r="B34" s="76"/>
      <c r="C34" s="76"/>
      <c r="D34" s="14"/>
      <c r="E34" s="14"/>
      <c r="F34" s="43">
        <f t="shared" si="0"/>
        <v>0</v>
      </c>
      <c r="G34" s="82"/>
      <c r="H34" s="88"/>
      <c r="I34" s="68">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427" t="s">
        <v>156</v>
      </c>
      <c r="B37" s="427" t="s">
        <v>157</v>
      </c>
      <c r="C37" s="648" t="s">
        <v>158</v>
      </c>
      <c r="D37" s="648"/>
      <c r="E37" s="648"/>
      <c r="F37" s="648"/>
      <c r="G37" s="648"/>
      <c r="H37" s="648"/>
    </row>
    <row r="38" spans="1:9" x14ac:dyDescent="0.35">
      <c r="A38" s="100" t="s">
        <v>640</v>
      </c>
      <c r="B38" s="93">
        <v>43082</v>
      </c>
      <c r="C38" s="603" t="s">
        <v>641</v>
      </c>
      <c r="D38" s="603"/>
      <c r="E38" s="603"/>
      <c r="F38" s="603"/>
      <c r="G38" s="603"/>
      <c r="H38" s="604"/>
    </row>
    <row r="39" spans="1:9" x14ac:dyDescent="0.35">
      <c r="A39" s="101" t="s">
        <v>475</v>
      </c>
      <c r="B39" s="99">
        <v>42900</v>
      </c>
      <c r="C39" s="605" t="s">
        <v>642</v>
      </c>
      <c r="D39" s="605"/>
      <c r="E39" s="605"/>
      <c r="F39" s="605"/>
      <c r="G39" s="605"/>
      <c r="H39" s="606"/>
    </row>
    <row r="40" spans="1:9" x14ac:dyDescent="0.35">
      <c r="A40" s="101"/>
      <c r="B40" s="99"/>
      <c r="C40" s="605"/>
      <c r="D40" s="605"/>
      <c r="E40" s="605"/>
      <c r="F40" s="605"/>
      <c r="G40" s="605"/>
      <c r="H40" s="606"/>
    </row>
    <row r="41" spans="1:9" x14ac:dyDescent="0.35">
      <c r="A41" s="101"/>
      <c r="B41" s="99"/>
      <c r="C41" s="605"/>
      <c r="D41" s="605"/>
      <c r="E41" s="605"/>
      <c r="F41" s="605"/>
      <c r="G41" s="605"/>
      <c r="H41" s="606"/>
    </row>
    <row r="42" spans="1:9" ht="15" thickBot="1" x14ac:dyDescent="0.4">
      <c r="A42" s="102"/>
      <c r="B42" s="428"/>
      <c r="C42" s="597"/>
      <c r="D42" s="597"/>
      <c r="E42" s="597"/>
      <c r="F42" s="597"/>
      <c r="G42" s="597"/>
      <c r="H42" s="598"/>
    </row>
  </sheetData>
  <autoFilter ref="A18:I34" xr:uid="{00000000-0009-0000-0000-00005B000000}"/>
  <customSheetViews>
    <customSheetView guid="{1320E5F0-9854-46BA-9165-0D2D126E5847}" showPageBreaks="1" zeroValues="0" printArea="1" showAutoFilter="1" hiddenColumns="1">
      <pane ySplit="1" topLeftCell="A2" activePane="bottomLeft" state="frozen"/>
      <selection pane="bottomLeft"/>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A9417BEF-F5AC-4011-B8B1-9CCE90C74ADB}"/>
    </customSheetView>
  </customSheetViews>
  <mergeCells count="20">
    <mergeCell ref="B12:G12"/>
    <mergeCell ref="B1:G1"/>
    <mergeCell ref="B2:G2"/>
    <mergeCell ref="B3:G3"/>
    <mergeCell ref="B4:G4"/>
    <mergeCell ref="B5:G5"/>
    <mergeCell ref="B6:G6"/>
    <mergeCell ref="B7:G7"/>
    <mergeCell ref="B8:G8"/>
    <mergeCell ref="B9:G9"/>
    <mergeCell ref="B10:G10"/>
    <mergeCell ref="B11:G11"/>
    <mergeCell ref="C40:H40"/>
    <mergeCell ref="C41:H41"/>
    <mergeCell ref="C42:H42"/>
    <mergeCell ref="B13:G13"/>
    <mergeCell ref="B14:G14"/>
    <mergeCell ref="C37:H37"/>
    <mergeCell ref="C38:H38"/>
    <mergeCell ref="C39:H39"/>
  </mergeCells>
  <conditionalFormatting sqref="B19:E34">
    <cfRule type="expression" dxfId="716" priority="1">
      <formula>AND($B19&lt;=NOW(),$C19&gt;=NOW())</formula>
    </cfRule>
  </conditionalFormatting>
  <conditionalFormatting sqref="F19:F34">
    <cfRule type="cellIs" dxfId="715" priority="9" operator="lessThan">
      <formula>-90</formula>
    </cfRule>
    <cfRule type="cellIs" dxfId="714" priority="10" operator="lessThan">
      <formula>-45</formula>
    </cfRule>
    <cfRule type="cellIs" dxfId="713" priority="11" operator="greaterThan">
      <formula>-45</formula>
    </cfRule>
  </conditionalFormatting>
  <hyperlinks>
    <hyperlink ref="B2" r:id="rId2" display="Phase 2 System Protection Coordination" xr:uid="{00000000-0004-0000-5B00-000000000000}"/>
    <hyperlink ref="H1" location="Home!A1" display="Return to Home" xr:uid="{00000000-0004-0000-5B00-000001000000}"/>
    <hyperlink ref="B2:G2" r:id="rId3" display="Enhanced Periodic Review of Personnel Performance, Training, and Qualifications Standards" xr:uid="{00000000-0004-0000-5B00-000002000000}"/>
    <hyperlink ref="B12:G12" r:id="rId4" display="Darrel Richardson" xr:uid="{00000000-0004-0000-5B00-000003000000}"/>
    <hyperlink ref="B13:G13" r:id="rId5" display="Mike Brytowski" xr:uid="{00000000-0004-0000-5B00-000004000000}"/>
    <hyperlink ref="A7" location="Footnote_8_2017_2019_RSDP" display="Footnote_8_2017_2019_RSDP" xr:uid="{00000000-0004-0000-5B00-000005000000}"/>
    <hyperlink ref="A10" location="Footnotes!A1" display="Footnotes!A1" xr:uid="{00000000-0004-0000-5B00-000006000000}"/>
    <hyperlink ref="A11" location="Footnotes!A1" display="Footnotes!A1" xr:uid="{00000000-0004-0000-5B00-000007000000}"/>
  </hyperlinks>
  <pageMargins left="0.7" right="0.7" top="0.75" bottom="0.75" header="0.3" footer="0.3"/>
  <pageSetup orientation="landscape" horizontalDpi="1200" verticalDpi="1200" r:id="rId6"/>
  <headerFooter>
    <oddHeader>&amp;R&amp;"Calibri"&amp;10&amp;K000000 Limited Disclosure&amp;1#_x000D_</oddHeader>
    <oddFooter>&amp;L&amp;"-,Bold"North American Electric Reliability Corporation_x000D_&amp;1#&amp;"Calibri"&amp;10&amp;K0000FF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12" id="{810AA89C-412B-44B4-892A-8DFFF19A014A}">
            <xm:f>IF($B$20=Home!$I$5,$A$24,)</xm:f>
            <x14:dxf/>
          </x14:cfRule>
          <xm:sqref>I10:ABK10</xm:sqref>
        </x14:conditionalFormatting>
      </x14:conditionalFormattings>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1">
    <tabColor rgb="FFFF0000"/>
  </sheetPr>
  <dimension ref="A1:M41"/>
  <sheetViews>
    <sheetView showZeros="0" zoomScaleNormal="100" workbookViewId="0">
      <pane ySplit="1" topLeftCell="A2" activePane="bottomLeft" state="frozen"/>
      <selection activeCell="A16" sqref="A16"/>
      <selection pane="bottomLeft" activeCell="L4" sqref="L4:P19"/>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hidden="1" customWidth="1"/>
    <col min="10" max="10" width="19.453125" customWidth="1"/>
    <col min="11" max="12" width="10.453125" bestFit="1" customWidth="1"/>
  </cols>
  <sheetData>
    <row r="1" spans="1:13" s="7" customFormat="1" ht="18.5" x14ac:dyDescent="0.45">
      <c r="A1" s="27" t="str">
        <f>'Template Old'!A1</f>
        <v>Project</v>
      </c>
      <c r="B1" s="629" t="s">
        <v>643</v>
      </c>
      <c r="C1" s="630"/>
      <c r="D1" s="630"/>
      <c r="E1" s="630"/>
      <c r="F1" s="630"/>
      <c r="G1" s="630"/>
      <c r="H1" s="49" t="s">
        <v>178</v>
      </c>
    </row>
    <row r="2" spans="1:13" s="7" customFormat="1" ht="15" customHeight="1" x14ac:dyDescent="0.45">
      <c r="A2" s="3" t="str">
        <f>'Template Old'!A2</f>
        <v>Project Name</v>
      </c>
      <c r="B2" s="631" t="s">
        <v>644</v>
      </c>
      <c r="C2" s="631"/>
      <c r="D2" s="631"/>
      <c r="E2" s="631"/>
      <c r="F2" s="631"/>
      <c r="G2" s="631"/>
      <c r="H2" s="6"/>
    </row>
    <row r="3" spans="1:13" s="7" customFormat="1" ht="15" customHeight="1" x14ac:dyDescent="0.45">
      <c r="A3" s="3" t="str">
        <f>'Template Old'!A3</f>
        <v>Status</v>
      </c>
      <c r="B3" s="612" t="s">
        <v>328</v>
      </c>
      <c r="C3" s="612"/>
      <c r="D3" s="612"/>
      <c r="E3" s="612"/>
      <c r="F3" s="612"/>
      <c r="G3" s="612"/>
      <c r="H3" s="6"/>
    </row>
    <row r="4" spans="1:13" s="7" customFormat="1" ht="92.15" customHeight="1" x14ac:dyDescent="0.45">
      <c r="A4" s="3" t="str">
        <f>'Template Old'!A4</f>
        <v>Comments</v>
      </c>
      <c r="B4" s="600" t="s">
        <v>645</v>
      </c>
      <c r="C4" s="600"/>
      <c r="D4" s="600"/>
      <c r="E4" s="600"/>
      <c r="F4" s="600"/>
      <c r="G4" s="600"/>
      <c r="H4" s="6"/>
    </row>
    <row r="5" spans="1:13" x14ac:dyDescent="0.35">
      <c r="A5" s="3" t="str">
        <f>'Template Old'!A5</f>
        <v>Deliverable</v>
      </c>
      <c r="B5" s="632" t="s">
        <v>646</v>
      </c>
      <c r="C5" s="632"/>
      <c r="D5" s="632"/>
      <c r="E5" s="632"/>
      <c r="F5" s="632"/>
      <c r="G5" s="632"/>
      <c r="H5" s="323"/>
    </row>
    <row r="6" spans="1:13" x14ac:dyDescent="0.35">
      <c r="A6" s="3" t="str">
        <f>'Template Old'!A6</f>
        <v>Deadline</v>
      </c>
      <c r="B6" s="639" t="s">
        <v>191</v>
      </c>
      <c r="C6" s="639"/>
      <c r="D6" s="639"/>
      <c r="E6" s="639"/>
      <c r="F6" s="639"/>
      <c r="G6" s="639"/>
      <c r="H6" s="323"/>
    </row>
    <row r="7" spans="1:13" ht="29" x14ac:dyDescent="0.35">
      <c r="A7" s="424" t="str">
        <f>'Template Old'!A7</f>
        <v>Priority in RSDP, click to see applicable Footnote</v>
      </c>
      <c r="B7" s="639" t="s">
        <v>527</v>
      </c>
      <c r="C7" s="639"/>
      <c r="D7" s="639"/>
      <c r="E7" s="639"/>
      <c r="F7" s="639"/>
      <c r="G7" s="639"/>
      <c r="H7" s="323"/>
    </row>
    <row r="8" spans="1:13" x14ac:dyDescent="0.35">
      <c r="A8" s="3" t="str">
        <f>'Template Old'!A8</f>
        <v>P81 Req (2013)</v>
      </c>
      <c r="B8" s="639" t="s">
        <v>191</v>
      </c>
      <c r="C8" s="639"/>
      <c r="D8" s="639"/>
      <c r="E8" s="639"/>
      <c r="F8" s="639"/>
      <c r="G8" s="639"/>
      <c r="H8" s="323"/>
    </row>
    <row r="9" spans="1:13" x14ac:dyDescent="0.35">
      <c r="A9" s="3" t="str">
        <f>'Template Old'!A9</f>
        <v>Number of Directives</v>
      </c>
      <c r="B9" s="639" t="s">
        <v>191</v>
      </c>
      <c r="C9" s="639"/>
      <c r="D9" s="639"/>
      <c r="E9" s="639"/>
      <c r="F9" s="639"/>
      <c r="G9" s="639"/>
      <c r="H9" s="323"/>
    </row>
    <row r="10" spans="1:13" x14ac:dyDescent="0.35">
      <c r="A10" s="424" t="str">
        <f>'Template Old'!A10</f>
        <v>No. of Guidances (see Note 2)</v>
      </c>
      <c r="B10" s="639" t="s">
        <v>191</v>
      </c>
      <c r="C10" s="639"/>
      <c r="D10" s="639"/>
      <c r="E10" s="639"/>
      <c r="F10" s="639"/>
      <c r="G10" s="639"/>
      <c r="H10" s="323"/>
    </row>
    <row r="11" spans="1:13" ht="29" x14ac:dyDescent="0.35">
      <c r="A11" s="424" t="str">
        <f>'Template Old'!A11</f>
        <v>Directionally consistent with IERP findings (See Note 5)</v>
      </c>
      <c r="B11" s="632" t="s">
        <v>191</v>
      </c>
      <c r="C11" s="632"/>
      <c r="D11" s="632"/>
      <c r="E11" s="632"/>
      <c r="F11" s="632"/>
      <c r="G11" s="632"/>
      <c r="H11" s="321"/>
      <c r="K11" s="1"/>
      <c r="L11" s="1"/>
      <c r="M11" s="1"/>
    </row>
    <row r="12" spans="1:13" x14ac:dyDescent="0.35">
      <c r="A12" s="3" t="str">
        <f>'Template Old'!A12</f>
        <v>Developer</v>
      </c>
      <c r="B12" s="628" t="s">
        <v>267</v>
      </c>
      <c r="C12" s="628"/>
      <c r="D12" s="628"/>
      <c r="E12" s="628"/>
      <c r="F12" s="628"/>
      <c r="G12" s="628"/>
      <c r="H12" s="321"/>
    </row>
    <row r="13" spans="1:13" x14ac:dyDescent="0.35">
      <c r="A13" s="3" t="str">
        <f>'Template Old'!A13</f>
        <v>PMOS Liaison</v>
      </c>
      <c r="B13" s="628" t="s">
        <v>145</v>
      </c>
      <c r="C13" s="628"/>
      <c r="D13" s="628"/>
      <c r="E13" s="628"/>
      <c r="F13" s="628"/>
      <c r="G13" s="628"/>
      <c r="H13" s="321"/>
    </row>
    <row r="14" spans="1:13" ht="14.9" customHeight="1" x14ac:dyDescent="0.35">
      <c r="A14" s="3" t="str">
        <f>'Template Old'!A14</f>
        <v>Affected Standards</v>
      </c>
      <c r="B14" s="632" t="s">
        <v>646</v>
      </c>
      <c r="C14" s="632"/>
      <c r="D14" s="632"/>
      <c r="E14" s="632"/>
      <c r="F14" s="632"/>
      <c r="G14" s="632"/>
      <c r="H14" s="323"/>
    </row>
    <row r="15" spans="1:13" x14ac:dyDescent="0.35">
      <c r="A15" s="3" t="str">
        <f>'Template Old'!A15</f>
        <v>Last Updated</v>
      </c>
      <c r="B15" s="239">
        <v>42900</v>
      </c>
      <c r="C15" s="323"/>
      <c r="D15" s="323"/>
      <c r="E15" s="323"/>
      <c r="F15" s="323"/>
      <c r="G15" s="323"/>
      <c r="H15" s="323"/>
    </row>
    <row r="16" spans="1:13" x14ac:dyDescent="0.35">
      <c r="A16" s="3"/>
      <c r="B16" s="321"/>
      <c r="C16" s="323"/>
      <c r="D16" s="323"/>
      <c r="E16" s="323"/>
      <c r="F16" s="323"/>
      <c r="G16" s="323"/>
      <c r="H16" s="323"/>
    </row>
    <row r="17" spans="1:10" ht="15" thickBot="1" x14ac:dyDescent="0.4">
      <c r="A17" s="5"/>
      <c r="B17" s="323"/>
      <c r="C17" s="323"/>
      <c r="D17" s="323"/>
      <c r="E17" s="323"/>
      <c r="F17" s="323"/>
      <c r="G17" s="323"/>
      <c r="H17" s="323"/>
    </row>
    <row r="18" spans="1:10" ht="44.75" customHeight="1" thickBot="1" x14ac:dyDescent="0.4">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64" t="str">
        <f>'Template Old'!I18</f>
        <v>Index</v>
      </c>
      <c r="J18" s="4"/>
    </row>
    <row r="19" spans="1:10" x14ac:dyDescent="0.35">
      <c r="A19" s="30" t="str">
        <f>'Lookup Lists'!C3</f>
        <v>Nominations - SAR / PR</v>
      </c>
      <c r="B19" s="74">
        <v>42410</v>
      </c>
      <c r="C19" s="74">
        <v>42423</v>
      </c>
      <c r="D19" s="17">
        <v>42410</v>
      </c>
      <c r="E19" s="17">
        <f>+D19+13</f>
        <v>42423</v>
      </c>
      <c r="F19" s="41">
        <f t="shared" ref="F19:F34" si="0">IF(D19-B19&gt;DATE(2007,1,1),0,D19-B19)</f>
        <v>0</v>
      </c>
      <c r="G19" s="444"/>
      <c r="H19" s="445"/>
      <c r="I19" s="65">
        <v>1</v>
      </c>
    </row>
    <row r="20" spans="1:10" x14ac:dyDescent="0.35">
      <c r="A20" s="31" t="str">
        <f>'Lookup Lists'!C6</f>
        <v>Nominations - DT</v>
      </c>
      <c r="B20" s="75"/>
      <c r="C20" s="74"/>
      <c r="D20" s="10"/>
      <c r="E20" s="17"/>
      <c r="F20" s="42">
        <f t="shared" si="0"/>
        <v>0</v>
      </c>
      <c r="G20" s="442"/>
      <c r="H20" s="443"/>
      <c r="I20" s="66">
        <v>2</v>
      </c>
    </row>
    <row r="21" spans="1:10" x14ac:dyDescent="0.35">
      <c r="A21" s="133" t="str">
        <f>'Lookup Lists'!C9</f>
        <v>QR - Quality Review</v>
      </c>
      <c r="B21" s="75"/>
      <c r="C21" s="74"/>
      <c r="D21" s="10"/>
      <c r="E21" s="17"/>
      <c r="F21" s="42">
        <f t="shared" si="0"/>
        <v>0</v>
      </c>
      <c r="G21" s="442"/>
      <c r="H21" s="443"/>
      <c r="I21" s="67">
        <v>3</v>
      </c>
    </row>
    <row r="22" spans="1:10" x14ac:dyDescent="0.35">
      <c r="A22" s="29" t="str">
        <f>'Lookup Lists'!C4</f>
        <v>SP1 - SAR/PR/WP Posting 1</v>
      </c>
      <c r="B22" s="75">
        <v>42794</v>
      </c>
      <c r="C22" s="74">
        <v>42838</v>
      </c>
      <c r="D22" s="75">
        <v>42766</v>
      </c>
      <c r="E22" s="74">
        <f>+D22+45</f>
        <v>42811</v>
      </c>
      <c r="F22" s="42">
        <f t="shared" si="0"/>
        <v>-28</v>
      </c>
      <c r="G22" s="442" t="s">
        <v>180</v>
      </c>
      <c r="H22" s="443"/>
      <c r="I22" s="66">
        <v>4</v>
      </c>
    </row>
    <row r="23" spans="1:10" x14ac:dyDescent="0.35">
      <c r="A23" s="29" t="str">
        <f>'Lookup Lists'!C5</f>
        <v>SP2 - SAR/PR/WP Posting 2</v>
      </c>
      <c r="B23" s="75"/>
      <c r="C23" s="75"/>
      <c r="D23" s="10"/>
      <c r="E23" s="10"/>
      <c r="F23" s="42">
        <f t="shared" si="0"/>
        <v>0</v>
      </c>
      <c r="G23" s="442"/>
      <c r="H23" s="443"/>
      <c r="I23" s="67">
        <v>5</v>
      </c>
    </row>
    <row r="24" spans="1:10" x14ac:dyDescent="0.35">
      <c r="A24" s="32" t="str">
        <f>'Lookup Lists'!C7</f>
        <v>CP1 - Comment Period 1</v>
      </c>
      <c r="B24" s="75"/>
      <c r="C24" s="74"/>
      <c r="D24" s="10"/>
      <c r="E24" s="17"/>
      <c r="F24" s="42">
        <f t="shared" si="0"/>
        <v>0</v>
      </c>
      <c r="G24" s="442"/>
      <c r="H24" s="443"/>
      <c r="I24" s="66">
        <v>6</v>
      </c>
    </row>
    <row r="25" spans="1:10" x14ac:dyDescent="0.35">
      <c r="A25" s="32" t="str">
        <f>'Lookup Lists'!C8</f>
        <v>CP2 - Comment Period 2</v>
      </c>
      <c r="B25" s="75"/>
      <c r="C25" s="75"/>
      <c r="D25" s="10"/>
      <c r="E25" s="10"/>
      <c r="F25" s="42">
        <f t="shared" si="0"/>
        <v>0</v>
      </c>
      <c r="G25" s="442"/>
      <c r="H25" s="443"/>
      <c r="I25" s="67">
        <v>7</v>
      </c>
    </row>
    <row r="26" spans="1:10" x14ac:dyDescent="0.35">
      <c r="A26" s="34" t="str">
        <f>'Lookup Lists'!C10</f>
        <v>CIB - Com/Ballot 1 (Initial)</v>
      </c>
      <c r="B26" s="75"/>
      <c r="C26" s="74"/>
      <c r="D26" s="10"/>
      <c r="E26" s="17"/>
      <c r="F26" s="42">
        <f t="shared" si="0"/>
        <v>0</v>
      </c>
      <c r="G26" s="442"/>
      <c r="H26" s="97"/>
      <c r="I26" s="66">
        <v>8</v>
      </c>
    </row>
    <row r="27" spans="1:10" x14ac:dyDescent="0.35">
      <c r="A27" s="34" t="str">
        <f>'Lookup Lists'!C11</f>
        <v xml:space="preserve">CAB - Com/Add Ballot 2 </v>
      </c>
      <c r="B27" s="75"/>
      <c r="C27" s="74"/>
      <c r="D27" s="10"/>
      <c r="E27" s="17"/>
      <c r="F27" s="42">
        <f t="shared" si="0"/>
        <v>0</v>
      </c>
      <c r="G27" s="442"/>
      <c r="H27" s="97"/>
      <c r="I27" s="67">
        <v>9</v>
      </c>
    </row>
    <row r="28" spans="1:10" x14ac:dyDescent="0.35">
      <c r="A28" s="34" t="str">
        <f>'Lookup Lists'!C12</f>
        <v>CAB - Com/Add Ballot 3</v>
      </c>
      <c r="B28" s="75"/>
      <c r="C28" s="75"/>
      <c r="D28" s="10"/>
      <c r="E28" s="10"/>
      <c r="F28" s="42">
        <f t="shared" si="0"/>
        <v>0</v>
      </c>
      <c r="G28" s="442"/>
      <c r="H28" s="443"/>
      <c r="I28" s="66">
        <v>10</v>
      </c>
    </row>
    <row r="29" spans="1:10" x14ac:dyDescent="0.35">
      <c r="A29" s="34" t="str">
        <f>'Lookup Lists'!C13</f>
        <v>CAB - Com/Add Ballot 4</v>
      </c>
      <c r="B29" s="75"/>
      <c r="C29" s="75"/>
      <c r="D29" s="10"/>
      <c r="E29" s="10"/>
      <c r="F29" s="42">
        <f t="shared" si="0"/>
        <v>0</v>
      </c>
      <c r="G29" s="442"/>
      <c r="H29" s="443"/>
      <c r="I29" s="67">
        <v>11</v>
      </c>
    </row>
    <row r="30" spans="1:10" x14ac:dyDescent="0.35">
      <c r="A30" s="34" t="str">
        <f>'Lookup Lists'!C14</f>
        <v>CAB - Com/Add Ballot 5</v>
      </c>
      <c r="B30" s="75"/>
      <c r="C30" s="75"/>
      <c r="D30" s="10"/>
      <c r="E30" s="10"/>
      <c r="F30" s="42">
        <f t="shared" si="0"/>
        <v>0</v>
      </c>
      <c r="G30" s="442"/>
      <c r="H30" s="443"/>
      <c r="I30" s="66">
        <v>12</v>
      </c>
    </row>
    <row r="31" spans="1:10" x14ac:dyDescent="0.35">
      <c r="A31" s="35" t="str">
        <f>'Lookup Lists'!C15</f>
        <v>FB - Final Ballot</v>
      </c>
      <c r="B31" s="75"/>
      <c r="C31" s="75"/>
      <c r="D31" s="10"/>
      <c r="E31" s="10"/>
      <c r="F31" s="42">
        <f t="shared" si="0"/>
        <v>0</v>
      </c>
      <c r="G31" s="442"/>
      <c r="H31" s="443"/>
      <c r="I31" s="67">
        <v>13</v>
      </c>
    </row>
    <row r="32" spans="1:10" x14ac:dyDescent="0.35">
      <c r="A32" s="36" t="str">
        <f>'Lookup Lists'!C16</f>
        <v>PTB - Present to BOT</v>
      </c>
      <c r="B32" s="75"/>
      <c r="C32" s="75"/>
      <c r="D32" s="10"/>
      <c r="E32" s="10"/>
      <c r="F32" s="42">
        <f t="shared" si="0"/>
        <v>0</v>
      </c>
      <c r="G32" s="442"/>
      <c r="H32" s="443"/>
      <c r="I32" s="66">
        <v>14</v>
      </c>
    </row>
    <row r="33" spans="1:9" x14ac:dyDescent="0.35">
      <c r="A33" s="37" t="str">
        <f>'Lookup Lists'!C17</f>
        <v>Filing - Filing with Regulators</v>
      </c>
      <c r="B33" s="75"/>
      <c r="C33" s="75"/>
      <c r="D33" s="10"/>
      <c r="E33" s="10"/>
      <c r="F33" s="42">
        <f t="shared" si="0"/>
        <v>0</v>
      </c>
      <c r="G33" s="442"/>
      <c r="H33" s="443"/>
      <c r="I33" s="67">
        <v>15</v>
      </c>
    </row>
    <row r="34" spans="1:9" ht="15" thickBot="1" x14ac:dyDescent="0.4">
      <c r="A34" s="38" t="str">
        <f>'Lookup Lists'!C18</f>
        <v>PT - Post Approval Training</v>
      </c>
      <c r="B34" s="76"/>
      <c r="C34" s="76"/>
      <c r="D34" s="14"/>
      <c r="E34" s="14"/>
      <c r="F34" s="43">
        <f t="shared" si="0"/>
        <v>0</v>
      </c>
      <c r="G34" s="82"/>
      <c r="H34" s="88"/>
      <c r="I34" s="68">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427" t="s">
        <v>156</v>
      </c>
      <c r="B37" s="427" t="s">
        <v>157</v>
      </c>
      <c r="C37" s="648" t="s">
        <v>158</v>
      </c>
      <c r="D37" s="648"/>
      <c r="E37" s="648"/>
      <c r="F37" s="648"/>
      <c r="G37" s="648"/>
      <c r="H37" s="648"/>
    </row>
    <row r="38" spans="1:9" x14ac:dyDescent="0.35">
      <c r="A38" s="100" t="s">
        <v>640</v>
      </c>
      <c r="B38" s="93">
        <v>43082</v>
      </c>
      <c r="C38" s="603" t="s">
        <v>641</v>
      </c>
      <c r="D38" s="603"/>
      <c r="E38" s="603"/>
      <c r="F38" s="603"/>
      <c r="G38" s="603"/>
      <c r="H38" s="604"/>
    </row>
    <row r="39" spans="1:9" ht="42.65" customHeight="1" x14ac:dyDescent="0.35">
      <c r="A39" s="101" t="s">
        <v>647</v>
      </c>
      <c r="B39" s="99">
        <v>42774</v>
      </c>
      <c r="C39" s="707" t="s">
        <v>648</v>
      </c>
      <c r="D39" s="707"/>
      <c r="E39" s="707"/>
      <c r="F39" s="707"/>
      <c r="G39" s="707"/>
      <c r="H39" s="708"/>
    </row>
    <row r="40" spans="1:9" x14ac:dyDescent="0.35">
      <c r="A40" s="101" t="s">
        <v>475</v>
      </c>
      <c r="B40" s="99">
        <v>42900</v>
      </c>
      <c r="C40" s="605" t="s">
        <v>649</v>
      </c>
      <c r="D40" s="605"/>
      <c r="E40" s="605"/>
      <c r="F40" s="605"/>
      <c r="G40" s="605"/>
      <c r="H40" s="606"/>
    </row>
    <row r="41" spans="1:9" ht="15" thickBot="1" x14ac:dyDescent="0.4">
      <c r="A41" s="102"/>
      <c r="B41" s="428"/>
      <c r="C41" s="597"/>
      <c r="D41" s="597"/>
      <c r="E41" s="597"/>
      <c r="F41" s="597"/>
      <c r="G41" s="597"/>
      <c r="H41" s="598"/>
    </row>
  </sheetData>
  <autoFilter ref="A18:I34" xr:uid="{00000000-0009-0000-0000-00005C000000}"/>
  <customSheetViews>
    <customSheetView guid="{1320E5F0-9854-46BA-9165-0D2D126E5847}" showPageBreaks="1" zeroValues="0" printArea="1" showAutoFilter="1" hiddenColumns="1">
      <pane ySplit="1" topLeftCell="A2" activePane="bottomLeft" state="frozen"/>
      <selection pane="bottomLeft"/>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9DAF99D5-3D36-4E63-9952-06E48A4AA617}"/>
    </customSheetView>
  </customSheetViews>
  <mergeCells count="19">
    <mergeCell ref="B12:G12"/>
    <mergeCell ref="B1:G1"/>
    <mergeCell ref="B2:G2"/>
    <mergeCell ref="B3:G3"/>
    <mergeCell ref="B4:G4"/>
    <mergeCell ref="B5:G5"/>
    <mergeCell ref="B6:G6"/>
    <mergeCell ref="B7:G7"/>
    <mergeCell ref="B8:G8"/>
    <mergeCell ref="B9:G9"/>
    <mergeCell ref="B10:G10"/>
    <mergeCell ref="B11:G11"/>
    <mergeCell ref="C40:H40"/>
    <mergeCell ref="C41:H41"/>
    <mergeCell ref="B13:G13"/>
    <mergeCell ref="B14:G14"/>
    <mergeCell ref="C37:H37"/>
    <mergeCell ref="C38:H38"/>
    <mergeCell ref="C39:H39"/>
  </mergeCells>
  <conditionalFormatting sqref="B19:E34">
    <cfRule type="expression" dxfId="712" priority="1">
      <formula>AND($B19&lt;=NOW(),$C19&gt;=NOW())</formula>
    </cfRule>
  </conditionalFormatting>
  <conditionalFormatting sqref="F19:F34">
    <cfRule type="cellIs" dxfId="711" priority="9" operator="lessThan">
      <formula>-90</formula>
    </cfRule>
    <cfRule type="cellIs" dxfId="710" priority="10" operator="lessThan">
      <formula>-45</formula>
    </cfRule>
    <cfRule type="cellIs" dxfId="709" priority="11" operator="greaterThan">
      <formula>-45</formula>
    </cfRule>
  </conditionalFormatting>
  <hyperlinks>
    <hyperlink ref="B2" r:id="rId2" display="Phase 2 System Protection Coordination" xr:uid="{00000000-0004-0000-5C00-000000000000}"/>
    <hyperlink ref="H1" location="Home!A1" display="Return to Home" xr:uid="{00000000-0004-0000-5C00-000001000000}"/>
    <hyperlink ref="B2:G2" r:id="rId3" display="Enhanced Periodic Review of Voltage and Reactive Standards" xr:uid="{00000000-0004-0000-5C00-000002000000}"/>
    <hyperlink ref="B12:G12" r:id="rId4" display="Scott Barfield-McGinnis" xr:uid="{00000000-0004-0000-5C00-000003000000}"/>
    <hyperlink ref="B13:G13" r:id="rId5" display="Amy Casuscelli" xr:uid="{00000000-0004-0000-5C00-000004000000}"/>
    <hyperlink ref="A11" location="Footnotes!A1" display="Footnotes!A1" xr:uid="{00000000-0004-0000-5C00-000005000000}"/>
    <hyperlink ref="A10" location="Footnotes!A1" display="Footnotes!A1" xr:uid="{00000000-0004-0000-5C00-000006000000}"/>
    <hyperlink ref="A7" location="Footnote_8_2017_2019_RSDP" display="Footnote_8_2017_2019_RSDP" xr:uid="{00000000-0004-0000-5C00-000007000000}"/>
  </hyperlinks>
  <pageMargins left="0.7" right="0.7" top="0.75" bottom="0.75" header="0.3" footer="0.3"/>
  <pageSetup orientation="landscape" horizontalDpi="1200" verticalDpi="1200" r:id="rId6"/>
  <headerFooter>
    <oddHeader>&amp;R&amp;"Calibri"&amp;10&amp;K000000 Limited Disclosure&amp;1#_x000D_</oddHeader>
    <oddFooter>&amp;L&amp;"-,Bold"North American Electric Reliability Corporation_x000D_&amp;1#&amp;"Calibri"&amp;10&amp;K0000FF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12" id="{E4D151F9-FDF7-494F-907A-B3905788AE56}">
            <xm:f>IF($B$20=Home!$I$5,$A$24,)</xm:f>
            <x14:dxf/>
          </x14:cfRule>
          <xm:sqref>I10:ABK10</xm:sqref>
        </x14:conditionalFormatting>
      </x14:conditionalFormattings>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2">
    <tabColor rgb="FFFF0000"/>
  </sheetPr>
  <dimension ref="A1:M39"/>
  <sheetViews>
    <sheetView showZeros="0" zoomScaleNormal="100" workbookViewId="0">
      <pane ySplit="1" topLeftCell="A2" activePane="bottomLeft" state="frozen"/>
      <selection pane="bottomLeft" activeCell="A16" sqref="A16"/>
    </sheetView>
  </sheetViews>
  <sheetFormatPr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hidden="1" customWidth="1"/>
    <col min="10" max="10" width="19.453125" customWidth="1"/>
    <col min="11" max="12" width="10.453125" bestFit="1" customWidth="1"/>
  </cols>
  <sheetData>
    <row r="1" spans="1:13" s="7" customFormat="1" ht="18.5" x14ac:dyDescent="0.45">
      <c r="A1" s="257" t="str">
        <f>'Template Old'!A1</f>
        <v>Project</v>
      </c>
      <c r="B1" s="609" t="s">
        <v>55</v>
      </c>
      <c r="C1" s="610"/>
      <c r="D1" s="610"/>
      <c r="E1" s="610"/>
      <c r="F1" s="610"/>
      <c r="G1" s="610"/>
      <c r="H1" s="49" t="s">
        <v>178</v>
      </c>
    </row>
    <row r="2" spans="1:13" s="7" customFormat="1" ht="15" customHeight="1" x14ac:dyDescent="0.45">
      <c r="A2" s="260" t="str">
        <f>'Template Old'!A2</f>
        <v>Project Name</v>
      </c>
      <c r="B2" s="668" t="s">
        <v>650</v>
      </c>
      <c r="C2" s="668"/>
      <c r="D2" s="668"/>
      <c r="E2" s="668"/>
      <c r="F2" s="668"/>
      <c r="G2" s="668"/>
      <c r="H2" s="6"/>
    </row>
    <row r="3" spans="1:13" s="7" customFormat="1" ht="15" customHeight="1" x14ac:dyDescent="0.45">
      <c r="A3" s="260" t="str">
        <f>'Template Old'!A3</f>
        <v>Status</v>
      </c>
      <c r="B3" s="669" t="s">
        <v>328</v>
      </c>
      <c r="C3" s="669"/>
      <c r="D3" s="669"/>
      <c r="E3" s="669"/>
      <c r="F3" s="669"/>
      <c r="G3" s="669"/>
      <c r="H3" s="6"/>
    </row>
    <row r="4" spans="1:13" s="7" customFormat="1" ht="75.650000000000006" customHeight="1" x14ac:dyDescent="0.45">
      <c r="A4" s="260" t="str">
        <f>'Template Old'!A4</f>
        <v>Comments</v>
      </c>
      <c r="B4" s="670" t="s">
        <v>651</v>
      </c>
      <c r="C4" s="670"/>
      <c r="D4" s="670"/>
      <c r="E4" s="670"/>
      <c r="F4" s="670"/>
      <c r="G4" s="670"/>
      <c r="H4" s="6"/>
    </row>
    <row r="5" spans="1:13" x14ac:dyDescent="0.35">
      <c r="A5" s="260" t="str">
        <f>'Template Old'!A5</f>
        <v>Deliverable</v>
      </c>
      <c r="B5" s="663" t="s">
        <v>652</v>
      </c>
      <c r="C5" s="663"/>
      <c r="D5" s="663"/>
      <c r="E5" s="663"/>
      <c r="F5" s="663"/>
      <c r="G5" s="663"/>
      <c r="H5" s="323"/>
    </row>
    <row r="6" spans="1:13" x14ac:dyDescent="0.35">
      <c r="A6" s="260" t="str">
        <f>'Template Old'!A6</f>
        <v>Deadline</v>
      </c>
      <c r="B6" s="643" t="s">
        <v>653</v>
      </c>
      <c r="C6" s="643"/>
      <c r="D6" s="643"/>
      <c r="E6" s="643"/>
      <c r="F6" s="643"/>
      <c r="G6" s="643"/>
      <c r="H6" s="323"/>
    </row>
    <row r="7" spans="1:13" ht="63" customHeight="1" x14ac:dyDescent="0.35">
      <c r="A7" s="258" t="str">
        <f>'Template Old'!A7</f>
        <v>Priority in RSDP, click to see applicable Footnote</v>
      </c>
      <c r="B7" s="643" t="s">
        <v>330</v>
      </c>
      <c r="C7" s="643"/>
      <c r="D7" s="260" t="str">
        <f>'Template Old'!D7</f>
        <v>Priority (1-Low, 2-Med, 3-High )</v>
      </c>
      <c r="E7" s="259">
        <v>1</v>
      </c>
      <c r="F7" s="260" t="str">
        <f>'Template Old'!F7</f>
        <v>Project has been Re-Baselined? (0-No, 1-Yes)</v>
      </c>
      <c r="G7" s="259">
        <v>0</v>
      </c>
      <c r="H7" s="323"/>
    </row>
    <row r="8" spans="1:13" x14ac:dyDescent="0.35">
      <c r="A8" s="260" t="str">
        <f>'Template Old'!A8</f>
        <v>P81 Req (2013)</v>
      </c>
      <c r="B8" s="643" t="s">
        <v>191</v>
      </c>
      <c r="C8" s="643"/>
      <c r="D8" s="643"/>
      <c r="E8" s="643"/>
      <c r="F8" s="643"/>
      <c r="G8" s="643"/>
      <c r="H8" s="323"/>
    </row>
    <row r="9" spans="1:13" x14ac:dyDescent="0.35">
      <c r="A9" s="260" t="str">
        <f>'Template Old'!A9</f>
        <v>Number of Directives</v>
      </c>
      <c r="B9" s="259">
        <v>0</v>
      </c>
      <c r="C9" s="643" t="s">
        <v>191</v>
      </c>
      <c r="D9" s="643"/>
      <c r="E9" s="643"/>
      <c r="F9" s="643"/>
      <c r="G9" s="643"/>
      <c r="H9" s="323"/>
    </row>
    <row r="10" spans="1:13" x14ac:dyDescent="0.35">
      <c r="A10" s="258" t="str">
        <f>'Template Old'!A10</f>
        <v>No. of Guidances (see Note 2)</v>
      </c>
      <c r="B10" s="259">
        <v>0</v>
      </c>
      <c r="C10" s="643" t="s">
        <v>191</v>
      </c>
      <c r="D10" s="643"/>
      <c r="E10" s="643"/>
      <c r="F10" s="643"/>
      <c r="G10" s="643"/>
      <c r="H10" s="323"/>
    </row>
    <row r="11" spans="1:13" ht="29" x14ac:dyDescent="0.35">
      <c r="A11" s="258" t="str">
        <f>'Template Old'!A11</f>
        <v>Directionally consistent with IERP findings (See Note 5)</v>
      </c>
      <c r="B11" s="643" t="s">
        <v>191</v>
      </c>
      <c r="C11" s="643"/>
      <c r="D11" s="643"/>
      <c r="E11" s="643"/>
      <c r="F11" s="643"/>
      <c r="G11" s="643"/>
      <c r="H11" s="321"/>
      <c r="K11" s="1"/>
      <c r="L11" s="1"/>
      <c r="M11" s="1"/>
    </row>
    <row r="12" spans="1:13" x14ac:dyDescent="0.35">
      <c r="A12" s="260" t="str">
        <f>'Template Old'!A12</f>
        <v>Developer</v>
      </c>
      <c r="B12" s="666" t="s">
        <v>331</v>
      </c>
      <c r="C12" s="666"/>
      <c r="D12" s="666"/>
      <c r="E12" s="666"/>
      <c r="F12" s="666"/>
      <c r="G12" s="666"/>
      <c r="H12" s="321"/>
    </row>
    <row r="13" spans="1:13" x14ac:dyDescent="0.35">
      <c r="A13" s="260" t="str">
        <f>'Template Old'!A13</f>
        <v>PMOS Liaison</v>
      </c>
      <c r="B13" s="668" t="s">
        <v>654</v>
      </c>
      <c r="C13" s="668"/>
      <c r="D13" s="668"/>
      <c r="E13" s="668"/>
      <c r="F13" s="668"/>
      <c r="G13" s="668"/>
      <c r="H13" s="321"/>
    </row>
    <row r="14" spans="1:13" ht="14.9" customHeight="1" x14ac:dyDescent="0.35">
      <c r="A14" s="260" t="str">
        <f>'Template Old'!A14</f>
        <v>Affected Standards</v>
      </c>
      <c r="B14" s="259">
        <v>2</v>
      </c>
      <c r="C14" s="663" t="s">
        <v>655</v>
      </c>
      <c r="D14" s="663"/>
      <c r="E14" s="663"/>
      <c r="F14" s="663"/>
      <c r="G14" s="663"/>
      <c r="H14" s="323"/>
    </row>
    <row r="15" spans="1:13" x14ac:dyDescent="0.35">
      <c r="A15" s="260" t="str">
        <f>'Template Old'!A15</f>
        <v>Last Updated</v>
      </c>
      <c r="B15" s="142">
        <v>42717</v>
      </c>
      <c r="C15" s="259"/>
      <c r="D15" s="259"/>
      <c r="E15" s="259"/>
      <c r="F15" s="259"/>
      <c r="G15" s="259"/>
      <c r="H15" s="323"/>
    </row>
    <row r="16" spans="1:13" x14ac:dyDescent="0.35">
      <c r="A16" s="260">
        <f>'Template Old'!A16</f>
        <v>0</v>
      </c>
      <c r="B16" s="320"/>
      <c r="C16" s="259"/>
      <c r="D16" s="259"/>
      <c r="E16" s="259"/>
      <c r="F16" s="259"/>
      <c r="G16" s="259"/>
      <c r="H16" s="323"/>
    </row>
    <row r="17" spans="1:10" ht="15" thickBot="1" x14ac:dyDescent="0.4">
      <c r="A17" s="260">
        <f>'Template Old'!A17</f>
        <v>0</v>
      </c>
      <c r="B17" s="259"/>
      <c r="C17" s="259"/>
      <c r="D17" s="259"/>
      <c r="E17" s="259"/>
      <c r="F17" s="259"/>
      <c r="G17" s="259"/>
      <c r="H17" s="323"/>
    </row>
    <row r="18" spans="1:10" ht="44.75" customHeight="1" thickBot="1" x14ac:dyDescent="0.4">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70" t="str">
        <f>'Template Old'!I18</f>
        <v>Index</v>
      </c>
      <c r="J18" s="4"/>
    </row>
    <row r="19" spans="1:10" x14ac:dyDescent="0.35">
      <c r="A19" s="30" t="str">
        <f>'Lookup Lists'!C3</f>
        <v>Nominations - SAR / PR</v>
      </c>
      <c r="B19" s="74"/>
      <c r="C19" s="74"/>
      <c r="D19" s="17"/>
      <c r="E19" s="17"/>
      <c r="F19" s="41">
        <f t="shared" ref="F19:F34" si="0">IF(D19-B19&gt;DATE(2007,1,1),0,D19-B19)</f>
        <v>0</v>
      </c>
      <c r="G19" s="444"/>
      <c r="H19" s="445"/>
      <c r="I19" s="65">
        <v>1</v>
      </c>
    </row>
    <row r="20" spans="1:10" x14ac:dyDescent="0.35">
      <c r="A20" s="31" t="str">
        <f>'Lookup Lists'!C6</f>
        <v>Nominations - DT</v>
      </c>
      <c r="B20" s="75">
        <v>42391</v>
      </c>
      <c r="C20" s="75">
        <v>42404</v>
      </c>
      <c r="D20" s="10">
        <v>42478</v>
      </c>
      <c r="E20" s="8">
        <f>D20+14</f>
        <v>42492</v>
      </c>
      <c r="F20" s="42">
        <f t="shared" si="0"/>
        <v>87</v>
      </c>
      <c r="G20" s="442"/>
      <c r="H20" s="443"/>
      <c r="I20" s="66">
        <v>2</v>
      </c>
    </row>
    <row r="21" spans="1:10" x14ac:dyDescent="0.35">
      <c r="A21" s="133" t="str">
        <f>'Lookup Lists'!C9</f>
        <v>QR - Quality Review</v>
      </c>
      <c r="B21" s="75">
        <v>42500</v>
      </c>
      <c r="C21" s="83">
        <v>42513</v>
      </c>
      <c r="D21" s="10">
        <v>42548</v>
      </c>
      <c r="E21" s="8">
        <f>D21+10</f>
        <v>42558</v>
      </c>
      <c r="F21" s="42">
        <f t="shared" si="0"/>
        <v>48</v>
      </c>
      <c r="G21" s="442"/>
      <c r="H21" s="443"/>
      <c r="I21" s="67">
        <v>3</v>
      </c>
    </row>
    <row r="22" spans="1:10" x14ac:dyDescent="0.35">
      <c r="A22" s="29" t="str">
        <f>'Lookup Lists'!C4</f>
        <v>SP1 - SAR/PR/WP Posting 1</v>
      </c>
      <c r="B22" s="75">
        <v>42391</v>
      </c>
      <c r="C22" s="75">
        <v>42422</v>
      </c>
      <c r="D22" s="10">
        <v>42436</v>
      </c>
      <c r="E22" s="8">
        <f>D22+30</f>
        <v>42466</v>
      </c>
      <c r="F22" s="42">
        <f t="shared" si="0"/>
        <v>45</v>
      </c>
      <c r="G22" s="442"/>
      <c r="H22" s="443"/>
      <c r="I22" s="66">
        <v>4</v>
      </c>
    </row>
    <row r="23" spans="1:10" x14ac:dyDescent="0.35">
      <c r="A23" s="29" t="str">
        <f>'Lookup Lists'!C5</f>
        <v>SP2 - SAR/PR/WP Posting 2</v>
      </c>
      <c r="B23" s="75"/>
      <c r="C23" s="75"/>
      <c r="D23" s="10"/>
      <c r="E23" s="8"/>
      <c r="F23" s="42">
        <f t="shared" si="0"/>
        <v>0</v>
      </c>
      <c r="G23" s="442"/>
      <c r="H23" s="443"/>
      <c r="I23" s="67">
        <v>5</v>
      </c>
    </row>
    <row r="24" spans="1:10" x14ac:dyDescent="0.35">
      <c r="A24" s="32" t="str">
        <f>'Lookup Lists'!C7</f>
        <v>CP1 - Comment Period 1</v>
      </c>
      <c r="B24" s="75"/>
      <c r="C24" s="75"/>
      <c r="D24" s="10"/>
      <c r="E24" s="8"/>
      <c r="F24" s="42">
        <f t="shared" si="0"/>
        <v>0</v>
      </c>
      <c r="G24" s="442"/>
      <c r="H24" s="443"/>
      <c r="I24" s="66">
        <v>6</v>
      </c>
    </row>
    <row r="25" spans="1:10" x14ac:dyDescent="0.35">
      <c r="A25" s="32" t="str">
        <f>'Lookup Lists'!C8</f>
        <v>CP2 - Comment Period 2</v>
      </c>
      <c r="B25" s="75"/>
      <c r="C25" s="75"/>
      <c r="D25" s="10"/>
      <c r="E25" s="8"/>
      <c r="F25" s="42">
        <f t="shared" si="0"/>
        <v>0</v>
      </c>
      <c r="G25" s="442"/>
      <c r="H25" s="443"/>
      <c r="I25" s="67">
        <v>7</v>
      </c>
    </row>
    <row r="26" spans="1:10" ht="58" x14ac:dyDescent="0.35">
      <c r="A26" s="34" t="str">
        <f>'Lookup Lists'!C10</f>
        <v>CIB - Com/Ballot 1 (Initial)</v>
      </c>
      <c r="B26" s="75">
        <v>42541</v>
      </c>
      <c r="C26" s="75">
        <v>42585</v>
      </c>
      <c r="D26" s="10">
        <v>42562</v>
      </c>
      <c r="E26" s="8">
        <f>D26+45</f>
        <v>42607</v>
      </c>
      <c r="F26" s="42">
        <f t="shared" si="0"/>
        <v>21</v>
      </c>
      <c r="G26" s="442"/>
      <c r="H26" s="86" t="s">
        <v>656</v>
      </c>
      <c r="I26" s="66">
        <v>8</v>
      </c>
    </row>
    <row r="27" spans="1:10" x14ac:dyDescent="0.35">
      <c r="A27" s="34" t="str">
        <f>'Lookup Lists'!C11</f>
        <v xml:space="preserve">CAB - Com/Add Ballot 2 </v>
      </c>
      <c r="B27" s="75">
        <v>42613</v>
      </c>
      <c r="C27" s="83">
        <v>42660</v>
      </c>
      <c r="D27" s="10">
        <v>42667</v>
      </c>
      <c r="E27" s="8">
        <f>D27+45</f>
        <v>42712</v>
      </c>
      <c r="F27" s="42">
        <f t="shared" si="0"/>
        <v>54</v>
      </c>
      <c r="G27" s="442"/>
      <c r="H27" s="97"/>
      <c r="I27" s="67">
        <v>9</v>
      </c>
    </row>
    <row r="28" spans="1:10" x14ac:dyDescent="0.35">
      <c r="A28" s="34" t="str">
        <f>'Lookup Lists'!C12</f>
        <v>CAB - Com/Add Ballot 3</v>
      </c>
      <c r="B28" s="75"/>
      <c r="C28" s="75"/>
      <c r="D28" s="10"/>
      <c r="E28" s="8"/>
      <c r="F28" s="42">
        <f t="shared" si="0"/>
        <v>0</v>
      </c>
      <c r="G28" s="442"/>
      <c r="H28" s="443"/>
      <c r="I28" s="66">
        <v>10</v>
      </c>
    </row>
    <row r="29" spans="1:10" x14ac:dyDescent="0.35">
      <c r="A29" s="34" t="str">
        <f>'Lookup Lists'!C13</f>
        <v>CAB - Com/Add Ballot 4</v>
      </c>
      <c r="B29" s="75"/>
      <c r="C29" s="75"/>
      <c r="D29" s="10"/>
      <c r="E29" s="8"/>
      <c r="F29" s="42">
        <f t="shared" si="0"/>
        <v>0</v>
      </c>
      <c r="G29" s="442"/>
      <c r="H29" s="443"/>
      <c r="I29" s="67">
        <v>11</v>
      </c>
    </row>
    <row r="30" spans="1:10" x14ac:dyDescent="0.35">
      <c r="A30" s="34" t="str">
        <f>'Lookup Lists'!C14</f>
        <v>CAB - Com/Add Ballot 5</v>
      </c>
      <c r="B30" s="75"/>
      <c r="C30" s="75"/>
      <c r="D30" s="10"/>
      <c r="E30" s="8"/>
      <c r="F30" s="42">
        <f t="shared" si="0"/>
        <v>0</v>
      </c>
      <c r="G30" s="442"/>
      <c r="H30" s="443"/>
      <c r="I30" s="66">
        <v>12</v>
      </c>
    </row>
    <row r="31" spans="1:10" x14ac:dyDescent="0.35">
      <c r="A31" s="35" t="str">
        <f>'Lookup Lists'!C15</f>
        <v>FB - Final Ballot</v>
      </c>
      <c r="B31" s="75">
        <v>42706</v>
      </c>
      <c r="C31" s="83">
        <v>42716</v>
      </c>
      <c r="D31" s="10">
        <v>42752</v>
      </c>
      <c r="E31" s="8">
        <f>D31+10</f>
        <v>42762</v>
      </c>
      <c r="F31" s="42">
        <f t="shared" si="0"/>
        <v>46</v>
      </c>
      <c r="G31" s="442"/>
      <c r="H31" s="443"/>
      <c r="I31" s="67">
        <v>13</v>
      </c>
    </row>
    <row r="32" spans="1:10" x14ac:dyDescent="0.35">
      <c r="A32" s="36" t="str">
        <f>'Lookup Lists'!C16</f>
        <v>PTB - Present to BOT</v>
      </c>
      <c r="B32" s="75">
        <v>42773</v>
      </c>
      <c r="C32" s="83">
        <f>B32+2</f>
        <v>42775</v>
      </c>
      <c r="D32" s="10">
        <v>42773</v>
      </c>
      <c r="E32" s="8">
        <f>D32+2</f>
        <v>42775</v>
      </c>
      <c r="F32" s="42">
        <f t="shared" si="0"/>
        <v>0</v>
      </c>
      <c r="G32" s="442"/>
      <c r="H32" s="443"/>
      <c r="I32" s="66">
        <v>14</v>
      </c>
    </row>
    <row r="33" spans="1:9" x14ac:dyDescent="0.35">
      <c r="A33" s="37" t="str">
        <f>'Lookup Lists'!C17</f>
        <v>Filing - Filing with Regulators</v>
      </c>
      <c r="B33" s="75">
        <f>+B32+30</f>
        <v>42803</v>
      </c>
      <c r="C33" s="75">
        <f>+B33+3</f>
        <v>42806</v>
      </c>
      <c r="D33" s="75">
        <f>+D32+30</f>
        <v>42803</v>
      </c>
      <c r="E33" s="75">
        <f>+D33+3</f>
        <v>42806</v>
      </c>
      <c r="F33" s="42">
        <f t="shared" si="0"/>
        <v>0</v>
      </c>
      <c r="G33" s="442"/>
      <c r="H33" s="443"/>
      <c r="I33" s="67">
        <v>15</v>
      </c>
    </row>
    <row r="34" spans="1:9" ht="15" thickBot="1" x14ac:dyDescent="0.4">
      <c r="A34" s="38" t="str">
        <f>'Lookup Lists'!C18</f>
        <v>PT - Post Approval Training</v>
      </c>
      <c r="B34" s="76"/>
      <c r="C34" s="76"/>
      <c r="D34" s="14"/>
      <c r="E34" s="15"/>
      <c r="F34" s="43">
        <f t="shared" si="0"/>
        <v>0</v>
      </c>
      <c r="G34" s="82"/>
      <c r="H34" s="88"/>
      <c r="I34" s="68">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427" t="s">
        <v>156</v>
      </c>
      <c r="B37" s="427" t="s">
        <v>157</v>
      </c>
      <c r="C37" s="648" t="s">
        <v>158</v>
      </c>
      <c r="D37" s="648"/>
      <c r="E37" s="648"/>
      <c r="F37" s="648"/>
      <c r="G37" s="648"/>
      <c r="H37" s="648"/>
    </row>
    <row r="38" spans="1:9" x14ac:dyDescent="0.35">
      <c r="A38" s="100" t="s">
        <v>657</v>
      </c>
      <c r="B38" s="93">
        <v>42603</v>
      </c>
      <c r="C38" s="603" t="s">
        <v>658</v>
      </c>
      <c r="D38" s="603"/>
      <c r="E38" s="603"/>
      <c r="F38" s="603"/>
      <c r="G38" s="603"/>
      <c r="H38" s="604"/>
    </row>
    <row r="39" spans="1:9" ht="15" thickBot="1" x14ac:dyDescent="0.4">
      <c r="A39" s="102" t="s">
        <v>436</v>
      </c>
      <c r="B39" s="147">
        <v>42717</v>
      </c>
      <c r="C39" s="597" t="s">
        <v>437</v>
      </c>
      <c r="D39" s="597"/>
      <c r="E39" s="597"/>
      <c r="F39" s="597"/>
      <c r="G39" s="597"/>
      <c r="H39" s="598"/>
    </row>
  </sheetData>
  <autoFilter ref="A18:I34" xr:uid="{00000000-0009-0000-0000-00005D000000}"/>
  <customSheetViews>
    <customSheetView guid="{1320E5F0-9854-46BA-9165-0D2D126E5847}" showPageBreaks="1" zeroValues="0" printArea="1" showAutoFilter="1" hiddenColumns="1">
      <pane ySplit="1" topLeftCell="A2" activePane="bottomLeft" state="frozen"/>
      <selection pane="bottomLeft" activeCell="H1" sqref="H1"/>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28616815-B36C-453F-AB3E-06EFBC6AF00C}"/>
    </customSheetView>
  </customSheetViews>
  <mergeCells count="17">
    <mergeCell ref="B12:G12"/>
    <mergeCell ref="B1:G1"/>
    <mergeCell ref="B2:G2"/>
    <mergeCell ref="B3:G3"/>
    <mergeCell ref="B4:G4"/>
    <mergeCell ref="B5:G5"/>
    <mergeCell ref="B6:G6"/>
    <mergeCell ref="B8:G8"/>
    <mergeCell ref="B11:G11"/>
    <mergeCell ref="B7:C7"/>
    <mergeCell ref="C9:G9"/>
    <mergeCell ref="C10:G10"/>
    <mergeCell ref="C39:H39"/>
    <mergeCell ref="B13:G13"/>
    <mergeCell ref="C37:H37"/>
    <mergeCell ref="C38:H38"/>
    <mergeCell ref="C14:G14"/>
  </mergeCells>
  <conditionalFormatting sqref="B19:C34">
    <cfRule type="expression" dxfId="708" priority="5">
      <formula>AND($B19&lt;=NOW(),$C19&gt;=NOW())</formula>
    </cfRule>
  </conditionalFormatting>
  <conditionalFormatting sqref="D33:E33">
    <cfRule type="expression" dxfId="707" priority="1">
      <formula>AND($B33&lt;=NOW(),$C33&gt;=NOW())</formula>
    </cfRule>
  </conditionalFormatting>
  <conditionalFormatting sqref="F19:F34">
    <cfRule type="cellIs" dxfId="706" priority="7" operator="lessThan">
      <formula>-90</formula>
    </cfRule>
    <cfRule type="cellIs" dxfId="705" priority="8" operator="lessThan">
      <formula>-45</formula>
    </cfRule>
    <cfRule type="cellIs" dxfId="704" priority="9" operator="greaterThan">
      <formula>-45</formula>
    </cfRule>
  </conditionalFormatting>
  <hyperlinks>
    <hyperlink ref="B2" r:id="rId2" display="Phase 2 System Protection Coordination" xr:uid="{00000000-0004-0000-5D00-000000000000}"/>
    <hyperlink ref="H1" location="Home!A1" display="Return to Home" xr:uid="{00000000-0004-0000-5D00-000001000000}"/>
    <hyperlink ref="B2:G2" r:id="rId3" display="Modifications to TOP and IRO Standards" xr:uid="{00000000-0004-0000-5D00-000002000000}"/>
    <hyperlink ref="B12:G12" r:id="rId4" display="Mark Olson" xr:uid="{00000000-0004-0000-5D00-000003000000}"/>
    <hyperlink ref="A7" location="Footnote_8_2017_2019_RSDP" display="Footnote_8_2017_2019_RSDP" xr:uid="{00000000-0004-0000-5D00-000004000000}"/>
    <hyperlink ref="A10" location="Footnotes!A1" display="Footnotes!A1" xr:uid="{00000000-0004-0000-5D00-000005000000}"/>
    <hyperlink ref="A11" location="Footnotes!A1" display="Footnotes!A1" xr:uid="{00000000-0004-0000-5D00-000006000000}"/>
    <hyperlink ref="B13:G13" r:id="rId5" display="Rod Kinard" xr:uid="{00000000-0004-0000-5D00-000007000000}"/>
    <hyperlink ref="H26" r:id="rId6" display="https://sbs.nerc.net/Ballot/BallotResults" xr:uid="{00000000-0004-0000-5D00-000008000000}"/>
  </hyperlinks>
  <pageMargins left="0.7" right="0.7" top="0.75" bottom="0.75" header="0.3" footer="0.3"/>
  <pageSetup orientation="landscape" horizontalDpi="1200" verticalDpi="1200" r:id="rId7"/>
  <headerFooter>
    <oddHeader>&amp;R&amp;"Calibri"&amp;10&amp;K000000 Limited Disclosure&amp;1#_x000D_</oddHeader>
    <oddFooter>&amp;L&amp;"-,Bold"North American Electric Reliability Corporation_x000D_&amp;1#&amp;"Calibri"&amp;10&amp;K0000FF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10" id="{793BF9EC-FA81-45DD-A82E-F89424B2E74B}">
            <xm:f>IF($B$20=Home!$I$5,$A$24,)</xm:f>
            <x14:dxf/>
          </x14:cfRule>
          <xm:sqref>I10:ABK10</xm:sqref>
        </x14:conditionalFormatting>
      </x14:conditionalFormattings>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93">
    <tabColor rgb="FFFF0000"/>
  </sheetPr>
  <dimension ref="A1:N41"/>
  <sheetViews>
    <sheetView showZeros="0" zoomScaleNormal="145" workbookViewId="0">
      <pane ySplit="1" topLeftCell="A2" activePane="bottomLeft" state="frozen"/>
      <selection pane="bottomLeft" activeCell="B1" sqref="B1:G1"/>
    </sheetView>
  </sheetViews>
  <sheetFormatPr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hidden="1" customWidth="1"/>
    <col min="10" max="10" width="19.453125" customWidth="1"/>
    <col min="11" max="12" width="10.453125" bestFit="1" customWidth="1"/>
    <col min="13" max="13" width="11.81640625" customWidth="1"/>
    <col min="14" max="14" width="11.453125" customWidth="1"/>
  </cols>
  <sheetData>
    <row r="1" spans="1:13" s="7" customFormat="1" ht="18.5" x14ac:dyDescent="0.45">
      <c r="A1" s="257" t="str">
        <f>'Template Old'!A1</f>
        <v>Project</v>
      </c>
      <c r="B1" s="609" t="s">
        <v>659</v>
      </c>
      <c r="C1" s="610"/>
      <c r="D1" s="610"/>
      <c r="E1" s="610"/>
      <c r="F1" s="610"/>
      <c r="G1" s="610"/>
      <c r="H1" s="49" t="s">
        <v>178</v>
      </c>
    </row>
    <row r="2" spans="1:13" s="7" customFormat="1" ht="15" customHeight="1" x14ac:dyDescent="0.45">
      <c r="A2" s="260" t="str">
        <f>'Template Old'!A2</f>
        <v>Project Name</v>
      </c>
      <c r="B2" s="668" t="s">
        <v>660</v>
      </c>
      <c r="C2" s="668"/>
      <c r="D2" s="668"/>
      <c r="E2" s="668"/>
      <c r="F2" s="668"/>
      <c r="G2" s="668"/>
      <c r="H2" s="6"/>
    </row>
    <row r="3" spans="1:13" s="7" customFormat="1" ht="15" customHeight="1" x14ac:dyDescent="0.45">
      <c r="A3" s="260" t="str">
        <f>'Template Old'!A3</f>
        <v>Status</v>
      </c>
      <c r="B3" s="669" t="s">
        <v>328</v>
      </c>
      <c r="C3" s="669"/>
      <c r="D3" s="669"/>
      <c r="E3" s="669"/>
      <c r="F3" s="669"/>
      <c r="G3" s="669"/>
      <c r="H3" s="6"/>
    </row>
    <row r="4" spans="1:13" s="7" customFormat="1" ht="47.9" customHeight="1" x14ac:dyDescent="0.45">
      <c r="A4" s="260" t="str">
        <f>'Template Old'!A4</f>
        <v>Comments</v>
      </c>
      <c r="B4" s="670" t="s">
        <v>661</v>
      </c>
      <c r="C4" s="670"/>
      <c r="D4" s="670"/>
      <c r="E4" s="670"/>
      <c r="F4" s="670"/>
      <c r="G4" s="670"/>
      <c r="H4" s="6"/>
    </row>
    <row r="5" spans="1:13" x14ac:dyDescent="0.35">
      <c r="A5" s="260" t="str">
        <f>'Template Old'!A5</f>
        <v>Deliverable</v>
      </c>
      <c r="B5" s="663" t="s">
        <v>662</v>
      </c>
      <c r="C5" s="663"/>
      <c r="D5" s="663"/>
      <c r="E5" s="663"/>
      <c r="F5" s="663"/>
      <c r="G5" s="663"/>
      <c r="H5" s="323"/>
    </row>
    <row r="6" spans="1:13" x14ac:dyDescent="0.35">
      <c r="A6" s="260" t="str">
        <f>'Template Old'!A6</f>
        <v>Deadline</v>
      </c>
      <c r="B6" s="643" t="s">
        <v>663</v>
      </c>
      <c r="C6" s="643"/>
      <c r="D6" s="643"/>
      <c r="E6" s="643"/>
      <c r="F6" s="643"/>
      <c r="G6" s="643"/>
      <c r="H6" s="323"/>
    </row>
    <row r="7" spans="1:13" ht="72.5" x14ac:dyDescent="0.35">
      <c r="A7" s="258" t="str">
        <f>'Template Old'!A7</f>
        <v>Priority in RSDP, click to see applicable Footnote</v>
      </c>
      <c r="B7" s="259" t="s">
        <v>330</v>
      </c>
      <c r="C7" s="259"/>
      <c r="D7" s="260" t="str">
        <f>'Template Old'!D7</f>
        <v>Priority (1-Low, 2-Med, 3-High )</v>
      </c>
      <c r="E7" s="259">
        <v>3</v>
      </c>
      <c r="F7" s="260" t="str">
        <f>'Template Old'!F7</f>
        <v>Project has been Re-Baselined? (0-No, 1-Yes)</v>
      </c>
      <c r="G7" s="259">
        <v>0</v>
      </c>
      <c r="H7" s="323"/>
    </row>
    <row r="8" spans="1:13" x14ac:dyDescent="0.35">
      <c r="A8" s="260" t="str">
        <f>'Template Old'!A8</f>
        <v>P81 Req (2013)</v>
      </c>
      <c r="B8" s="643" t="s">
        <v>191</v>
      </c>
      <c r="C8" s="643"/>
      <c r="D8" s="643"/>
      <c r="E8" s="643"/>
      <c r="F8" s="643"/>
      <c r="G8" s="643"/>
      <c r="H8" s="323"/>
    </row>
    <row r="9" spans="1:13" x14ac:dyDescent="0.35">
      <c r="A9" s="260" t="str">
        <f>'Template Old'!A9</f>
        <v>Number of Directives</v>
      </c>
      <c r="B9" s="259">
        <v>1</v>
      </c>
      <c r="C9" s="643"/>
      <c r="D9" s="643"/>
      <c r="E9" s="643"/>
      <c r="F9" s="643"/>
      <c r="G9" s="643"/>
      <c r="H9" s="323"/>
    </row>
    <row r="10" spans="1:13" x14ac:dyDescent="0.35">
      <c r="A10" s="258" t="str">
        <f>'Template Old'!A10</f>
        <v>No. of Guidances (see Note 2)</v>
      </c>
      <c r="B10" s="259">
        <v>0</v>
      </c>
      <c r="C10" s="643" t="s">
        <v>191</v>
      </c>
      <c r="D10" s="643"/>
      <c r="E10" s="643"/>
      <c r="F10" s="643"/>
      <c r="G10" s="643"/>
      <c r="H10" s="323"/>
    </row>
    <row r="11" spans="1:13" ht="29" x14ac:dyDescent="0.35">
      <c r="A11" s="258" t="str">
        <f>'Template Old'!A11</f>
        <v>Directionally consistent with IERP findings (See Note 5)</v>
      </c>
      <c r="B11" s="663" t="s">
        <v>191</v>
      </c>
      <c r="C11" s="663"/>
      <c r="D11" s="663"/>
      <c r="E11" s="663"/>
      <c r="F11" s="663"/>
      <c r="G11" s="663"/>
      <c r="H11" s="321"/>
      <c r="K11" s="1"/>
      <c r="L11" s="1"/>
      <c r="M11" s="1"/>
    </row>
    <row r="12" spans="1:13" x14ac:dyDescent="0.35">
      <c r="A12" s="260" t="str">
        <f>'Template Old'!A12</f>
        <v>Developer</v>
      </c>
      <c r="B12" s="666" t="s">
        <v>615</v>
      </c>
      <c r="C12" s="666"/>
      <c r="D12" s="666"/>
      <c r="E12" s="666"/>
      <c r="F12" s="666"/>
      <c r="G12" s="666"/>
      <c r="H12" s="321"/>
    </row>
    <row r="13" spans="1:13" x14ac:dyDescent="0.35">
      <c r="A13" s="260" t="str">
        <f>'Template Old'!A13</f>
        <v>PMOS Liaison</v>
      </c>
      <c r="B13" s="666" t="s">
        <v>664</v>
      </c>
      <c r="C13" s="666"/>
      <c r="D13" s="666"/>
      <c r="E13" s="666"/>
      <c r="F13" s="666"/>
      <c r="G13" s="666"/>
      <c r="H13" s="321"/>
    </row>
    <row r="14" spans="1:13" x14ac:dyDescent="0.35">
      <c r="A14" s="260" t="str">
        <f>'Template Old'!A14</f>
        <v>Affected Standards</v>
      </c>
      <c r="B14" s="259">
        <v>1</v>
      </c>
      <c r="C14" s="663" t="s">
        <v>665</v>
      </c>
      <c r="D14" s="663"/>
      <c r="E14" s="663"/>
      <c r="F14" s="663"/>
      <c r="G14" s="663"/>
      <c r="H14" s="323"/>
    </row>
    <row r="15" spans="1:13" x14ac:dyDescent="0.35">
      <c r="A15" s="260" t="str">
        <f>'Template Old'!A15</f>
        <v>Last Updated</v>
      </c>
      <c r="B15" s="142">
        <v>42836</v>
      </c>
      <c r="C15" s="259"/>
      <c r="D15" s="259"/>
      <c r="E15" s="259"/>
      <c r="F15" s="259"/>
      <c r="G15" s="259"/>
      <c r="H15" s="323"/>
    </row>
    <row r="16" spans="1:13" x14ac:dyDescent="0.35">
      <c r="A16" s="260">
        <f>'Template Old'!A16</f>
        <v>0</v>
      </c>
      <c r="B16" s="320"/>
      <c r="C16" s="259"/>
      <c r="D16" s="259"/>
      <c r="E16" s="259"/>
      <c r="F16" s="259"/>
      <c r="G16" s="259"/>
      <c r="H16" s="323"/>
    </row>
    <row r="17" spans="1:14" ht="15" thickBot="1" x14ac:dyDescent="0.4">
      <c r="A17" s="260">
        <f>'Template Old'!A17</f>
        <v>0</v>
      </c>
      <c r="B17" s="259"/>
      <c r="C17" s="259"/>
      <c r="D17" s="259"/>
      <c r="E17" s="259"/>
      <c r="F17" s="259"/>
      <c r="G17" s="259"/>
      <c r="H17" s="323"/>
    </row>
    <row r="18" spans="1:14" ht="44.75" customHeight="1" thickBot="1" x14ac:dyDescent="0.4">
      <c r="A18" s="46" t="str">
        <f>'Template Old'!A18</f>
        <v>Scheduling Dates</v>
      </c>
      <c r="B18" s="46" t="str">
        <f>'Template Old'!B18</f>
        <v>Projected
 or Actual
Start</v>
      </c>
      <c r="C18" s="46" t="str">
        <f>'Template Old'!C18</f>
        <v>Projected or Actual
End</v>
      </c>
      <c r="D18" s="46" t="str">
        <f>'Template Old'!D18</f>
        <v>Baseline
Start</v>
      </c>
      <c r="E18" s="46" t="str">
        <f>'Template Old'!E18</f>
        <v>Baseline
End</v>
      </c>
      <c r="F18" s="46" t="str">
        <f>'Template Old'!F18</f>
        <v>No. of Days
Ahead (Behind)</v>
      </c>
      <c r="G18" s="46" t="str">
        <f>'Template Old'!G18</f>
        <v>Reason for Change or Delay</v>
      </c>
      <c r="H18" s="46" t="str">
        <f>'Template Old'!H18</f>
        <v>Ballot
or
Other</v>
      </c>
      <c r="I18" s="46" t="str">
        <f>'Template Old'!I18</f>
        <v>Index</v>
      </c>
      <c r="J18" s="4"/>
    </row>
    <row r="19" spans="1:14" x14ac:dyDescent="0.35">
      <c r="A19" s="71" t="str">
        <f>'Lookup Lists'!C3</f>
        <v>Nominations - SAR / PR</v>
      </c>
      <c r="B19" s="75"/>
      <c r="C19" s="75"/>
      <c r="D19" s="72"/>
      <c r="E19" s="72"/>
      <c r="F19" s="73">
        <f t="shared" ref="F19:F34" si="0">IF(D19-B19&gt;DATE(2007,1,1),0,D19-B19)</f>
        <v>0</v>
      </c>
      <c r="G19" s="110"/>
      <c r="H19" s="111"/>
      <c r="I19" s="65">
        <v>1</v>
      </c>
      <c r="K19" s="62"/>
      <c r="L19" s="62"/>
      <c r="M19" s="62"/>
      <c r="N19" s="62"/>
    </row>
    <row r="20" spans="1:14" x14ac:dyDescent="0.35">
      <c r="A20" s="31" t="str">
        <f>'Lookup Lists'!C6</f>
        <v>Nominations - DT</v>
      </c>
      <c r="B20" s="75">
        <v>42439</v>
      </c>
      <c r="C20" s="75">
        <f>B20+14</f>
        <v>42453</v>
      </c>
      <c r="D20" s="10">
        <v>42439</v>
      </c>
      <c r="E20" s="10">
        <f>D20+14</f>
        <v>42453</v>
      </c>
      <c r="F20" s="42">
        <f t="shared" si="0"/>
        <v>0</v>
      </c>
      <c r="G20" s="442"/>
      <c r="H20" s="443"/>
      <c r="I20" s="66">
        <v>2</v>
      </c>
      <c r="K20" s="63"/>
      <c r="L20" s="63"/>
      <c r="M20" s="63"/>
      <c r="N20" s="62"/>
    </row>
    <row r="21" spans="1:14" x14ac:dyDescent="0.35">
      <c r="A21" s="133" t="str">
        <f>'Lookup Lists'!C9</f>
        <v>QR - Quality Review</v>
      </c>
      <c r="B21" s="75">
        <v>42551</v>
      </c>
      <c r="C21" s="75">
        <v>42557</v>
      </c>
      <c r="D21" s="10">
        <v>42551</v>
      </c>
      <c r="E21" s="8">
        <f>D21+7</f>
        <v>42558</v>
      </c>
      <c r="F21" s="42">
        <f t="shared" si="0"/>
        <v>0</v>
      </c>
      <c r="G21" s="442"/>
      <c r="H21" s="443"/>
      <c r="I21" s="67">
        <v>3</v>
      </c>
      <c r="K21" s="63"/>
      <c r="L21" s="62"/>
      <c r="M21" s="63"/>
      <c r="N21" s="62"/>
    </row>
    <row r="22" spans="1:14" x14ac:dyDescent="0.35">
      <c r="A22" s="29" t="str">
        <f>'Lookup Lists'!C4</f>
        <v>SP1 - SAR/PR/WP Posting 1</v>
      </c>
      <c r="B22" s="75">
        <v>42452</v>
      </c>
      <c r="C22" s="75">
        <v>42481</v>
      </c>
      <c r="D22" s="10">
        <v>42452</v>
      </c>
      <c r="E22" s="10">
        <f>D22+29</f>
        <v>42481</v>
      </c>
      <c r="F22" s="42">
        <f t="shared" si="0"/>
        <v>0</v>
      </c>
      <c r="G22" s="442"/>
      <c r="H22" s="443"/>
      <c r="I22" s="66">
        <v>4</v>
      </c>
      <c r="K22" s="63"/>
      <c r="L22" s="63"/>
      <c r="M22" s="63"/>
      <c r="N22" s="62"/>
    </row>
    <row r="23" spans="1:14" x14ac:dyDescent="0.35">
      <c r="A23" s="29" t="str">
        <f>'Lookup Lists'!C5</f>
        <v>SP2 - SAR/PR/WP Posting 2</v>
      </c>
      <c r="B23" s="75">
        <v>42522</v>
      </c>
      <c r="C23" s="75">
        <v>42551</v>
      </c>
      <c r="D23" s="10">
        <v>42522</v>
      </c>
      <c r="E23" s="10">
        <f>D23+30</f>
        <v>42552</v>
      </c>
      <c r="F23" s="42">
        <f t="shared" si="0"/>
        <v>0</v>
      </c>
      <c r="G23" s="442" t="s">
        <v>595</v>
      </c>
      <c r="H23" s="443"/>
      <c r="I23" s="67">
        <v>5</v>
      </c>
      <c r="K23" s="63"/>
      <c r="L23" s="63"/>
      <c r="M23" s="63"/>
      <c r="N23" s="62"/>
    </row>
    <row r="24" spans="1:14" x14ac:dyDescent="0.35">
      <c r="A24" s="32" t="str">
        <f>'Lookup Lists'!C7</f>
        <v>CP1 - Comment Period 1</v>
      </c>
      <c r="B24" s="75"/>
      <c r="C24" s="75"/>
      <c r="D24" s="10"/>
      <c r="E24" s="8"/>
      <c r="F24" s="42">
        <f t="shared" si="0"/>
        <v>0</v>
      </c>
      <c r="G24" s="442"/>
      <c r="H24" s="443"/>
      <c r="I24" s="66">
        <v>6</v>
      </c>
      <c r="K24" s="63"/>
      <c r="L24" s="63"/>
      <c r="M24" s="63"/>
      <c r="N24" s="62"/>
    </row>
    <row r="25" spans="1:14" x14ac:dyDescent="0.35">
      <c r="A25" s="32" t="str">
        <f>'Lookup Lists'!C8</f>
        <v>CP2 - Comment Period 2</v>
      </c>
      <c r="B25" s="75"/>
      <c r="C25" s="75"/>
      <c r="D25" s="10"/>
      <c r="E25" s="8"/>
      <c r="F25" s="42">
        <f t="shared" si="0"/>
        <v>0</v>
      </c>
      <c r="G25" s="442"/>
      <c r="H25" s="443"/>
      <c r="I25" s="67">
        <v>7</v>
      </c>
      <c r="K25" s="63"/>
      <c r="L25" s="63"/>
      <c r="M25" s="63"/>
      <c r="N25" s="62"/>
    </row>
    <row r="26" spans="1:14" x14ac:dyDescent="0.35">
      <c r="A26" s="34" t="str">
        <f>'Lookup Lists'!C10</f>
        <v>CIB - Com/Ballot 1 (Initial)</v>
      </c>
      <c r="B26" s="75">
        <v>42572</v>
      </c>
      <c r="C26" s="75">
        <v>42619</v>
      </c>
      <c r="D26" s="10">
        <v>42576</v>
      </c>
      <c r="E26" s="8">
        <f>D26+45</f>
        <v>42621</v>
      </c>
      <c r="F26" s="42">
        <f t="shared" si="0"/>
        <v>4</v>
      </c>
      <c r="G26" s="442"/>
      <c r="H26" s="97"/>
      <c r="I26" s="66">
        <v>8</v>
      </c>
      <c r="K26" s="63"/>
      <c r="L26" s="62"/>
      <c r="M26" s="63"/>
      <c r="N26" s="62"/>
    </row>
    <row r="27" spans="1:14" x14ac:dyDescent="0.35">
      <c r="A27" s="34" t="str">
        <f>'Lookup Lists'!C11</f>
        <v xml:space="preserve">CAB - Com/Add Ballot 2 </v>
      </c>
      <c r="B27" s="75">
        <v>42664</v>
      </c>
      <c r="C27" s="75">
        <v>42709</v>
      </c>
      <c r="D27" s="10">
        <v>42660</v>
      </c>
      <c r="E27" s="8">
        <f>D27+45</f>
        <v>42705</v>
      </c>
      <c r="F27" s="42">
        <f t="shared" si="0"/>
        <v>-4</v>
      </c>
      <c r="G27" s="442"/>
      <c r="H27" s="97"/>
      <c r="I27" s="67">
        <v>9</v>
      </c>
      <c r="K27" s="63"/>
      <c r="L27" s="62"/>
      <c r="M27" s="63"/>
      <c r="N27" s="62"/>
    </row>
    <row r="28" spans="1:14" x14ac:dyDescent="0.35">
      <c r="A28" s="34" t="str">
        <f>'Lookup Lists'!C12</f>
        <v>CAB - Com/Add Ballot 3</v>
      </c>
      <c r="B28" s="75"/>
      <c r="C28" s="75"/>
      <c r="D28" s="10"/>
      <c r="E28" s="8"/>
      <c r="F28" s="42">
        <f t="shared" si="0"/>
        <v>0</v>
      </c>
      <c r="G28" s="442"/>
      <c r="H28" s="443"/>
      <c r="I28" s="66">
        <v>10</v>
      </c>
      <c r="K28" s="63"/>
      <c r="L28" s="62"/>
      <c r="M28" s="63"/>
      <c r="N28" s="62"/>
    </row>
    <row r="29" spans="1:14" x14ac:dyDescent="0.35">
      <c r="A29" s="34" t="str">
        <f>'Lookup Lists'!C13</f>
        <v>CAB - Com/Add Ballot 4</v>
      </c>
      <c r="B29" s="75"/>
      <c r="C29" s="75"/>
      <c r="D29" s="10"/>
      <c r="E29" s="8"/>
      <c r="F29" s="42">
        <f t="shared" si="0"/>
        <v>0</v>
      </c>
      <c r="G29" s="442"/>
      <c r="H29" s="443"/>
      <c r="I29" s="67">
        <v>11</v>
      </c>
      <c r="K29" s="63"/>
      <c r="L29" s="62"/>
      <c r="M29" s="63"/>
      <c r="N29" s="62"/>
    </row>
    <row r="30" spans="1:14" x14ac:dyDescent="0.35">
      <c r="A30" s="34" t="str">
        <f>'Lookup Lists'!C14</f>
        <v>CAB - Com/Add Ballot 5</v>
      </c>
      <c r="B30" s="75"/>
      <c r="C30" s="75"/>
      <c r="D30" s="10"/>
      <c r="E30" s="8"/>
      <c r="F30" s="42">
        <f t="shared" si="0"/>
        <v>0</v>
      </c>
      <c r="G30" s="442"/>
      <c r="H30" s="443"/>
      <c r="I30" s="66">
        <v>12</v>
      </c>
      <c r="K30" s="63"/>
      <c r="L30" s="62"/>
      <c r="M30" s="63"/>
      <c r="N30" s="62"/>
    </row>
    <row r="31" spans="1:14" x14ac:dyDescent="0.35">
      <c r="A31" s="35" t="str">
        <f>'Lookup Lists'!C15</f>
        <v>FB - Final Ballot</v>
      </c>
      <c r="B31" s="75">
        <v>42713</v>
      </c>
      <c r="C31" s="75">
        <v>42723</v>
      </c>
      <c r="D31" s="10">
        <v>42740</v>
      </c>
      <c r="E31" s="8">
        <f>D31+10</f>
        <v>42750</v>
      </c>
      <c r="F31" s="42">
        <f t="shared" si="0"/>
        <v>27</v>
      </c>
      <c r="G31" s="442"/>
      <c r="H31" s="89">
        <v>0.87949999999999995</v>
      </c>
      <c r="I31" s="67">
        <v>13</v>
      </c>
      <c r="K31" s="63"/>
      <c r="L31" s="62"/>
      <c r="M31" s="63"/>
      <c r="N31" s="62"/>
    </row>
    <row r="32" spans="1:14" x14ac:dyDescent="0.35">
      <c r="A32" s="36" t="str">
        <f>'Lookup Lists'!C16</f>
        <v>PTB - Present to BOT</v>
      </c>
      <c r="B32" s="75">
        <v>42774</v>
      </c>
      <c r="C32" s="75">
        <f>+B32+2</f>
        <v>42776</v>
      </c>
      <c r="D32" s="75">
        <v>42774</v>
      </c>
      <c r="E32" s="75">
        <f>+D32+2</f>
        <v>42776</v>
      </c>
      <c r="F32" s="42">
        <f t="shared" si="0"/>
        <v>0</v>
      </c>
      <c r="G32" s="442"/>
      <c r="H32" s="443"/>
      <c r="I32" s="66">
        <v>14</v>
      </c>
      <c r="K32" s="63"/>
      <c r="L32" s="62"/>
      <c r="M32" s="63"/>
      <c r="N32" s="62"/>
    </row>
    <row r="33" spans="1:14" x14ac:dyDescent="0.35">
      <c r="A33" s="37" t="str">
        <f>'Lookup Lists'!C17</f>
        <v>Filing - Filing with Regulators</v>
      </c>
      <c r="B33" s="10">
        <v>42797</v>
      </c>
      <c r="C33" s="8">
        <f>B33+3</f>
        <v>42800</v>
      </c>
      <c r="D33" s="10">
        <v>42822</v>
      </c>
      <c r="E33" s="8">
        <f>D33+3</f>
        <v>42825</v>
      </c>
      <c r="F33" s="42">
        <f t="shared" si="0"/>
        <v>25</v>
      </c>
      <c r="G33" s="442"/>
      <c r="H33" s="443"/>
      <c r="I33" s="67">
        <v>15</v>
      </c>
      <c r="K33" s="63"/>
      <c r="L33" s="62"/>
      <c r="M33" s="63"/>
      <c r="N33" s="62"/>
    </row>
    <row r="34" spans="1:14" ht="15" thickBot="1" x14ac:dyDescent="0.4">
      <c r="A34" s="38" t="str">
        <f>'Lookup Lists'!C18</f>
        <v>PT - Post Approval Training</v>
      </c>
      <c r="B34" s="76"/>
      <c r="C34" s="76"/>
      <c r="D34" s="14"/>
      <c r="E34" s="15"/>
      <c r="F34" s="43">
        <f t="shared" si="0"/>
        <v>0</v>
      </c>
      <c r="G34" s="82"/>
      <c r="H34" s="88"/>
      <c r="I34" s="68">
        <v>16</v>
      </c>
      <c r="K34" s="63"/>
      <c r="L34" s="63"/>
      <c r="M34" s="63"/>
      <c r="N34" s="62"/>
    </row>
    <row r="35" spans="1:14" x14ac:dyDescent="0.35">
      <c r="A35" s="4"/>
      <c r="B35" s="259"/>
      <c r="C35" s="259"/>
      <c r="D35" s="259"/>
      <c r="E35" s="259"/>
      <c r="F35" s="259"/>
      <c r="G35" s="259"/>
      <c r="H35" s="259"/>
    </row>
    <row r="36" spans="1:14" ht="15" thickBot="1" x14ac:dyDescent="0.4">
      <c r="A36" s="26" t="s">
        <v>155</v>
      </c>
      <c r="F36" s="259"/>
      <c r="G36" s="259"/>
      <c r="H36" s="259"/>
    </row>
    <row r="37" spans="1:14" ht="15" thickBot="1" x14ac:dyDescent="0.4">
      <c r="A37" s="427" t="s">
        <v>156</v>
      </c>
      <c r="B37" s="427" t="s">
        <v>157</v>
      </c>
      <c r="C37" s="648" t="s">
        <v>158</v>
      </c>
      <c r="D37" s="648"/>
      <c r="E37" s="648"/>
      <c r="F37" s="648"/>
      <c r="G37" s="648"/>
      <c r="H37" s="648"/>
    </row>
    <row r="38" spans="1:14" ht="89.15" customHeight="1" x14ac:dyDescent="0.35">
      <c r="A38" s="77" t="s">
        <v>666</v>
      </c>
      <c r="B38" s="78">
        <v>42531</v>
      </c>
      <c r="C38" s="649" t="s">
        <v>667</v>
      </c>
      <c r="D38" s="649"/>
      <c r="E38" s="649"/>
      <c r="F38" s="649"/>
      <c r="G38" s="649"/>
      <c r="H38" s="650"/>
    </row>
    <row r="39" spans="1:14" x14ac:dyDescent="0.35">
      <c r="A39" s="107" t="s">
        <v>668</v>
      </c>
      <c r="B39" s="78">
        <v>42571</v>
      </c>
      <c r="C39" s="649" t="s">
        <v>669</v>
      </c>
      <c r="D39" s="649"/>
      <c r="E39" s="649"/>
      <c r="F39" s="649"/>
      <c r="G39" s="649"/>
      <c r="H39" s="650"/>
    </row>
    <row r="40" spans="1:14" x14ac:dyDescent="0.35">
      <c r="A40" s="79" t="s">
        <v>670</v>
      </c>
      <c r="B40" s="80">
        <v>42809</v>
      </c>
      <c r="C40" s="646" t="s">
        <v>671</v>
      </c>
      <c r="D40" s="646"/>
      <c r="E40" s="646"/>
      <c r="F40" s="646"/>
      <c r="G40" s="646"/>
      <c r="H40" s="647"/>
    </row>
    <row r="41" spans="1:14" ht="15" thickBot="1" x14ac:dyDescent="0.4">
      <c r="A41" s="81" t="s">
        <v>328</v>
      </c>
      <c r="B41" s="152">
        <v>42826</v>
      </c>
      <c r="C41" s="644" t="s">
        <v>672</v>
      </c>
      <c r="D41" s="644"/>
      <c r="E41" s="644"/>
      <c r="F41" s="644"/>
      <c r="G41" s="644"/>
      <c r="H41" s="645"/>
    </row>
  </sheetData>
  <autoFilter ref="A18:I34" xr:uid="{00000000-0009-0000-0000-00005E000000}"/>
  <customSheetViews>
    <customSheetView guid="{1320E5F0-9854-46BA-9165-0D2D126E5847}" showPageBreaks="1" zeroValues="0" printArea="1" showAutoFilter="1" hiddenColumns="1">
      <pane ySplit="1" topLeftCell="A2" activePane="bottomLeft" state="frozen"/>
      <selection pane="bottomLeft" activeCell="H1" sqref="H1"/>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I34" xr:uid="{BF347A4F-068B-4E38-A266-540904F7C75E}"/>
    </customSheetView>
  </customSheetViews>
  <mergeCells count="18">
    <mergeCell ref="C39:H39"/>
    <mergeCell ref="C40:H40"/>
    <mergeCell ref="C41:H41"/>
    <mergeCell ref="B13:G13"/>
    <mergeCell ref="C37:H37"/>
    <mergeCell ref="C38:H38"/>
    <mergeCell ref="C14:G14"/>
    <mergeCell ref="B12:G12"/>
    <mergeCell ref="B1:G1"/>
    <mergeCell ref="B2:G2"/>
    <mergeCell ref="B3:G3"/>
    <mergeCell ref="B4:G4"/>
    <mergeCell ref="B5:G5"/>
    <mergeCell ref="B6:G6"/>
    <mergeCell ref="B8:G8"/>
    <mergeCell ref="B11:G11"/>
    <mergeCell ref="C9:G9"/>
    <mergeCell ref="C10:G10"/>
  </mergeCells>
  <conditionalFormatting sqref="B19:C32 B34:C34">
    <cfRule type="expression" dxfId="703" priority="2">
      <formula>AND($B19&lt;=NOW(),$C19&gt;=NOW())</formula>
    </cfRule>
  </conditionalFormatting>
  <conditionalFormatting sqref="D20:E20">
    <cfRule type="expression" dxfId="702" priority="4">
      <formula>AND($B20&lt;=NOW(),$C20&gt;=NOW())</formula>
    </cfRule>
  </conditionalFormatting>
  <conditionalFormatting sqref="D22:E23">
    <cfRule type="expression" dxfId="701" priority="3">
      <formula>AND($B22&lt;=NOW(),$C22&gt;=NOW())</formula>
    </cfRule>
  </conditionalFormatting>
  <conditionalFormatting sqref="D32:E32">
    <cfRule type="expression" dxfId="700" priority="1">
      <formula>AND($B32&lt;=NOW(),$C32&gt;=NOW())</formula>
    </cfRule>
  </conditionalFormatting>
  <conditionalFormatting sqref="F19:F34">
    <cfRule type="cellIs" dxfId="699" priority="9" operator="lessThan">
      <formula>-90</formula>
    </cfRule>
    <cfRule type="cellIs" dxfId="698" priority="10" operator="lessThan">
      <formula>-45</formula>
    </cfRule>
    <cfRule type="cellIs" dxfId="697" priority="11" operator="greaterThan">
      <formula>-45</formula>
    </cfRule>
  </conditionalFormatting>
  <conditionalFormatting sqref="K19:L20 K22:L25 K34:L34">
    <cfRule type="expression" dxfId="696" priority="7">
      <formula>AND($B19&lt;=NOW(),$C19&gt;=NOW())</formula>
    </cfRule>
  </conditionalFormatting>
  <hyperlinks>
    <hyperlink ref="B2" r:id="rId2" display="Phase 2 System Protection Coordination" xr:uid="{00000000-0004-0000-5E00-000000000000}"/>
    <hyperlink ref="H1" location="Home!A1" display="Return to Home" xr:uid="{00000000-0004-0000-5E00-000001000000}"/>
    <hyperlink ref="B2:G2" r:id="rId3" display="Modifications to CIP Standards" xr:uid="{00000000-0004-0000-5E00-000002000000}"/>
    <hyperlink ref="B12:G12" r:id="rId4" display="Al McMeekin" xr:uid="{00000000-0004-0000-5E00-000003000000}"/>
    <hyperlink ref="A10" location="Footnotes!A1" display="Footnotes!A1" xr:uid="{00000000-0004-0000-5E00-000004000000}"/>
    <hyperlink ref="A7" location="Footnote_8_2017_2019_RSDP" display="Footnote_8_2017_2019_RSDP" xr:uid="{00000000-0004-0000-5E00-000005000000}"/>
    <hyperlink ref="A11" location="Footnotes!A1" display="Footnotes!A1" xr:uid="{00000000-0004-0000-5E00-000006000000}"/>
    <hyperlink ref="H31" r:id="rId5" display="https://sbs.nerc.net/BallotResults/Index/177" xr:uid="{00000000-0004-0000-5E00-000007000000}"/>
    <hyperlink ref="B13:G13" r:id="rId6" display="Ken Lanehome and Ash Mayfield" xr:uid="{00000000-0004-0000-5E00-000008000000}"/>
  </hyperlinks>
  <pageMargins left="0.7" right="0.7" top="0.75" bottom="0.75" header="0.3" footer="0.3"/>
  <pageSetup orientation="landscape" horizontalDpi="1200" verticalDpi="1200" r:id="rId7"/>
  <headerFooter>
    <oddHeader>&amp;R&amp;"Calibri"&amp;10&amp;K000000 Limited Disclosure&amp;1#_x000D_</oddHeader>
    <oddFooter>&amp;L&amp;"-,Bold"North American Electric Reliability Corporation_x000D_&amp;1#&amp;"Calibri"&amp;10&amp;K0000FF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12" id="{D80D637B-2605-4633-AFCE-75EEFBFD352C}">
            <xm:f>IF($B$20=Home!$I$5,$A$24,)</xm:f>
            <x14:dxf/>
          </x14:cfRule>
          <xm:sqref>I10:ABK10</xm:sqref>
        </x14:conditionalFormatting>
      </x14:conditionalFormatting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4">
    <tabColor rgb="FFFF0000"/>
  </sheetPr>
  <dimension ref="A1:M45"/>
  <sheetViews>
    <sheetView showZeros="0" zoomScaleNormal="100" workbookViewId="0">
      <pane ySplit="1" topLeftCell="A2" activePane="bottomLeft" state="frozen"/>
      <selection pane="bottomLeft" activeCell="K17" sqref="K17"/>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5" width="10.453125" customWidth="1"/>
    <col min="6" max="6" width="11.453125" customWidth="1"/>
    <col min="7" max="7" width="19.453125" customWidth="1"/>
    <col min="8" max="8" width="10.453125" customWidth="1"/>
    <col min="9" max="9" width="7.453125" hidden="1" customWidth="1"/>
    <col min="10" max="10" width="19.453125" customWidth="1"/>
    <col min="11" max="12" width="10.453125" bestFit="1" customWidth="1"/>
  </cols>
  <sheetData>
    <row r="1" spans="1:13" s="7" customFormat="1" ht="18.5" x14ac:dyDescent="0.45">
      <c r="A1" s="257" t="str">
        <f>'Template Old'!A1</f>
        <v>Project</v>
      </c>
      <c r="B1" s="609" t="s">
        <v>673</v>
      </c>
      <c r="C1" s="610"/>
      <c r="D1" s="610"/>
      <c r="E1" s="610"/>
      <c r="F1" s="610"/>
      <c r="G1" s="610"/>
      <c r="H1" s="165" t="s">
        <v>178</v>
      </c>
    </row>
    <row r="2" spans="1:13" s="7" customFormat="1" ht="15" customHeight="1" x14ac:dyDescent="0.45">
      <c r="A2" s="260" t="str">
        <f>'Template Old'!A2</f>
        <v>Project Name</v>
      </c>
      <c r="B2" s="710" t="s">
        <v>660</v>
      </c>
      <c r="C2" s="710"/>
      <c r="D2" s="710"/>
      <c r="E2" s="710"/>
      <c r="F2" s="710"/>
      <c r="G2" s="710"/>
      <c r="H2" s="166"/>
    </row>
    <row r="3" spans="1:13" s="7" customFormat="1" ht="15" customHeight="1" x14ac:dyDescent="0.45">
      <c r="A3" s="260" t="str">
        <f>'Template Old'!A3</f>
        <v>Status</v>
      </c>
      <c r="B3" s="669" t="s">
        <v>328</v>
      </c>
      <c r="C3" s="669"/>
      <c r="D3" s="669"/>
      <c r="E3" s="669"/>
      <c r="F3" s="669"/>
      <c r="G3" s="669"/>
      <c r="H3" s="166"/>
    </row>
    <row r="4" spans="1:13" s="7" customFormat="1" ht="50.15" customHeight="1" x14ac:dyDescent="0.45">
      <c r="A4" s="260" t="str">
        <f>'Template Old'!A4</f>
        <v>Comments</v>
      </c>
      <c r="B4" s="670" t="s">
        <v>674</v>
      </c>
      <c r="C4" s="670"/>
      <c r="D4" s="670"/>
      <c r="E4" s="670"/>
      <c r="F4" s="670"/>
      <c r="G4" s="670"/>
      <c r="H4" s="166"/>
    </row>
    <row r="5" spans="1:13" x14ac:dyDescent="0.35">
      <c r="A5" s="260" t="str">
        <f>'Template Old'!A5</f>
        <v>Deliverable</v>
      </c>
      <c r="B5" s="663" t="s">
        <v>675</v>
      </c>
      <c r="C5" s="663"/>
      <c r="D5" s="663"/>
      <c r="E5" s="663"/>
      <c r="F5" s="663"/>
      <c r="G5" s="663"/>
      <c r="H5" s="323"/>
    </row>
    <row r="6" spans="1:13" x14ac:dyDescent="0.35">
      <c r="A6" s="260" t="str">
        <f>'Template Old'!A6</f>
        <v>Deadline</v>
      </c>
      <c r="B6" s="663" t="s">
        <v>191</v>
      </c>
      <c r="C6" s="663"/>
      <c r="D6" s="663"/>
      <c r="E6" s="663"/>
      <c r="F6" s="663"/>
      <c r="G6" s="663"/>
      <c r="H6" s="323"/>
    </row>
    <row r="7" spans="1:13" ht="72.5" x14ac:dyDescent="0.35">
      <c r="A7" s="261" t="str">
        <f>'Template Old'!A7</f>
        <v>Priority in RSDP, click to see applicable Footnote</v>
      </c>
      <c r="B7" s="643" t="s">
        <v>464</v>
      </c>
      <c r="C7" s="643"/>
      <c r="D7" s="260" t="str">
        <f>'Template Old'!D7</f>
        <v>Priority (1-Low, 2-Med, 3-High )</v>
      </c>
      <c r="E7" s="259">
        <v>3</v>
      </c>
      <c r="F7" s="260" t="str">
        <f>'Template Old'!F7</f>
        <v>Project has been Re-Baselined? (0-No, 1-Yes)</v>
      </c>
      <c r="G7" s="259">
        <v>0</v>
      </c>
      <c r="H7" s="323"/>
    </row>
    <row r="8" spans="1:13" x14ac:dyDescent="0.35">
      <c r="A8" s="260" t="str">
        <f>'Template Old'!A8</f>
        <v>P81 Req (2013)</v>
      </c>
      <c r="B8" s="643" t="s">
        <v>191</v>
      </c>
      <c r="C8" s="643"/>
      <c r="D8" s="643"/>
      <c r="E8" s="643"/>
      <c r="F8" s="643"/>
      <c r="G8" s="643"/>
      <c r="H8" s="323"/>
    </row>
    <row r="9" spans="1:13" x14ac:dyDescent="0.35">
      <c r="A9" s="260" t="str">
        <f>'Template Old'!A9</f>
        <v>Number of Directives</v>
      </c>
      <c r="B9" s="259">
        <v>2</v>
      </c>
      <c r="C9" s="643"/>
      <c r="D9" s="643"/>
      <c r="E9" s="643"/>
      <c r="F9" s="643"/>
      <c r="G9" s="643"/>
      <c r="H9" s="323"/>
    </row>
    <row r="10" spans="1:13" x14ac:dyDescent="0.35">
      <c r="A10" s="261" t="str">
        <f>'Template Old'!A10</f>
        <v>No. of Guidances (see Note 2)</v>
      </c>
      <c r="B10" s="259"/>
      <c r="C10" s="643" t="s">
        <v>191</v>
      </c>
      <c r="D10" s="643"/>
      <c r="E10" s="643"/>
      <c r="F10" s="643"/>
      <c r="G10" s="643"/>
      <c r="H10" s="323"/>
    </row>
    <row r="11" spans="1:13" ht="29" x14ac:dyDescent="0.35">
      <c r="A11" s="261" t="str">
        <f>'Template Old'!A11</f>
        <v>Directionally consistent with IERP findings (See Note 5)</v>
      </c>
      <c r="B11" s="663" t="s">
        <v>191</v>
      </c>
      <c r="C11" s="663"/>
      <c r="D11" s="663"/>
      <c r="E11" s="663"/>
      <c r="F11" s="663"/>
      <c r="G11" s="663"/>
      <c r="H11" s="321"/>
      <c r="K11" s="1"/>
      <c r="L11" s="1"/>
      <c r="M11" s="1"/>
    </row>
    <row r="12" spans="1:13" ht="14.9" customHeight="1" x14ac:dyDescent="0.35">
      <c r="A12" s="260" t="str">
        <f>'Template Old'!A12</f>
        <v>Developer</v>
      </c>
      <c r="B12" s="709" t="s">
        <v>676</v>
      </c>
      <c r="C12" s="709"/>
      <c r="D12" s="709"/>
      <c r="E12" s="709"/>
      <c r="F12" s="709"/>
      <c r="G12" s="709"/>
      <c r="H12" s="321"/>
    </row>
    <row r="13" spans="1:13" ht="14.9" customHeight="1" x14ac:dyDescent="0.35">
      <c r="A13" s="260" t="str">
        <f>'Template Old'!A13</f>
        <v>PMOS Liaison</v>
      </c>
      <c r="B13" s="709" t="s">
        <v>677</v>
      </c>
      <c r="C13" s="709"/>
      <c r="D13" s="709"/>
      <c r="E13" s="709"/>
      <c r="F13" s="709"/>
      <c r="G13" s="709"/>
      <c r="H13" s="321"/>
    </row>
    <row r="14" spans="1:13" ht="14.9" customHeight="1" x14ac:dyDescent="0.35">
      <c r="A14" s="260" t="str">
        <f>'Template Old'!A14</f>
        <v>Affected Standards</v>
      </c>
      <c r="B14" s="259">
        <v>1</v>
      </c>
      <c r="C14" s="663" t="s">
        <v>678</v>
      </c>
      <c r="D14" s="663"/>
      <c r="E14" s="663"/>
      <c r="F14" s="663"/>
      <c r="G14" s="663"/>
      <c r="H14" s="323"/>
    </row>
    <row r="15" spans="1:13" x14ac:dyDescent="0.35">
      <c r="A15" s="260" t="str">
        <f>'Template Old'!A15</f>
        <v>Last Updated</v>
      </c>
      <c r="B15" s="142">
        <v>43367</v>
      </c>
      <c r="C15" s="259"/>
      <c r="D15" s="259"/>
      <c r="E15" s="259"/>
      <c r="F15" s="259"/>
      <c r="G15" s="259"/>
      <c r="H15" s="323"/>
    </row>
    <row r="16" spans="1:13" x14ac:dyDescent="0.35">
      <c r="A16" s="260">
        <f>'Template Old'!A16</f>
        <v>0</v>
      </c>
      <c r="B16" s="320"/>
      <c r="C16" s="259"/>
      <c r="D16" s="259"/>
      <c r="E16" s="259"/>
      <c r="F16" s="259"/>
      <c r="G16" s="259"/>
      <c r="H16" s="323"/>
    </row>
    <row r="17" spans="1:10" ht="15" thickBot="1" x14ac:dyDescent="0.4">
      <c r="A17" s="260">
        <f>'Template Old'!A17</f>
        <v>0</v>
      </c>
      <c r="B17" s="259"/>
      <c r="C17" s="259"/>
      <c r="D17" s="259"/>
      <c r="E17" s="259"/>
      <c r="F17" s="259"/>
      <c r="G17" s="259"/>
      <c r="H17" s="323"/>
    </row>
    <row r="18" spans="1:10" ht="44.75" customHeight="1" thickBot="1" x14ac:dyDescent="0.4">
      <c r="A18" s="46" t="s">
        <v>195</v>
      </c>
      <c r="B18" s="46" t="s">
        <v>196</v>
      </c>
      <c r="C18" s="46" t="s">
        <v>197</v>
      </c>
      <c r="D18" s="46" t="s">
        <v>198</v>
      </c>
      <c r="E18" s="46" t="s">
        <v>199</v>
      </c>
      <c r="F18" s="46" t="s">
        <v>200</v>
      </c>
      <c r="G18" s="46" t="s">
        <v>201</v>
      </c>
      <c r="H18" s="46" t="s">
        <v>202</v>
      </c>
      <c r="I18" s="64" t="s">
        <v>24</v>
      </c>
      <c r="J18" s="4"/>
    </row>
    <row r="19" spans="1:10" x14ac:dyDescent="0.35">
      <c r="A19" s="30" t="str">
        <f>'Lookup Lists'!C3</f>
        <v>Nominations - SAR / PR</v>
      </c>
      <c r="B19" s="10"/>
      <c r="C19" s="10"/>
      <c r="D19" s="17"/>
      <c r="E19" s="17"/>
      <c r="F19" s="41">
        <f t="shared" ref="F19:F34" si="0">IF(D19-B19&gt;DATE(2007,1,1),0,D19-B19)</f>
        <v>0</v>
      </c>
      <c r="G19" s="18"/>
      <c r="H19" s="182"/>
      <c r="I19" s="65">
        <v>1</v>
      </c>
    </row>
    <row r="20" spans="1:10" x14ac:dyDescent="0.35">
      <c r="A20" s="31" t="str">
        <f>'Lookup Lists'!C6</f>
        <v>Nominations - DT</v>
      </c>
      <c r="B20" s="10"/>
      <c r="C20" s="10"/>
      <c r="D20" s="10"/>
      <c r="E20" s="8"/>
      <c r="F20" s="42">
        <f t="shared" si="0"/>
        <v>0</v>
      </c>
      <c r="G20" s="9"/>
      <c r="H20" s="183"/>
      <c r="I20" s="66">
        <v>2</v>
      </c>
    </row>
    <row r="21" spans="1:10" x14ac:dyDescent="0.35">
      <c r="A21" s="133" t="str">
        <f>'Lookup Lists'!C9</f>
        <v>QR - Quality Review</v>
      </c>
      <c r="B21" s="10">
        <v>42663</v>
      </c>
      <c r="C21" s="10">
        <f>B21+10</f>
        <v>42673</v>
      </c>
      <c r="D21" s="10">
        <v>42663</v>
      </c>
      <c r="E21" s="8">
        <f>D21+10</f>
        <v>42673</v>
      </c>
      <c r="F21" s="42">
        <f t="shared" si="0"/>
        <v>0</v>
      </c>
      <c r="G21" s="9"/>
      <c r="H21" s="183"/>
      <c r="I21" s="67">
        <v>3</v>
      </c>
    </row>
    <row r="22" spans="1:10" x14ac:dyDescent="0.35">
      <c r="A22" s="29" t="str">
        <f>'Lookup Lists'!C4</f>
        <v>SP1 - SAR/PR/WP Posting 1</v>
      </c>
      <c r="B22" s="75">
        <v>42452</v>
      </c>
      <c r="C22" s="10">
        <v>42481</v>
      </c>
      <c r="D22" s="10"/>
      <c r="E22" s="8"/>
      <c r="F22" s="42">
        <f t="shared" si="0"/>
        <v>-42452</v>
      </c>
      <c r="G22" s="9"/>
      <c r="H22" s="183"/>
      <c r="I22" s="66">
        <v>4</v>
      </c>
    </row>
    <row r="23" spans="1:10" x14ac:dyDescent="0.35">
      <c r="A23" s="29" t="str">
        <f>'Lookup Lists'!C5</f>
        <v>SP2 - SAR/PR/WP Posting 2</v>
      </c>
      <c r="B23" s="10"/>
      <c r="C23" s="10"/>
      <c r="D23" s="10"/>
      <c r="E23" s="8"/>
      <c r="F23" s="42">
        <f t="shared" si="0"/>
        <v>0</v>
      </c>
      <c r="G23" s="9"/>
      <c r="H23" s="183"/>
      <c r="I23" s="67">
        <v>5</v>
      </c>
    </row>
    <row r="24" spans="1:10" x14ac:dyDescent="0.35">
      <c r="A24" s="32" t="str">
        <f>'Lookup Lists'!C7</f>
        <v>CP1 - Comment Period 1</v>
      </c>
      <c r="B24" s="10">
        <v>42776</v>
      </c>
      <c r="C24" s="10">
        <v>42807</v>
      </c>
      <c r="D24" s="10"/>
      <c r="E24" s="8"/>
      <c r="F24" s="42"/>
      <c r="G24" s="9"/>
      <c r="H24" s="183"/>
      <c r="I24" s="66">
        <v>6</v>
      </c>
    </row>
    <row r="25" spans="1:10" ht="43.5" x14ac:dyDescent="0.35">
      <c r="A25" s="32" t="str">
        <f>'Lookup Lists'!C8</f>
        <v>CP2 - Comment Period 2</v>
      </c>
      <c r="B25" s="10">
        <v>42961</v>
      </c>
      <c r="C25" s="10">
        <v>42990</v>
      </c>
      <c r="D25" s="10">
        <v>42706</v>
      </c>
      <c r="E25" s="8">
        <f>D25+45</f>
        <v>42751</v>
      </c>
      <c r="F25" s="42">
        <f t="shared" si="0"/>
        <v>-255</v>
      </c>
      <c r="G25" s="9"/>
      <c r="H25" s="184" t="s">
        <v>679</v>
      </c>
      <c r="I25" s="67">
        <v>7</v>
      </c>
    </row>
    <row r="26" spans="1:10" x14ac:dyDescent="0.35">
      <c r="A26" s="34" t="str">
        <f>'Lookup Lists'!C10</f>
        <v>CIB - Com/Ballot 1 (Initial)</v>
      </c>
      <c r="B26" s="10">
        <v>42943</v>
      </c>
      <c r="C26" s="10">
        <v>42989</v>
      </c>
      <c r="D26" s="10">
        <v>42825</v>
      </c>
      <c r="E26" s="8">
        <f>D26+45</f>
        <v>42870</v>
      </c>
      <c r="F26" s="42">
        <f t="shared" si="0"/>
        <v>-118</v>
      </c>
      <c r="G26" s="9"/>
      <c r="H26" s="183"/>
      <c r="I26" s="66">
        <v>8</v>
      </c>
    </row>
    <row r="27" spans="1:10" ht="162" customHeight="1" x14ac:dyDescent="0.35">
      <c r="A27" s="34" t="str">
        <f>'Lookup Lists'!C11</f>
        <v xml:space="preserve">CAB - Com/Add Ballot 2 </v>
      </c>
      <c r="B27" s="10">
        <v>43035</v>
      </c>
      <c r="C27" s="10">
        <v>43080</v>
      </c>
      <c r="D27" s="10">
        <v>42962</v>
      </c>
      <c r="E27" s="8">
        <f>D27+45</f>
        <v>43007</v>
      </c>
      <c r="F27" s="42">
        <f t="shared" si="0"/>
        <v>-73</v>
      </c>
      <c r="G27" s="9"/>
      <c r="H27" s="184" t="s">
        <v>680</v>
      </c>
      <c r="I27" s="67">
        <v>9</v>
      </c>
    </row>
    <row r="28" spans="1:10" x14ac:dyDescent="0.35">
      <c r="A28" s="34" t="str">
        <f>'Lookup Lists'!C12</f>
        <v>CAB - Com/Add Ballot 3</v>
      </c>
      <c r="B28" s="10">
        <v>43175</v>
      </c>
      <c r="C28" s="10">
        <v>43220</v>
      </c>
      <c r="D28" s="10"/>
      <c r="E28" s="8"/>
      <c r="F28" s="42"/>
      <c r="G28" s="9"/>
      <c r="H28" s="183"/>
      <c r="I28" s="66">
        <v>10</v>
      </c>
    </row>
    <row r="29" spans="1:10" x14ac:dyDescent="0.35">
      <c r="A29" s="34" t="str">
        <f>'Lookup Lists'!C13</f>
        <v>CAB - Com/Add Ballot 4</v>
      </c>
      <c r="B29" s="75">
        <v>43238</v>
      </c>
      <c r="C29" s="75">
        <v>43283</v>
      </c>
      <c r="D29" s="10"/>
      <c r="E29" s="8"/>
      <c r="F29" s="42"/>
      <c r="G29" s="9"/>
      <c r="H29" s="183"/>
      <c r="I29" s="67">
        <v>11</v>
      </c>
    </row>
    <row r="30" spans="1:10" x14ac:dyDescent="0.35">
      <c r="A30" s="34" t="str">
        <f>'Lookup Lists'!C14</f>
        <v>CAB - Com/Add Ballot 5</v>
      </c>
      <c r="B30" s="75"/>
      <c r="C30" s="75"/>
      <c r="D30" s="10"/>
      <c r="E30" s="8"/>
      <c r="F30" s="42">
        <f t="shared" si="0"/>
        <v>0</v>
      </c>
      <c r="G30" s="9"/>
      <c r="H30" s="183"/>
      <c r="I30" s="66">
        <v>12</v>
      </c>
    </row>
    <row r="31" spans="1:10" x14ac:dyDescent="0.35">
      <c r="A31" s="35" t="str">
        <f>'Lookup Lists'!C15</f>
        <v>FB - Final Ballot</v>
      </c>
      <c r="B31" s="75">
        <v>43314</v>
      </c>
      <c r="C31" s="75">
        <v>43321</v>
      </c>
      <c r="D31" s="10">
        <v>43025</v>
      </c>
      <c r="E31" s="8">
        <f>D31+10</f>
        <v>43035</v>
      </c>
      <c r="F31" s="42">
        <f t="shared" si="0"/>
        <v>-289</v>
      </c>
      <c r="G31" s="9"/>
      <c r="H31" s="185"/>
      <c r="I31" s="67">
        <v>13</v>
      </c>
    </row>
    <row r="32" spans="1:10" x14ac:dyDescent="0.35">
      <c r="A32" s="36" t="str">
        <f>'Lookup Lists'!C16</f>
        <v>PTB - Present to BOT</v>
      </c>
      <c r="B32" s="75">
        <v>43410</v>
      </c>
      <c r="C32" s="75">
        <f>B32+2</f>
        <v>43412</v>
      </c>
      <c r="D32" s="10">
        <v>43046</v>
      </c>
      <c r="E32" s="8">
        <f>D32+2</f>
        <v>43048</v>
      </c>
      <c r="F32" s="42">
        <f t="shared" si="0"/>
        <v>-364</v>
      </c>
      <c r="G32" s="9"/>
      <c r="H32" s="183"/>
      <c r="I32" s="66">
        <v>14</v>
      </c>
    </row>
    <row r="33" spans="1:9" x14ac:dyDescent="0.35">
      <c r="A33" s="37" t="str">
        <f>'Lookup Lists'!C17</f>
        <v>Filing - Filing with Regulators</v>
      </c>
      <c r="B33" s="75">
        <v>43435</v>
      </c>
      <c r="C33" s="75">
        <f>+B33+3</f>
        <v>43438</v>
      </c>
      <c r="D33" s="10">
        <v>43097</v>
      </c>
      <c r="E33" s="10">
        <f>+D33+3</f>
        <v>43100</v>
      </c>
      <c r="F33" s="42">
        <f t="shared" si="0"/>
        <v>-338</v>
      </c>
      <c r="G33" s="9"/>
      <c r="H33" s="183"/>
      <c r="I33" s="67">
        <v>15</v>
      </c>
    </row>
    <row r="34" spans="1:9" ht="15" thickBot="1" x14ac:dyDescent="0.4">
      <c r="A34" s="38" t="str">
        <f>'Lookup Lists'!C18</f>
        <v>PT - Post Approval Training</v>
      </c>
      <c r="B34" s="76"/>
      <c r="C34" s="76"/>
      <c r="D34" s="14"/>
      <c r="E34" s="15"/>
      <c r="F34" s="43">
        <f t="shared" si="0"/>
        <v>0</v>
      </c>
      <c r="G34" s="164"/>
      <c r="H34" s="186"/>
      <c r="I34" s="68">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427" t="s">
        <v>156</v>
      </c>
      <c r="B37" s="427" t="s">
        <v>157</v>
      </c>
      <c r="C37" s="648" t="s">
        <v>158</v>
      </c>
      <c r="D37" s="648"/>
      <c r="E37" s="648"/>
      <c r="F37" s="648"/>
      <c r="G37" s="648"/>
      <c r="H37" s="648"/>
    </row>
    <row r="38" spans="1:9" ht="91.4" customHeight="1" x14ac:dyDescent="0.35">
      <c r="A38" s="173" t="s">
        <v>666</v>
      </c>
      <c r="B38" s="187">
        <v>42531</v>
      </c>
      <c r="C38" s="715" t="s">
        <v>667</v>
      </c>
      <c r="D38" s="715"/>
      <c r="E38" s="715"/>
      <c r="F38" s="715"/>
      <c r="G38" s="715"/>
      <c r="H38" s="716"/>
    </row>
    <row r="39" spans="1:9" x14ac:dyDescent="0.35">
      <c r="A39" s="175" t="s">
        <v>668</v>
      </c>
      <c r="B39" s="169">
        <v>42571</v>
      </c>
      <c r="C39" s="620" t="s">
        <v>681</v>
      </c>
      <c r="D39" s="620"/>
      <c r="E39" s="620"/>
      <c r="F39" s="620"/>
      <c r="G39" s="620"/>
      <c r="H39" s="621"/>
    </row>
    <row r="40" spans="1:9" x14ac:dyDescent="0.35">
      <c r="A40" s="175" t="s">
        <v>670</v>
      </c>
      <c r="B40" s="169">
        <v>42809</v>
      </c>
      <c r="C40" s="620" t="s">
        <v>671</v>
      </c>
      <c r="D40" s="620"/>
      <c r="E40" s="620"/>
      <c r="F40" s="620"/>
      <c r="G40" s="620"/>
      <c r="H40" s="621"/>
    </row>
    <row r="41" spans="1:9" x14ac:dyDescent="0.35">
      <c r="A41" s="179" t="s">
        <v>682</v>
      </c>
      <c r="B41" s="188">
        <v>42826</v>
      </c>
      <c r="C41" s="696" t="s">
        <v>683</v>
      </c>
      <c r="D41" s="697"/>
      <c r="E41" s="697"/>
      <c r="F41" s="697"/>
      <c r="G41" s="697"/>
      <c r="H41" s="698"/>
    </row>
    <row r="42" spans="1:9" ht="30.25" customHeight="1" x14ac:dyDescent="0.35">
      <c r="A42" s="179" t="s">
        <v>272</v>
      </c>
      <c r="B42" s="188">
        <v>42913</v>
      </c>
      <c r="C42" s="696" t="s">
        <v>684</v>
      </c>
      <c r="D42" s="697"/>
      <c r="E42" s="697"/>
      <c r="F42" s="697"/>
      <c r="G42" s="697"/>
      <c r="H42" s="698"/>
    </row>
    <row r="43" spans="1:9" x14ac:dyDescent="0.35">
      <c r="A43" s="175" t="s">
        <v>682</v>
      </c>
      <c r="B43" s="169">
        <v>43145</v>
      </c>
      <c r="C43" s="620" t="s">
        <v>685</v>
      </c>
      <c r="D43" s="620"/>
      <c r="E43" s="620"/>
      <c r="F43" s="620"/>
      <c r="G43" s="620"/>
      <c r="H43" s="621"/>
    </row>
    <row r="44" spans="1:9" x14ac:dyDescent="0.35">
      <c r="A44" s="179" t="s">
        <v>682</v>
      </c>
      <c r="B44" s="188">
        <v>43264</v>
      </c>
      <c r="C44" s="713" t="s">
        <v>686</v>
      </c>
      <c r="D44" s="713"/>
      <c r="E44" s="713"/>
      <c r="F44" s="713"/>
      <c r="G44" s="713"/>
      <c r="H44" s="714"/>
    </row>
    <row r="45" spans="1:9" ht="15" thickBot="1" x14ac:dyDescent="0.4">
      <c r="A45" s="196" t="s">
        <v>475</v>
      </c>
      <c r="B45" s="210">
        <v>43391</v>
      </c>
      <c r="C45" s="711" t="s">
        <v>687</v>
      </c>
      <c r="D45" s="711"/>
      <c r="E45" s="711"/>
      <c r="F45" s="711"/>
      <c r="G45" s="711"/>
      <c r="H45" s="712"/>
    </row>
  </sheetData>
  <sheetProtection selectLockedCells="1"/>
  <autoFilter ref="A18:H34" xr:uid="{00000000-0009-0000-0000-00005F000000}"/>
  <customSheetViews>
    <customSheetView guid="{1320E5F0-9854-46BA-9165-0D2D126E5847}" showPageBreaks="1" zeroValues="0" showAutoFilter="1" hiddenColumns="1">
      <pane ySplit="1" topLeftCell="A2" activePane="bottomLeft" state="frozen"/>
      <selection pane="bottomLeft"/>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autoFilter ref="A18:H34" xr:uid="{5A989FF6-EBFA-49D3-ADA0-294EC6680E8E}"/>
    </customSheetView>
  </customSheetViews>
  <mergeCells count="23">
    <mergeCell ref="C45:H45"/>
    <mergeCell ref="C40:H40"/>
    <mergeCell ref="C44:H44"/>
    <mergeCell ref="B13:G13"/>
    <mergeCell ref="C37:H37"/>
    <mergeCell ref="C38:H38"/>
    <mergeCell ref="C39:H39"/>
    <mergeCell ref="C41:H41"/>
    <mergeCell ref="C42:H42"/>
    <mergeCell ref="C43:H43"/>
    <mergeCell ref="C14:G14"/>
    <mergeCell ref="B12:G12"/>
    <mergeCell ref="B1:G1"/>
    <mergeCell ref="B2:G2"/>
    <mergeCell ref="B3:G3"/>
    <mergeCell ref="B4:G4"/>
    <mergeCell ref="B5:G5"/>
    <mergeCell ref="B6:G6"/>
    <mergeCell ref="B8:G8"/>
    <mergeCell ref="B11:G11"/>
    <mergeCell ref="B7:C7"/>
    <mergeCell ref="C10:G10"/>
    <mergeCell ref="C9:G9"/>
  </mergeCells>
  <conditionalFormatting sqref="B19:C34">
    <cfRule type="expression" dxfId="695" priority="1">
      <formula>AND($B19&lt;=NOW(),$C19&gt;=NOW())</formula>
    </cfRule>
  </conditionalFormatting>
  <conditionalFormatting sqref="D19:E34">
    <cfRule type="expression" dxfId="694" priority="2">
      <formula>AND($D19&lt;=NOW(),$E19&gt;=NOW())</formula>
    </cfRule>
  </conditionalFormatting>
  <conditionalFormatting sqref="F19:F34">
    <cfRule type="cellIs" dxfId="693" priority="7" operator="lessThan">
      <formula>-90</formula>
    </cfRule>
    <cfRule type="cellIs" dxfId="692" priority="8" operator="lessThan">
      <formula>-45</formula>
    </cfRule>
    <cfRule type="cellIs" dxfId="691" priority="9" operator="greaterThan">
      <formula>-45</formula>
    </cfRule>
  </conditionalFormatting>
  <hyperlinks>
    <hyperlink ref="H1" location="Home!A1" display="Return to Home" xr:uid="{00000000-0004-0000-5F00-000000000000}"/>
    <hyperlink ref="B2" r:id="rId2" display="Phase 2 System Protection Coordination" xr:uid="{00000000-0004-0000-5F00-000001000000}"/>
    <hyperlink ref="B2:G2" r:id="rId3" display="Modifications to CIP Standards" xr:uid="{00000000-0004-0000-5F00-000002000000}"/>
    <hyperlink ref="A10" location="Footnotes!A1" display="Footnotes!A1" xr:uid="{00000000-0004-0000-5F00-000003000000}"/>
    <hyperlink ref="A7" location="Footnote_8_2017_2019_RSDP" display="Footnote_8_2017_2019_RSDP" xr:uid="{00000000-0004-0000-5F00-000004000000}"/>
    <hyperlink ref="A11" location="Footnotes!A1" display="Footnotes!A1" xr:uid="{00000000-0004-0000-5F00-000005000000}"/>
    <hyperlink ref="B12:G12" r:id="rId4" display="Jordan Mallory" xr:uid="{00000000-0004-0000-5F00-000006000000}"/>
    <hyperlink ref="B13:G13" r:id="rId5" display="Ken Lanehome, Ash Mayfield, and Kirk Rosener" xr:uid="{00000000-0004-0000-5F00-000007000000}"/>
  </hyperlinks>
  <pageMargins left="0.7" right="0.7" top="0.75" bottom="0.75" header="0.3" footer="0.3"/>
  <pageSetup orientation="landscape" horizontalDpi="1200" verticalDpi="1200" r:id="rId6"/>
  <headerFooter>
    <oddHeader>&amp;R&amp;"Calibri"&amp;10&amp;K000000 Limited Disclosure&amp;1#_x000D_</oddHeader>
    <oddFooter>&amp;L&amp;"-,Bold"North American Electric Reliability Corporation_x000D_&amp;1#&amp;"Calibri"&amp;10&amp;K0000FF Limited Disclosure&amp;C&amp;D&amp;RPage &amp;P</oddFooter>
  </headerFooter>
  <extLst>
    <ext xmlns:x14="http://schemas.microsoft.com/office/spreadsheetml/2009/9/main" uri="{78C0D931-6437-407d-A8EE-F0AAD7539E65}">
      <x14:conditionalFormattings>
        <x14:conditionalFormatting xmlns:xm="http://schemas.microsoft.com/office/excel/2006/main">
          <x14:cfRule type="expression" priority="10" id="{94E78478-5E11-44BC-8ACF-31629A7C412E}">
            <xm:f>IF($B$20=Home!$I$5,$A$24,)</xm:f>
            <x14:dxf/>
          </x14:cfRule>
          <xm:sqref>I10:ABK10</xm:sqref>
        </x14:conditionalFormatting>
      </x14:conditionalFormattings>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5">
    <tabColor rgb="FFFF0000"/>
  </sheetPr>
  <dimension ref="A1:Q49"/>
  <sheetViews>
    <sheetView showZeros="0" zoomScaleNormal="100" workbookViewId="0">
      <selection activeCell="E28" sqref="E28"/>
    </sheetView>
  </sheetViews>
  <sheetFormatPr defaultColWidth="8.81640625" defaultRowHeight="14.5" x14ac:dyDescent="0.35"/>
  <cols>
    <col min="1" max="1" width="28.453125" style="2" customWidth="1"/>
    <col min="2" max="2" width="12.453125" customWidth="1"/>
    <col min="3" max="3" width="11.81640625" customWidth="1"/>
    <col min="4" max="4" width="12.1796875" customWidth="1"/>
    <col min="5" max="5" width="12.453125" customWidth="1"/>
    <col min="6" max="6" width="11.453125" customWidth="1"/>
    <col min="7" max="7" width="19.453125" customWidth="1"/>
    <col min="8" max="8" width="10.453125" customWidth="1"/>
    <col min="9" max="9" width="7.453125" hidden="1" customWidth="1"/>
    <col min="10" max="10" width="19.453125" customWidth="1"/>
    <col min="11" max="12" width="10.453125" bestFit="1" customWidth="1"/>
    <col min="17" max="17" width="9.453125" bestFit="1" customWidth="1"/>
  </cols>
  <sheetData>
    <row r="1" spans="1:13" s="7" customFormat="1" ht="18.5" x14ac:dyDescent="0.45">
      <c r="A1" s="27" t="s">
        <v>74</v>
      </c>
      <c r="B1" s="664" t="s">
        <v>688</v>
      </c>
      <c r="C1" s="665"/>
      <c r="D1" s="665"/>
      <c r="E1" s="665"/>
      <c r="F1" s="665"/>
      <c r="G1" s="665"/>
      <c r="H1" s="165" t="s">
        <v>178</v>
      </c>
    </row>
    <row r="2" spans="1:13" s="7" customFormat="1" ht="15" customHeight="1" x14ac:dyDescent="0.45">
      <c r="A2" s="3" t="str">
        <f>'Template Old'!A2</f>
        <v>Project Name</v>
      </c>
      <c r="B2" s="611" t="s">
        <v>660</v>
      </c>
      <c r="C2" s="611"/>
      <c r="D2" s="611"/>
      <c r="E2" s="611"/>
      <c r="F2" s="611"/>
      <c r="G2" s="611"/>
      <c r="H2" s="166"/>
    </row>
    <row r="3" spans="1:13" s="7" customFormat="1" ht="15" customHeight="1" x14ac:dyDescent="0.45">
      <c r="A3" s="3" t="str">
        <f>'Template Old'!A3</f>
        <v>Status</v>
      </c>
      <c r="B3" s="612" t="s">
        <v>328</v>
      </c>
      <c r="C3" s="612"/>
      <c r="D3" s="612"/>
      <c r="E3" s="612"/>
      <c r="F3" s="612"/>
      <c r="G3" s="612"/>
      <c r="H3" s="166"/>
    </row>
    <row r="4" spans="1:13" s="7" customFormat="1" ht="33" customHeight="1" x14ac:dyDescent="0.45">
      <c r="A4" s="3" t="str">
        <f>'Template Old'!A4</f>
        <v>Comments</v>
      </c>
      <c r="B4" s="600" t="s">
        <v>689</v>
      </c>
      <c r="C4" s="600"/>
      <c r="D4" s="600"/>
      <c r="E4" s="600"/>
      <c r="F4" s="600"/>
      <c r="G4" s="600"/>
      <c r="H4" s="166"/>
    </row>
    <row r="5" spans="1:13" ht="19.399999999999999" customHeight="1" x14ac:dyDescent="0.35">
      <c r="A5" s="3" t="str">
        <f>'Template Old'!A5</f>
        <v>Deliverable</v>
      </c>
      <c r="B5" s="632" t="s">
        <v>690</v>
      </c>
      <c r="C5" s="632"/>
      <c r="D5" s="632"/>
      <c r="E5" s="632"/>
      <c r="F5" s="632"/>
      <c r="G5" s="632"/>
      <c r="H5" s="323"/>
    </row>
    <row r="6" spans="1:13" x14ac:dyDescent="0.35">
      <c r="A6" s="3" t="str">
        <f>'Template Old'!A6</f>
        <v>Deadline</v>
      </c>
      <c r="B6" s="639" t="s">
        <v>191</v>
      </c>
      <c r="C6" s="639"/>
      <c r="D6" s="639"/>
      <c r="E6" s="639"/>
      <c r="F6" s="639"/>
      <c r="G6" s="639"/>
      <c r="H6" s="323"/>
    </row>
    <row r="7" spans="1:13" ht="63.75" customHeight="1" x14ac:dyDescent="0.35">
      <c r="A7" s="3" t="str">
        <f>'Template Old'!A7</f>
        <v>Priority in RSDP, click to see applicable Footnote</v>
      </c>
      <c r="B7" s="639" t="s">
        <v>464</v>
      </c>
      <c r="C7" s="639"/>
      <c r="D7" s="3" t="str">
        <f>'Template Old'!D7</f>
        <v>Priority (1-Low, 2-Med, 3-High )</v>
      </c>
      <c r="E7" s="323">
        <v>3</v>
      </c>
      <c r="F7" s="3" t="str">
        <f>'Template Old'!F7</f>
        <v>Project has been Re-Baselined? (0-No, 1-Yes)</v>
      </c>
      <c r="G7" s="323">
        <v>1</v>
      </c>
      <c r="H7" s="323"/>
    </row>
    <row r="8" spans="1:13" x14ac:dyDescent="0.35">
      <c r="A8" s="3" t="str">
        <f>'Template Old'!A8</f>
        <v>P81 Req (2013)</v>
      </c>
      <c r="B8" s="639" t="s">
        <v>191</v>
      </c>
      <c r="C8" s="639"/>
      <c r="D8" s="639"/>
      <c r="E8" s="639"/>
      <c r="F8" s="639"/>
      <c r="G8" s="639"/>
      <c r="H8" s="323"/>
    </row>
    <row r="9" spans="1:13" x14ac:dyDescent="0.35">
      <c r="A9" s="3" t="str">
        <f>'Template Old'!A9</f>
        <v>Number of Directives</v>
      </c>
      <c r="B9" s="323">
        <v>0</v>
      </c>
      <c r="C9" s="639" t="s">
        <v>191</v>
      </c>
      <c r="D9" s="639"/>
      <c r="E9" s="639"/>
      <c r="F9" s="639"/>
      <c r="G9" s="639"/>
      <c r="H9" s="323"/>
    </row>
    <row r="10" spans="1:13" x14ac:dyDescent="0.35">
      <c r="A10" s="3" t="str">
        <f>'Template Old'!A10</f>
        <v>No. of Guidances (see Note 2)</v>
      </c>
      <c r="B10" s="323">
        <v>0</v>
      </c>
      <c r="C10" s="639" t="s">
        <v>191</v>
      </c>
      <c r="D10" s="639"/>
      <c r="E10" s="639"/>
      <c r="F10" s="639"/>
      <c r="G10" s="639"/>
      <c r="H10" s="323"/>
    </row>
    <row r="11" spans="1:13" ht="29" x14ac:dyDescent="0.35">
      <c r="A11" s="3" t="str">
        <f>'Template Old'!A11</f>
        <v>Directionally consistent with IERP findings (See Note 5)</v>
      </c>
      <c r="B11" s="632" t="s">
        <v>191</v>
      </c>
      <c r="C11" s="632"/>
      <c r="D11" s="632"/>
      <c r="E11" s="632"/>
      <c r="F11" s="632"/>
      <c r="G11" s="632"/>
      <c r="H11" s="321"/>
      <c r="K11" s="1"/>
      <c r="L11" s="1"/>
      <c r="M11" s="1"/>
    </row>
    <row r="12" spans="1:13" ht="14.9" customHeight="1" x14ac:dyDescent="0.35">
      <c r="A12" s="3" t="str">
        <f>'Template Old'!A12</f>
        <v>Developer</v>
      </c>
      <c r="B12" s="673" t="s">
        <v>676</v>
      </c>
      <c r="C12" s="673"/>
      <c r="D12" s="673"/>
      <c r="E12" s="673"/>
      <c r="F12" s="673"/>
      <c r="G12" s="673"/>
      <c r="H12" s="321"/>
    </row>
    <row r="13" spans="1:13" ht="14.9" customHeight="1" x14ac:dyDescent="0.35">
      <c r="A13" s="3" t="str">
        <f>'Template Old'!A13</f>
        <v>PMOS Liaison</v>
      </c>
      <c r="B13" s="673" t="s">
        <v>691</v>
      </c>
      <c r="C13" s="673"/>
      <c r="D13" s="673"/>
      <c r="E13" s="673"/>
      <c r="F13" s="673"/>
      <c r="G13" s="673"/>
      <c r="H13" s="321"/>
    </row>
    <row r="14" spans="1:13" ht="31.75" customHeight="1" x14ac:dyDescent="0.35">
      <c r="A14" s="3" t="str">
        <f>'Template Old'!A14</f>
        <v>Affected Standards</v>
      </c>
      <c r="B14" s="323">
        <v>11</v>
      </c>
      <c r="C14" s="632" t="s">
        <v>692</v>
      </c>
      <c r="D14" s="632"/>
      <c r="E14" s="632"/>
      <c r="F14" s="632"/>
      <c r="G14" s="632"/>
      <c r="H14" s="323"/>
    </row>
    <row r="15" spans="1:13" x14ac:dyDescent="0.35">
      <c r="A15" s="3" t="str">
        <f>'Template Old'!A15</f>
        <v>Last Updated</v>
      </c>
      <c r="B15" s="239">
        <v>44004</v>
      </c>
      <c r="C15" s="323"/>
      <c r="D15" s="323"/>
      <c r="E15" s="323"/>
      <c r="F15" s="323"/>
      <c r="G15" s="323"/>
      <c r="H15" s="323"/>
    </row>
    <row r="16" spans="1:13" x14ac:dyDescent="0.35">
      <c r="A16" s="3">
        <f>'Template Old'!A16</f>
        <v>0</v>
      </c>
      <c r="B16" s="321"/>
      <c r="C16" s="323"/>
      <c r="D16" s="323"/>
      <c r="E16" s="323"/>
      <c r="F16" s="323"/>
      <c r="G16" s="323"/>
      <c r="H16" s="323"/>
    </row>
    <row r="17" spans="1:17" ht="15" thickBot="1" x14ac:dyDescent="0.4">
      <c r="A17" s="3">
        <f>'Template Old'!A17</f>
        <v>0</v>
      </c>
      <c r="B17" s="323"/>
      <c r="C17" s="323"/>
      <c r="D17" s="323"/>
      <c r="E17" s="323"/>
      <c r="F17" s="323"/>
      <c r="G17" s="323"/>
      <c r="H17" s="323"/>
    </row>
    <row r="18" spans="1:17" ht="44.75" customHeight="1" thickBot="1" x14ac:dyDescent="0.4">
      <c r="A18" s="46" t="s">
        <v>195</v>
      </c>
      <c r="B18" s="46" t="s">
        <v>196</v>
      </c>
      <c r="C18" s="46" t="s">
        <v>197</v>
      </c>
      <c r="D18" s="46" t="s">
        <v>198</v>
      </c>
      <c r="E18" s="46" t="s">
        <v>199</v>
      </c>
      <c r="F18" s="46" t="s">
        <v>200</v>
      </c>
      <c r="G18" s="46" t="s">
        <v>201</v>
      </c>
      <c r="H18" s="46" t="s">
        <v>202</v>
      </c>
      <c r="I18" s="64" t="s">
        <v>24</v>
      </c>
      <c r="J18" s="4"/>
    </row>
    <row r="19" spans="1:17" x14ac:dyDescent="0.35">
      <c r="A19" s="30" t="str">
        <f>'Lookup Lists'!C3</f>
        <v>Nominations - SAR / PR</v>
      </c>
      <c r="B19" s="10"/>
      <c r="C19" s="10"/>
      <c r="D19" s="17"/>
      <c r="E19" s="17"/>
      <c r="F19" s="41">
        <f t="shared" ref="F19:F34" si="0">IF(D19-B19&gt;DATE(2007,1,1),0,D19-B19)</f>
        <v>0</v>
      </c>
      <c r="G19" s="18"/>
      <c r="H19" s="135"/>
      <c r="I19" s="65">
        <v>1</v>
      </c>
    </row>
    <row r="20" spans="1:17" x14ac:dyDescent="0.35">
      <c r="A20" s="31" t="str">
        <f>'Lookup Lists'!C6</f>
        <v>Nominations - DT</v>
      </c>
      <c r="B20" s="10"/>
      <c r="C20" s="10"/>
      <c r="D20" s="10"/>
      <c r="E20" s="8"/>
      <c r="F20" s="42">
        <f t="shared" si="0"/>
        <v>0</v>
      </c>
      <c r="G20" s="9"/>
      <c r="H20" s="13"/>
      <c r="I20" s="66">
        <v>2</v>
      </c>
    </row>
    <row r="21" spans="1:17" x14ac:dyDescent="0.35">
      <c r="A21" s="133" t="str">
        <f>'Lookup Lists'!C9</f>
        <v>QR - Quality Review</v>
      </c>
      <c r="B21" s="10">
        <v>42663</v>
      </c>
      <c r="C21" s="10">
        <v>42673</v>
      </c>
      <c r="D21" s="10">
        <v>42663</v>
      </c>
      <c r="E21" s="10">
        <v>42673</v>
      </c>
      <c r="F21" s="42">
        <f t="shared" si="0"/>
        <v>0</v>
      </c>
      <c r="G21" s="9"/>
      <c r="H21" s="13"/>
      <c r="I21" s="67">
        <v>3</v>
      </c>
    </row>
    <row r="22" spans="1:17" x14ac:dyDescent="0.35">
      <c r="A22" s="29" t="str">
        <f>'Lookup Lists'!C4</f>
        <v>SP1 - SAR/PR/WP Posting 1</v>
      </c>
      <c r="B22" s="10">
        <v>42452</v>
      </c>
      <c r="C22" s="10">
        <v>42481</v>
      </c>
      <c r="D22" s="10"/>
      <c r="E22" s="8"/>
      <c r="F22" s="42"/>
      <c r="G22" s="9"/>
      <c r="H22" s="13"/>
      <c r="I22" s="66">
        <v>4</v>
      </c>
    </row>
    <row r="23" spans="1:17" x14ac:dyDescent="0.35">
      <c r="A23" s="29" t="str">
        <f>'Lookup Lists'!C5</f>
        <v>SP2 - SAR/PR/WP Posting 2</v>
      </c>
      <c r="B23" s="10"/>
      <c r="C23" s="10"/>
      <c r="D23" s="10"/>
      <c r="E23" s="8"/>
      <c r="F23" s="42">
        <f t="shared" si="0"/>
        <v>0</v>
      </c>
      <c r="G23" s="9"/>
      <c r="H23" s="13"/>
      <c r="I23" s="67">
        <v>5</v>
      </c>
    </row>
    <row r="24" spans="1:17" ht="101.5" x14ac:dyDescent="0.35">
      <c r="A24" s="32" t="str">
        <f>'Lookup Lists'!C7</f>
        <v>CP1 - Comment Period 1</v>
      </c>
      <c r="B24" s="10">
        <v>42808</v>
      </c>
      <c r="C24" s="10">
        <v>42836</v>
      </c>
      <c r="D24" s="10"/>
      <c r="E24" s="10"/>
      <c r="F24" s="42"/>
      <c r="G24" s="9"/>
      <c r="H24" s="12" t="s">
        <v>693</v>
      </c>
      <c r="I24" s="66">
        <v>6</v>
      </c>
    </row>
    <row r="25" spans="1:17" ht="33.65" customHeight="1" x14ac:dyDescent="0.35">
      <c r="A25" s="32" t="str">
        <f>'Lookup Lists'!C8</f>
        <v>CP2 - Comment Period 2</v>
      </c>
      <c r="B25" s="10">
        <v>43265</v>
      </c>
      <c r="C25" s="10">
        <v>43294</v>
      </c>
      <c r="D25" s="10"/>
      <c r="E25" s="8"/>
      <c r="F25" s="42"/>
      <c r="G25" s="9"/>
      <c r="H25" s="12" t="s">
        <v>694</v>
      </c>
      <c r="I25" s="67">
        <v>7</v>
      </c>
    </row>
    <row r="26" spans="1:17" ht="43.5" x14ac:dyDescent="0.35">
      <c r="A26" s="34" t="str">
        <f>'Lookup Lists'!C10</f>
        <v>CIB - Com/Ballot 1 (Initial)</v>
      </c>
      <c r="B26" s="10">
        <v>42992</v>
      </c>
      <c r="C26" s="10">
        <v>43038</v>
      </c>
      <c r="D26" s="10">
        <v>42706</v>
      </c>
      <c r="E26" s="8">
        <v>42750</v>
      </c>
      <c r="F26" s="42">
        <f t="shared" si="0"/>
        <v>-286</v>
      </c>
      <c r="G26" s="9"/>
      <c r="H26" s="155" t="s">
        <v>695</v>
      </c>
      <c r="I26" s="66">
        <v>8</v>
      </c>
    </row>
    <row r="27" spans="1:17" x14ac:dyDescent="0.35">
      <c r="A27" s="34" t="str">
        <f>'Lookup Lists'!C11</f>
        <v xml:space="preserve">CAB - Com/Add Ballot 2 </v>
      </c>
      <c r="B27" s="10">
        <v>43175</v>
      </c>
      <c r="C27" s="10">
        <v>43220</v>
      </c>
      <c r="D27" s="10">
        <v>42825</v>
      </c>
      <c r="E27" s="8">
        <v>42869</v>
      </c>
      <c r="F27" s="42">
        <f t="shared" si="0"/>
        <v>-350</v>
      </c>
      <c r="G27" s="9"/>
      <c r="H27" s="136"/>
      <c r="I27" s="67">
        <v>9</v>
      </c>
    </row>
    <row r="28" spans="1:17" ht="43.5" x14ac:dyDescent="0.35">
      <c r="A28" s="34" t="str">
        <f>'Lookup Lists'!C12</f>
        <v>CAB - Com/Add Ballot 3</v>
      </c>
      <c r="B28" s="10">
        <v>43335</v>
      </c>
      <c r="C28" s="10">
        <v>43382</v>
      </c>
      <c r="D28" s="10">
        <v>42962</v>
      </c>
      <c r="E28" s="8">
        <v>43006</v>
      </c>
      <c r="F28" s="42">
        <f t="shared" si="0"/>
        <v>-373</v>
      </c>
      <c r="G28" s="9"/>
      <c r="H28" s="434" t="s">
        <v>696</v>
      </c>
      <c r="I28" s="66">
        <v>10</v>
      </c>
      <c r="Q28" s="1"/>
    </row>
    <row r="29" spans="1:17" ht="27" customHeight="1" x14ac:dyDescent="0.35">
      <c r="A29" s="34" t="str">
        <f>'Lookup Lists'!C13</f>
        <v>CAB - Com/Add Ballot 4</v>
      </c>
      <c r="B29" s="75">
        <v>43770</v>
      </c>
      <c r="C29" s="75">
        <v>43815</v>
      </c>
      <c r="D29" s="10"/>
      <c r="E29" s="8"/>
      <c r="F29" s="42"/>
      <c r="G29" s="9"/>
      <c r="H29" s="12" t="s">
        <v>697</v>
      </c>
      <c r="I29" s="67">
        <v>11</v>
      </c>
      <c r="Q29" s="1"/>
    </row>
    <row r="30" spans="1:17" x14ac:dyDescent="0.35">
      <c r="A30" s="34" t="str">
        <f>'Lookup Lists'!C14</f>
        <v>CAB - Com/Add Ballot 5</v>
      </c>
      <c r="B30" s="75">
        <v>43805</v>
      </c>
      <c r="C30" s="75">
        <v>43815</v>
      </c>
      <c r="D30" s="10"/>
      <c r="E30" s="8"/>
      <c r="F30" s="42"/>
      <c r="G30" s="9"/>
      <c r="H30" s="13"/>
      <c r="I30" s="66">
        <v>12</v>
      </c>
    </row>
    <row r="31" spans="1:17" x14ac:dyDescent="0.35">
      <c r="A31" s="35" t="str">
        <f>'Lookup Lists'!C15</f>
        <v>FB - Final Ballot</v>
      </c>
      <c r="B31" s="75">
        <v>43916</v>
      </c>
      <c r="C31" s="75">
        <v>43926</v>
      </c>
      <c r="D31" s="10">
        <v>43025</v>
      </c>
      <c r="E31" s="8">
        <v>43035</v>
      </c>
      <c r="F31" s="42">
        <f t="shared" si="0"/>
        <v>-891</v>
      </c>
      <c r="G31" s="9"/>
      <c r="H31" s="13"/>
      <c r="I31" s="67">
        <v>13</v>
      </c>
    </row>
    <row r="32" spans="1:17" x14ac:dyDescent="0.35">
      <c r="A32" s="36" t="str">
        <f>'Lookup Lists'!C16</f>
        <v>PTB - Present to BOT</v>
      </c>
      <c r="B32" s="75">
        <v>43964</v>
      </c>
      <c r="C32" s="75">
        <v>43965</v>
      </c>
      <c r="D32" s="10">
        <v>43046</v>
      </c>
      <c r="E32" s="8">
        <v>43048</v>
      </c>
      <c r="F32" s="42">
        <f t="shared" si="0"/>
        <v>-918</v>
      </c>
      <c r="G32" s="9"/>
      <c r="H32" s="13"/>
      <c r="I32" s="66">
        <v>14</v>
      </c>
    </row>
    <row r="33" spans="1:9" x14ac:dyDescent="0.35">
      <c r="A33" s="37" t="str">
        <f>'Lookup Lists'!C17</f>
        <v>Filing - Filing with Regulators</v>
      </c>
      <c r="B33" s="75">
        <v>43994</v>
      </c>
      <c r="C33" s="75">
        <v>43997</v>
      </c>
      <c r="D33" s="10">
        <v>43097</v>
      </c>
      <c r="E33" s="10">
        <v>43100</v>
      </c>
      <c r="F33" s="42">
        <f t="shared" si="0"/>
        <v>-897</v>
      </c>
      <c r="G33" s="9"/>
      <c r="H33" s="13"/>
      <c r="I33" s="67">
        <v>15</v>
      </c>
    </row>
    <row r="34" spans="1:9" ht="15" thickBot="1" x14ac:dyDescent="0.4">
      <c r="A34" s="38" t="str">
        <f>'Lookup Lists'!C18</f>
        <v>PT - Post Approval Training</v>
      </c>
      <c r="B34" s="76"/>
      <c r="C34" s="76"/>
      <c r="D34" s="14"/>
      <c r="E34" s="15"/>
      <c r="F34" s="43">
        <f t="shared" si="0"/>
        <v>0</v>
      </c>
      <c r="G34" s="164"/>
      <c r="H34" s="16"/>
      <c r="I34" s="68">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112" t="s">
        <v>156</v>
      </c>
      <c r="B37" s="112" t="s">
        <v>157</v>
      </c>
      <c r="C37" s="722" t="s">
        <v>158</v>
      </c>
      <c r="D37" s="722"/>
      <c r="E37" s="722"/>
      <c r="F37" s="722"/>
      <c r="G37" s="722"/>
      <c r="H37" s="722"/>
    </row>
    <row r="38" spans="1:9" ht="90.75" customHeight="1" x14ac:dyDescent="0.35">
      <c r="A38" s="267" t="s">
        <v>666</v>
      </c>
      <c r="B38" s="168">
        <v>42531</v>
      </c>
      <c r="C38" s="625" t="s">
        <v>667</v>
      </c>
      <c r="D38" s="625"/>
      <c r="E38" s="625"/>
      <c r="F38" s="625"/>
      <c r="G38" s="625"/>
      <c r="H38" s="626"/>
    </row>
    <row r="39" spans="1:9" x14ac:dyDescent="0.35">
      <c r="A39" s="175" t="s">
        <v>668</v>
      </c>
      <c r="B39" s="169">
        <v>42571</v>
      </c>
      <c r="C39" s="620" t="s">
        <v>681</v>
      </c>
      <c r="D39" s="620"/>
      <c r="E39" s="620"/>
      <c r="F39" s="620"/>
      <c r="G39" s="620"/>
      <c r="H39" s="621"/>
    </row>
    <row r="40" spans="1:9" x14ac:dyDescent="0.35">
      <c r="A40" s="175" t="s">
        <v>670</v>
      </c>
      <c r="B40" s="169">
        <v>42809</v>
      </c>
      <c r="C40" s="620" t="s">
        <v>671</v>
      </c>
      <c r="D40" s="620"/>
      <c r="E40" s="620"/>
      <c r="F40" s="620"/>
      <c r="G40" s="620"/>
      <c r="H40" s="621"/>
    </row>
    <row r="41" spans="1:9" x14ac:dyDescent="0.35">
      <c r="A41" s="179" t="s">
        <v>682</v>
      </c>
      <c r="B41" s="188">
        <v>42826</v>
      </c>
      <c r="C41" s="696" t="s">
        <v>683</v>
      </c>
      <c r="D41" s="697"/>
      <c r="E41" s="697"/>
      <c r="F41" s="697"/>
      <c r="G41" s="697"/>
      <c r="H41" s="698"/>
    </row>
    <row r="42" spans="1:9" x14ac:dyDescent="0.35">
      <c r="A42" s="189" t="s">
        <v>474</v>
      </c>
      <c r="B42" s="158">
        <v>42957</v>
      </c>
      <c r="C42" s="724" t="s">
        <v>698</v>
      </c>
      <c r="D42" s="724"/>
      <c r="E42" s="724"/>
      <c r="F42" s="724"/>
      <c r="G42" s="724"/>
      <c r="H42" s="725"/>
    </row>
    <row r="43" spans="1:9" x14ac:dyDescent="0.35">
      <c r="A43" s="175" t="s">
        <v>474</v>
      </c>
      <c r="B43" s="169">
        <v>42972</v>
      </c>
      <c r="C43" s="620" t="s">
        <v>699</v>
      </c>
      <c r="D43" s="620"/>
      <c r="E43" s="620"/>
      <c r="F43" s="620"/>
      <c r="G43" s="620"/>
      <c r="H43" s="621"/>
    </row>
    <row r="44" spans="1:9" x14ac:dyDescent="0.35">
      <c r="A44" s="175" t="s">
        <v>682</v>
      </c>
      <c r="B44" s="169">
        <v>43145</v>
      </c>
      <c r="C44" s="620" t="s">
        <v>685</v>
      </c>
      <c r="D44" s="620"/>
      <c r="E44" s="620"/>
      <c r="F44" s="620"/>
      <c r="G44" s="620"/>
      <c r="H44" s="621"/>
    </row>
    <row r="45" spans="1:9" x14ac:dyDescent="0.35">
      <c r="A45" s="190" t="s">
        <v>566</v>
      </c>
      <c r="B45" s="181">
        <v>43264</v>
      </c>
      <c r="C45" s="701" t="s">
        <v>700</v>
      </c>
      <c r="D45" s="701"/>
      <c r="E45" s="701"/>
      <c r="F45" s="701"/>
      <c r="G45" s="701"/>
      <c r="H45" s="723"/>
    </row>
    <row r="46" spans="1:9" x14ac:dyDescent="0.35">
      <c r="A46" s="433" t="s">
        <v>682</v>
      </c>
      <c r="B46" s="169">
        <v>43264</v>
      </c>
      <c r="C46" s="620" t="s">
        <v>701</v>
      </c>
      <c r="D46" s="620"/>
      <c r="E46" s="620"/>
      <c r="F46" s="620"/>
      <c r="G46" s="620"/>
      <c r="H46" s="620"/>
    </row>
    <row r="47" spans="1:9" x14ac:dyDescent="0.35">
      <c r="A47" s="398" t="s">
        <v>474</v>
      </c>
      <c r="B47" s="20">
        <v>43908</v>
      </c>
      <c r="C47" s="637" t="s">
        <v>702</v>
      </c>
      <c r="D47" s="637"/>
      <c r="E47" s="637"/>
      <c r="F47" s="637"/>
      <c r="G47" s="637"/>
      <c r="H47" s="637"/>
    </row>
    <row r="48" spans="1:9" x14ac:dyDescent="0.35">
      <c r="A48" s="398" t="s">
        <v>703</v>
      </c>
      <c r="B48" s="20">
        <v>43994</v>
      </c>
      <c r="C48" s="717" t="s">
        <v>704</v>
      </c>
      <c r="D48" s="718"/>
      <c r="E48" s="718"/>
      <c r="F48" s="718"/>
      <c r="G48" s="718"/>
      <c r="H48" s="719"/>
    </row>
    <row r="49" spans="1:8" ht="15.75" customHeight="1" thickBot="1" x14ac:dyDescent="0.4">
      <c r="A49" s="196" t="s">
        <v>475</v>
      </c>
      <c r="B49" s="380">
        <v>44004</v>
      </c>
      <c r="C49" s="720" t="s">
        <v>705</v>
      </c>
      <c r="D49" s="720"/>
      <c r="E49" s="720"/>
      <c r="F49" s="720"/>
      <c r="G49" s="720"/>
      <c r="H49" s="721"/>
    </row>
  </sheetData>
  <sheetProtection selectLockedCells="1"/>
  <autoFilter ref="A18:H34" xr:uid="{00000000-0009-0000-0000-000060000000}"/>
  <customSheetViews>
    <customSheetView guid="{1320E5F0-9854-46BA-9165-0D2D126E5847}" showPageBreaks="1" zeroValues="0" hiddenColumns="1">
      <pane ySplit="1" topLeftCell="A2" activePane="bottomLeft" state="frozen"/>
      <selection pane="bottomLeft"/>
      <pageMargins left="0" right="0" top="0" bottom="0" header="0" footer="0"/>
      <pageSetup orientation="landscape" horizontalDpi="1200" verticalDpi="1200" r:id="rId1"/>
      <headerFooter>
        <oddHeader>&amp;F</oddHeader>
        <oddFooter>&amp;L&amp;BNorth American Electric Reliability Corporation Confidential&amp;B&amp;C&amp;D&amp;RPage &amp;P</oddFooter>
      </headerFooter>
    </customSheetView>
  </customSheetViews>
  <mergeCells count="27">
    <mergeCell ref="C45:H45"/>
    <mergeCell ref="C40:H40"/>
    <mergeCell ref="C41:H41"/>
    <mergeCell ref="C42:H42"/>
    <mergeCell ref="C43:H43"/>
    <mergeCell ref="B13:G13"/>
    <mergeCell ref="C37:H37"/>
    <mergeCell ref="C38:H38"/>
    <mergeCell ref="C39:H39"/>
    <mergeCell ref="C44:H44"/>
    <mergeCell ref="C14:G14"/>
    <mergeCell ref="C48:H48"/>
    <mergeCell ref="C49:H49"/>
    <mergeCell ref="B12:G12"/>
    <mergeCell ref="B1:G1"/>
    <mergeCell ref="B2:G2"/>
    <mergeCell ref="B3:G3"/>
    <mergeCell ref="B4:G4"/>
    <mergeCell ref="B5:G5"/>
    <mergeCell ref="B6:G6"/>
    <mergeCell ref="B8:G8"/>
    <mergeCell ref="B11:G11"/>
    <mergeCell ref="B7:C7"/>
    <mergeCell ref="C9:G9"/>
    <mergeCell ref="C10:G10"/>
    <mergeCell ref="C47:H47"/>
    <mergeCell ref="C46:H46"/>
  </mergeCells>
  <conditionalFormatting sqref="B19:C34">
    <cfRule type="expression" dxfId="690" priority="7">
      <formula>AND($B19&gt;=NOW(),$C19&lt;=NOW())</formula>
    </cfRule>
  </conditionalFormatting>
  <conditionalFormatting sqref="D19:E20 D21 D22:E34">
    <cfRule type="expression" dxfId="689" priority="5">
      <formula>AND($D19&lt;=NOW(),$E19&gt;=NOW())</formula>
    </cfRule>
  </conditionalFormatting>
  <conditionalFormatting sqref="E21">
    <cfRule type="expression" dxfId="688" priority="1">
      <formula>AND($B21&gt;=NOW(),$C21&lt;=NOW())</formula>
    </cfRule>
  </conditionalFormatting>
  <conditionalFormatting sqref="F19:F34">
    <cfRule type="cellIs" dxfId="687" priority="10" operator="lessThan">
      <formula>-90</formula>
    </cfRule>
    <cfRule type="cellIs" dxfId="686" priority="11" operator="lessThan">
      <formula>-45</formula>
    </cfRule>
    <cfRule type="cellIs" dxfId="685" priority="12" operator="greaterThan">
      <formula>-45</formula>
    </cfRule>
  </conditionalFormatting>
  <hyperlinks>
    <hyperlink ref="H1" location="Home!A1" display="Return to Home" xr:uid="{00000000-0004-0000-6000-000000000000}"/>
    <hyperlink ref="B2" r:id="rId2" display="Phase 2 System Protection Coordination" xr:uid="{00000000-0004-0000-6000-000001000000}"/>
    <hyperlink ref="B12:G12" r:id="rId3" display="Jordan Mallory" xr:uid="{00000000-0004-0000-6000-000002000000}"/>
    <hyperlink ref="B13:G13" r:id="rId4" display="Ken Lanehome (primary), Kirk Rosener (secondary) and Ash Mayfield (tertiary)" xr:uid="{00000000-0004-0000-6000-000003000000}"/>
    <hyperlink ref="B2:G2" r:id="rId5" display="Modifications to CIP Standards" xr:uid="{00000000-0004-0000-6000-000004000000}"/>
  </hyperlinks>
  <pageMargins left="0.7" right="0.7" top="0.75" bottom="0.75" header="0.3" footer="0.3"/>
  <pageSetup orientation="landscape" horizontalDpi="1200" verticalDpi="1200" r:id="rId6"/>
  <headerFooter>
    <oddHeader>&amp;L&amp;F&amp;C&amp;A&amp;R&amp;"Calibri"&amp;10&amp;K000000 Limited Disclosure&amp;1#_x000D_</oddHeader>
    <oddFooter>&amp;LNERC (Public)_x000D_&amp;1#&amp;"Calibri"&amp;10&amp;K0000FF Limited Disclosure&amp;CPrinted on: &amp;D&amp;R&amp;P of &amp;N</oddFooter>
  </headerFooter>
  <extLst>
    <ext xmlns:x14="http://schemas.microsoft.com/office/spreadsheetml/2009/9/main" uri="{78C0D931-6437-407d-A8EE-F0AAD7539E65}">
      <x14:conditionalFormattings>
        <x14:conditionalFormatting xmlns:xm="http://schemas.microsoft.com/office/excel/2006/main">
          <x14:cfRule type="expression" priority="13" id="{F8017A09-35A1-4E7E-BCBE-AD03F610D730}">
            <xm:f>IF($B$20=Home!$I$5,$A$24,)</xm:f>
            <x14:dxf/>
          </x14:cfRule>
          <xm:sqref>I10:ABK10</xm:sqref>
        </x14:conditionalFormatting>
      </x14:conditionalFormattings>
    </ext>
  </extLst>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6">
    <tabColor theme="4" tint="-0.499984740745262"/>
  </sheetPr>
  <dimension ref="A1:M50"/>
  <sheetViews>
    <sheetView showZeros="0" zoomScale="140" zoomScaleNormal="140" workbookViewId="0">
      <pane ySplit="1" topLeftCell="A2" activePane="bottomLeft" state="frozen"/>
      <selection pane="bottomLeft" activeCell="B3" sqref="B3:G3"/>
    </sheetView>
  </sheetViews>
  <sheetFormatPr defaultColWidth="8.81640625" defaultRowHeight="14.5" x14ac:dyDescent="0.35"/>
  <cols>
    <col min="1" max="1" width="28.453125" style="2" customWidth="1"/>
    <col min="2" max="2" width="12.453125" customWidth="1"/>
    <col min="3" max="3" width="11.81640625" customWidth="1"/>
    <col min="4" max="4" width="13.453125" customWidth="1"/>
    <col min="5" max="6" width="12.453125" customWidth="1"/>
    <col min="7" max="7" width="19.453125" customWidth="1"/>
    <col min="8" max="8" width="10.453125" customWidth="1"/>
    <col min="9" max="9" width="7.453125" hidden="1" customWidth="1"/>
    <col min="10" max="10" width="19.453125" customWidth="1"/>
    <col min="11" max="11" width="11.453125" bestFit="1" customWidth="1"/>
    <col min="12" max="13" width="9.453125" bestFit="1" customWidth="1"/>
  </cols>
  <sheetData>
    <row r="1" spans="1:12" s="7" customFormat="1" ht="18.5" x14ac:dyDescent="0.45">
      <c r="A1" s="27" t="str">
        <f>'Template Old'!A1</f>
        <v>Project</v>
      </c>
      <c r="B1" s="664" t="s">
        <v>126</v>
      </c>
      <c r="C1" s="665"/>
      <c r="D1" s="665"/>
      <c r="E1" s="665"/>
      <c r="F1" s="665"/>
      <c r="G1" s="665"/>
      <c r="H1" s="165" t="s">
        <v>178</v>
      </c>
    </row>
    <row r="2" spans="1:12" s="7" customFormat="1" ht="15" customHeight="1" x14ac:dyDescent="0.45">
      <c r="A2" s="3" t="str">
        <f>'Template Old'!A2</f>
        <v>Project Name</v>
      </c>
      <c r="B2" s="611" t="s">
        <v>660</v>
      </c>
      <c r="C2" s="611"/>
      <c r="D2" s="611"/>
      <c r="E2" s="611"/>
      <c r="F2" s="611"/>
      <c r="G2" s="611"/>
      <c r="H2" s="166"/>
    </row>
    <row r="3" spans="1:12" s="7" customFormat="1" ht="15" customHeight="1" x14ac:dyDescent="0.45">
      <c r="A3" s="3" t="str">
        <f>'Template Old'!A3</f>
        <v>Status</v>
      </c>
      <c r="B3" s="612" t="s">
        <v>840</v>
      </c>
      <c r="C3" s="612"/>
      <c r="D3" s="612"/>
      <c r="E3" s="612"/>
      <c r="F3" s="612"/>
      <c r="G3" s="612"/>
      <c r="H3" s="166"/>
    </row>
    <row r="4" spans="1:12" s="7" customFormat="1" ht="71.150000000000006" customHeight="1" x14ac:dyDescent="0.45">
      <c r="A4" s="3" t="str">
        <f>'Template Old'!A4</f>
        <v>Comments</v>
      </c>
      <c r="B4" s="600" t="s">
        <v>1424</v>
      </c>
      <c r="C4" s="600"/>
      <c r="D4" s="600"/>
      <c r="E4" s="600"/>
      <c r="F4" s="600"/>
      <c r="G4" s="600"/>
      <c r="H4" s="166"/>
      <c r="L4" s="403"/>
    </row>
    <row r="5" spans="1:12" x14ac:dyDescent="0.35">
      <c r="A5" s="3" t="str">
        <f>'Template Old'!A5</f>
        <v>Deliverable</v>
      </c>
      <c r="B5" s="600"/>
      <c r="C5" s="600"/>
      <c r="D5" s="600"/>
      <c r="E5" s="600"/>
      <c r="F5" s="600"/>
      <c r="G5" s="600"/>
      <c r="H5" s="323"/>
    </row>
    <row r="6" spans="1:12" x14ac:dyDescent="0.35">
      <c r="A6" s="3" t="str">
        <f>'Template Old'!A6</f>
        <v>Deadline</v>
      </c>
      <c r="B6" s="639" t="s">
        <v>191</v>
      </c>
      <c r="C6" s="639"/>
      <c r="D6" s="639"/>
      <c r="E6" s="639"/>
      <c r="F6" s="639"/>
      <c r="G6" s="639"/>
      <c r="H6" s="323"/>
    </row>
    <row r="7" spans="1:12" ht="61.4" customHeight="1" x14ac:dyDescent="0.35">
      <c r="A7" s="167" t="str">
        <f>'Template Old'!A7</f>
        <v>Priority in RSDP, click to see applicable Footnote</v>
      </c>
      <c r="B7" s="599" t="s">
        <v>1017</v>
      </c>
      <c r="C7" s="599"/>
      <c r="D7" s="3" t="str">
        <f>'Template Old'!D7</f>
        <v>Priority (1-Low, 2-Med, 3-High )</v>
      </c>
      <c r="E7" s="323">
        <v>3</v>
      </c>
      <c r="F7" s="3" t="str">
        <f>'Template Old'!F7</f>
        <v>Project has been Re-Baselined? (0-No, 1-Yes)</v>
      </c>
      <c r="G7" s="323">
        <v>0</v>
      </c>
      <c r="H7" s="323"/>
    </row>
    <row r="8" spans="1:12" x14ac:dyDescent="0.35">
      <c r="A8" s="3" t="str">
        <f>'Template Old'!A8</f>
        <v>P81 Req (2013)</v>
      </c>
      <c r="B8" s="639" t="s">
        <v>191</v>
      </c>
      <c r="C8" s="639"/>
      <c r="D8" s="639"/>
      <c r="E8" s="639"/>
      <c r="F8" s="639"/>
      <c r="G8" s="639"/>
      <c r="H8" s="323"/>
    </row>
    <row r="9" spans="1:12" x14ac:dyDescent="0.35">
      <c r="A9" s="3" t="str">
        <f>'Template Old'!A9</f>
        <v>Number of Directives</v>
      </c>
      <c r="B9" s="323">
        <v>1</v>
      </c>
      <c r="C9" s="639" t="s">
        <v>191</v>
      </c>
      <c r="D9" s="639"/>
      <c r="E9" s="639"/>
      <c r="F9" s="639"/>
      <c r="G9" s="639"/>
      <c r="H9" s="323"/>
    </row>
    <row r="10" spans="1:12" x14ac:dyDescent="0.35">
      <c r="A10" s="172" t="str">
        <f>'Template Old'!A10</f>
        <v>No. of Guidances (see Note 2)</v>
      </c>
      <c r="B10" s="323">
        <v>0</v>
      </c>
      <c r="C10" s="639" t="s">
        <v>191</v>
      </c>
      <c r="D10" s="639"/>
      <c r="E10" s="639"/>
      <c r="F10" s="639"/>
      <c r="G10" s="639"/>
      <c r="H10" s="323"/>
    </row>
    <row r="11" spans="1:12" ht="29" x14ac:dyDescent="0.35">
      <c r="A11" s="3" t="str">
        <f>'Template Old'!A11</f>
        <v>Directionally consistent with IERP findings (See Note 5)</v>
      </c>
      <c r="B11" s="639" t="s">
        <v>191</v>
      </c>
      <c r="C11" s="639"/>
      <c r="D11" s="639"/>
      <c r="E11" s="639"/>
      <c r="F11" s="639"/>
      <c r="G11" s="639"/>
      <c r="H11" s="321"/>
    </row>
    <row r="12" spans="1:12" ht="14.9" customHeight="1" x14ac:dyDescent="0.35">
      <c r="A12" s="3" t="str">
        <f>'Template Old'!A12</f>
        <v>Developer</v>
      </c>
      <c r="B12" s="673" t="s">
        <v>872</v>
      </c>
      <c r="C12" s="673"/>
      <c r="D12" s="673"/>
      <c r="E12" s="673"/>
      <c r="F12" s="673"/>
      <c r="G12" s="673"/>
      <c r="H12" s="321"/>
    </row>
    <row r="13" spans="1:12" x14ac:dyDescent="0.35">
      <c r="A13" s="3" t="str">
        <f>'Template Old'!A13</f>
        <v>PMOS Liaison</v>
      </c>
      <c r="B13" s="673" t="s">
        <v>1352</v>
      </c>
      <c r="C13" s="673"/>
      <c r="D13" s="673"/>
      <c r="E13" s="673"/>
      <c r="F13" s="673"/>
      <c r="G13" s="673"/>
      <c r="H13" s="321"/>
    </row>
    <row r="14" spans="1:12" ht="14.9" customHeight="1" x14ac:dyDescent="0.35">
      <c r="A14" s="3" t="str">
        <f>'Template Old'!A14</f>
        <v>Affected Standards</v>
      </c>
      <c r="B14" s="323">
        <v>5</v>
      </c>
      <c r="C14" s="632" t="s">
        <v>707</v>
      </c>
      <c r="D14" s="632"/>
      <c r="E14" s="632"/>
      <c r="F14" s="632"/>
      <c r="G14" s="632"/>
      <c r="H14" s="323"/>
    </row>
    <row r="15" spans="1:12" x14ac:dyDescent="0.35">
      <c r="A15" s="3" t="str">
        <f>'Template Old'!A15</f>
        <v>Last Updated</v>
      </c>
      <c r="B15" s="239">
        <v>45411</v>
      </c>
      <c r="C15" s="323"/>
      <c r="D15" s="323"/>
      <c r="E15" s="323"/>
      <c r="F15" s="323"/>
      <c r="G15" s="323"/>
      <c r="H15" s="323"/>
    </row>
    <row r="16" spans="1:12" x14ac:dyDescent="0.35">
      <c r="A16" s="3">
        <f>'Template Old'!A16</f>
        <v>0</v>
      </c>
      <c r="B16" s="321"/>
      <c r="C16" s="323"/>
      <c r="D16" s="323"/>
      <c r="E16" s="323"/>
      <c r="F16" s="323"/>
      <c r="G16" s="323"/>
      <c r="H16" s="323"/>
    </row>
    <row r="17" spans="1:13" ht="15" thickBot="1" x14ac:dyDescent="0.4">
      <c r="A17" s="3">
        <f>'Template Old'!A17</f>
        <v>0</v>
      </c>
      <c r="B17" s="323"/>
      <c r="C17" s="323"/>
      <c r="D17" s="323"/>
      <c r="E17" s="323"/>
      <c r="F17" s="323"/>
      <c r="G17" s="323"/>
      <c r="H17" s="323"/>
    </row>
    <row r="18" spans="1:13" ht="56.9" customHeight="1" thickBot="1" x14ac:dyDescent="0.4">
      <c r="A18" s="46" t="s">
        <v>195</v>
      </c>
      <c r="B18" s="48" t="s">
        <v>196</v>
      </c>
      <c r="C18" s="46" t="s">
        <v>197</v>
      </c>
      <c r="D18" s="48" t="s">
        <v>1225</v>
      </c>
      <c r="E18" s="46" t="s">
        <v>1226</v>
      </c>
      <c r="F18" s="48" t="s">
        <v>922</v>
      </c>
      <c r="G18" s="46" t="s">
        <v>1228</v>
      </c>
      <c r="H18" s="46" t="s">
        <v>924</v>
      </c>
      <c r="I18" s="46" t="s">
        <v>24</v>
      </c>
      <c r="J18" s="4"/>
    </row>
    <row r="19" spans="1:13" ht="15" customHeight="1" thickBot="1" x14ac:dyDescent="0.4">
      <c r="A19" s="71" t="s">
        <v>1239</v>
      </c>
      <c r="B19" s="457"/>
      <c r="C19" s="457"/>
      <c r="D19" s="452"/>
      <c r="E19" s="453"/>
      <c r="F19" s="369" t="str">
        <f>IF(ISBLANK(D19)=FALSE,IF(D19-B19&gt;DATE(2007,1,1),0,D19-B19),"")</f>
        <v/>
      </c>
      <c r="G19" s="110" t="s">
        <v>970</v>
      </c>
      <c r="H19" s="111">
        <f>VLOOKUP(G19,'Lookup Lists'!E$3:F$39,2,FALSE)</f>
        <v>90</v>
      </c>
      <c r="I19" s="19">
        <v>1</v>
      </c>
    </row>
    <row r="20" spans="1:13" ht="15" customHeight="1" x14ac:dyDescent="0.35">
      <c r="A20" s="71" t="s">
        <v>1240</v>
      </c>
      <c r="B20" s="10">
        <v>43524</v>
      </c>
      <c r="C20" s="17">
        <v>43553</v>
      </c>
      <c r="D20" s="452"/>
      <c r="E20" s="453"/>
      <c r="F20" s="42" t="str">
        <f t="shared" ref="F20:F35" si="0">IF(ISBLANK(D20)=FALSE,IF(D20-B20&gt;DATE(2007,1,1),0,D20-B20),"")</f>
        <v/>
      </c>
      <c r="G20" s="442" t="s">
        <v>970</v>
      </c>
      <c r="H20" s="443">
        <f>VLOOKUP(G20,'Lookup Lists'!E$3:F$39,2,FALSE)</f>
        <v>90</v>
      </c>
      <c r="I20" s="13">
        <v>2</v>
      </c>
      <c r="K20" s="63"/>
      <c r="L20" s="62"/>
    </row>
    <row r="21" spans="1:13" ht="15" customHeight="1" x14ac:dyDescent="0.35">
      <c r="A21" s="133" t="str">
        <f>'Lookup Lists'!C9</f>
        <v>QR - Quality Review</v>
      </c>
      <c r="B21" s="10"/>
      <c r="C21" s="17"/>
      <c r="D21" s="452"/>
      <c r="E21" s="453"/>
      <c r="F21" s="42" t="str">
        <f t="shared" si="0"/>
        <v/>
      </c>
      <c r="G21" s="442" t="s">
        <v>1064</v>
      </c>
      <c r="H21" s="443">
        <f>VLOOKUP(G21,'Lookup Lists'!E$3:F$39,2,FALSE)</f>
        <v>30</v>
      </c>
      <c r="I21" s="12">
        <v>3</v>
      </c>
      <c r="K21" s="63"/>
      <c r="L21" s="62"/>
    </row>
    <row r="22" spans="1:13" ht="17.149999999999999" customHeight="1" x14ac:dyDescent="0.35">
      <c r="A22" s="29" t="s">
        <v>925</v>
      </c>
      <c r="B22" s="10">
        <v>43615</v>
      </c>
      <c r="C22" s="17">
        <v>43644</v>
      </c>
      <c r="D22" s="10">
        <v>43615</v>
      </c>
      <c r="E22" s="17">
        <v>43644</v>
      </c>
      <c r="F22" s="42">
        <f t="shared" si="0"/>
        <v>0</v>
      </c>
      <c r="G22" s="442" t="s">
        <v>1064</v>
      </c>
      <c r="H22" s="443">
        <f>VLOOKUP(G22,'Lookup Lists'!E$3:F$39,2,FALSE)</f>
        <v>30</v>
      </c>
      <c r="I22" s="13">
        <v>4</v>
      </c>
      <c r="K22" s="63"/>
      <c r="L22" s="62"/>
    </row>
    <row r="23" spans="1:13" s="91" customFormat="1" x14ac:dyDescent="0.35">
      <c r="A23" s="29" t="s">
        <v>1417</v>
      </c>
      <c r="B23" s="347"/>
      <c r="C23" s="83"/>
      <c r="D23" s="75">
        <f>E22+60</f>
        <v>43704</v>
      </c>
      <c r="E23" s="8">
        <f>D23+60</f>
        <v>43764</v>
      </c>
      <c r="F23" s="42"/>
      <c r="G23" s="442" t="s">
        <v>191</v>
      </c>
      <c r="H23" s="443"/>
      <c r="I23" s="470">
        <v>5</v>
      </c>
    </row>
    <row r="24" spans="1:13" ht="15" customHeight="1" x14ac:dyDescent="0.35">
      <c r="A24" s="345" t="s">
        <v>928</v>
      </c>
      <c r="B24" s="10"/>
      <c r="C24" s="10"/>
      <c r="D24" s="454">
        <f>+E23+60</f>
        <v>43824</v>
      </c>
      <c r="E24" s="454">
        <f>+D24+($B$9*30)+($B$14*60)</f>
        <v>44154</v>
      </c>
      <c r="F24" s="42">
        <f t="shared" si="0"/>
        <v>0</v>
      </c>
      <c r="G24" s="442" t="s">
        <v>1078</v>
      </c>
      <c r="H24" s="443">
        <f>VLOOKUP(G24,'Lookup Lists'!E$3:F$39,2,FALSE)</f>
        <v>30</v>
      </c>
      <c r="I24" s="12">
        <v>5</v>
      </c>
      <c r="K24" s="63"/>
      <c r="L24" s="63"/>
    </row>
    <row r="25" spans="1:13" ht="15" customHeight="1" x14ac:dyDescent="0.35">
      <c r="A25" s="32" t="s">
        <v>929</v>
      </c>
      <c r="B25" s="75">
        <v>43686</v>
      </c>
      <c r="C25" s="75">
        <v>43734</v>
      </c>
      <c r="D25" s="452"/>
      <c r="E25" s="453"/>
      <c r="F25" s="42" t="str">
        <f t="shared" si="0"/>
        <v/>
      </c>
      <c r="G25" s="442" t="s">
        <v>1078</v>
      </c>
      <c r="H25" s="443">
        <f>VLOOKUP(G25,'Lookup Lists'!E$3:F$39,2,FALSE)</f>
        <v>30</v>
      </c>
      <c r="I25" s="13">
        <v>6</v>
      </c>
      <c r="K25" s="143"/>
      <c r="L25" s="143"/>
    </row>
    <row r="26" spans="1:13" ht="15" customHeight="1" x14ac:dyDescent="0.35">
      <c r="A26" s="32" t="s">
        <v>930</v>
      </c>
      <c r="B26" s="75">
        <v>43770</v>
      </c>
      <c r="C26" s="75">
        <f>+B26+30</f>
        <v>43800</v>
      </c>
      <c r="D26" s="452"/>
      <c r="E26" s="453"/>
      <c r="F26" s="42" t="str">
        <f t="shared" si="0"/>
        <v/>
      </c>
      <c r="G26" s="442" t="s">
        <v>1078</v>
      </c>
      <c r="H26" s="443">
        <f>VLOOKUP(G26,'Lookup Lists'!E$3:F$39,2,FALSE)</f>
        <v>30</v>
      </c>
      <c r="I26" s="12">
        <v>7</v>
      </c>
      <c r="K26" s="143"/>
      <c r="L26" s="143"/>
    </row>
    <row r="27" spans="1:13" ht="15" customHeight="1" x14ac:dyDescent="0.35">
      <c r="A27" s="34" t="s">
        <v>931</v>
      </c>
      <c r="B27" s="10">
        <v>44217</v>
      </c>
      <c r="C27" s="17">
        <v>44277</v>
      </c>
      <c r="D27" s="10">
        <f>+E24</f>
        <v>44154</v>
      </c>
      <c r="E27" s="8">
        <f>+D27+45</f>
        <v>44199</v>
      </c>
      <c r="F27" s="42">
        <f>IF(ISBLANK(D27)=FALSE,IF(D27-B27&gt;DATE(2007,1,1),0,D27-B27),"")</f>
        <v>-63</v>
      </c>
      <c r="G27" s="442" t="s">
        <v>1078</v>
      </c>
      <c r="H27" s="443">
        <f>VLOOKUP(G27,'Lookup Lists'!E$3:F$39,2,FALSE)</f>
        <v>30</v>
      </c>
      <c r="I27" s="13">
        <v>8</v>
      </c>
      <c r="K27" s="63"/>
      <c r="L27" s="62"/>
    </row>
    <row r="28" spans="1:13" ht="15" customHeight="1" x14ac:dyDescent="0.35">
      <c r="A28" s="34" t="s">
        <v>932</v>
      </c>
      <c r="B28" s="10">
        <v>44377</v>
      </c>
      <c r="C28" s="17">
        <v>44428</v>
      </c>
      <c r="D28" s="10">
        <f>+E27+60</f>
        <v>44259</v>
      </c>
      <c r="E28" s="8">
        <f t="shared" ref="E28" si="1">+D28+45</f>
        <v>44304</v>
      </c>
      <c r="F28" s="42">
        <f t="shared" si="0"/>
        <v>-118</v>
      </c>
      <c r="G28" s="442" t="s">
        <v>1078</v>
      </c>
      <c r="H28" s="443">
        <f>VLOOKUP(G28,'Lookup Lists'!E$3:F$39,2,FALSE)</f>
        <v>30</v>
      </c>
      <c r="I28" s="12">
        <v>9</v>
      </c>
      <c r="K28" s="63"/>
      <c r="L28" s="62"/>
      <c r="M28" s="1"/>
    </row>
    <row r="29" spans="1:13" ht="15" customHeight="1" x14ac:dyDescent="0.35">
      <c r="A29" s="34" t="s">
        <v>933</v>
      </c>
      <c r="B29" s="10">
        <v>44585</v>
      </c>
      <c r="C29" s="17">
        <v>44630</v>
      </c>
      <c r="D29" s="452"/>
      <c r="E29" s="453"/>
      <c r="F29" s="42" t="str">
        <f t="shared" si="0"/>
        <v/>
      </c>
      <c r="G29" s="442" t="s">
        <v>1078</v>
      </c>
      <c r="H29" s="443">
        <f>VLOOKUP(G29,'Lookup Lists'!E$3:F$39,2,FALSE)</f>
        <v>30</v>
      </c>
      <c r="I29" s="13">
        <v>10</v>
      </c>
      <c r="K29" s="63"/>
      <c r="L29" s="62"/>
      <c r="M29" s="1"/>
    </row>
    <row r="30" spans="1:13" ht="15" customHeight="1" x14ac:dyDescent="0.35">
      <c r="A30" s="34" t="s">
        <v>934</v>
      </c>
      <c r="B30" s="10">
        <v>44783</v>
      </c>
      <c r="C30" s="17">
        <v>44830</v>
      </c>
      <c r="D30" s="452"/>
      <c r="E30" s="453"/>
      <c r="F30" s="42" t="str">
        <f t="shared" si="0"/>
        <v/>
      </c>
      <c r="G30" s="442" t="s">
        <v>191</v>
      </c>
      <c r="H30" s="443">
        <f>VLOOKUP(G30,'Lookup Lists'!E$3:F$39,2,FALSE)</f>
        <v>0</v>
      </c>
      <c r="I30" s="12">
        <v>11</v>
      </c>
      <c r="K30" s="63"/>
      <c r="L30" s="62"/>
    </row>
    <row r="31" spans="1:13" ht="15" customHeight="1" x14ac:dyDescent="0.35">
      <c r="A31" s="34" t="s">
        <v>935</v>
      </c>
      <c r="B31" s="10">
        <v>45203</v>
      </c>
      <c r="C31" s="17">
        <v>45247</v>
      </c>
      <c r="D31" s="452"/>
      <c r="E31" s="453"/>
      <c r="F31" s="42" t="str">
        <f t="shared" si="0"/>
        <v/>
      </c>
      <c r="G31" s="442" t="s">
        <v>191</v>
      </c>
      <c r="H31" s="443">
        <f>VLOOKUP(G31,'Lookup Lists'!E$3:F$39,2,FALSE)</f>
        <v>0</v>
      </c>
      <c r="I31" s="13">
        <v>12</v>
      </c>
      <c r="K31" s="63"/>
      <c r="L31" s="62"/>
    </row>
    <row r="32" spans="1:13" ht="15" customHeight="1" x14ac:dyDescent="0.35">
      <c r="A32" s="35" t="s">
        <v>936</v>
      </c>
      <c r="B32" s="10">
        <v>45385</v>
      </c>
      <c r="C32" s="17">
        <v>45394</v>
      </c>
      <c r="D32" s="10">
        <f>+E28+30</f>
        <v>44334</v>
      </c>
      <c r="E32" s="8">
        <f>+D32+10</f>
        <v>44344</v>
      </c>
      <c r="F32" s="42">
        <f t="shared" si="0"/>
        <v>-1051</v>
      </c>
      <c r="G32" s="442" t="s">
        <v>191</v>
      </c>
      <c r="H32" s="443">
        <f>VLOOKUP(G32,'Lookup Lists'!E$3:F$39,2,FALSE)</f>
        <v>0</v>
      </c>
      <c r="I32" s="12">
        <v>13</v>
      </c>
      <c r="K32" s="63"/>
      <c r="L32" s="62"/>
    </row>
    <row r="33" spans="1:12" ht="15" customHeight="1" x14ac:dyDescent="0.35">
      <c r="A33" s="36" t="s">
        <v>937</v>
      </c>
      <c r="B33" s="10">
        <v>45421</v>
      </c>
      <c r="C33" s="10">
        <v>45421</v>
      </c>
      <c r="D33" s="452"/>
      <c r="E33" s="453"/>
      <c r="F33" s="42" t="str">
        <f t="shared" si="0"/>
        <v/>
      </c>
      <c r="G33" s="442" t="s">
        <v>191</v>
      </c>
      <c r="H33" s="443">
        <f>VLOOKUP(G33,'Lookup Lists'!E$3:F$39,2,FALSE)</f>
        <v>0</v>
      </c>
      <c r="I33" s="13">
        <v>14</v>
      </c>
      <c r="K33" s="63"/>
      <c r="L33" s="62"/>
    </row>
    <row r="34" spans="1:12" ht="15" customHeight="1" x14ac:dyDescent="0.35">
      <c r="A34" s="37" t="s">
        <v>938</v>
      </c>
      <c r="B34" s="75"/>
      <c r="C34" s="75"/>
      <c r="D34" s="452"/>
      <c r="E34" s="453"/>
      <c r="F34" s="42" t="str">
        <f t="shared" si="0"/>
        <v/>
      </c>
      <c r="G34" s="442" t="s">
        <v>191</v>
      </c>
      <c r="H34" s="443">
        <f>VLOOKUP(G34,'Lookup Lists'!E$3:F$39,2,FALSE)</f>
        <v>0</v>
      </c>
      <c r="I34" s="12">
        <v>15</v>
      </c>
    </row>
    <row r="35" spans="1:12" ht="15" customHeight="1" thickBot="1" x14ac:dyDescent="0.4">
      <c r="A35" s="38"/>
      <c r="B35" s="76"/>
      <c r="C35" s="76"/>
      <c r="D35" s="455"/>
      <c r="E35" s="456"/>
      <c r="F35" s="41" t="str">
        <f t="shared" si="0"/>
        <v/>
      </c>
      <c r="G35" s="82" t="s">
        <v>191</v>
      </c>
      <c r="H35" s="88">
        <f>VLOOKUP(G35,'Lookup Lists'!E$3:F$39,2,FALSE)</f>
        <v>0</v>
      </c>
      <c r="I35" s="16">
        <v>16</v>
      </c>
    </row>
    <row r="36" spans="1:12" ht="15" thickBot="1" x14ac:dyDescent="0.4">
      <c r="A36" s="607" t="s">
        <v>940</v>
      </c>
      <c r="B36" s="608"/>
      <c r="C36" s="608"/>
      <c r="D36" s="608"/>
      <c r="E36" s="608"/>
      <c r="F36" s="370">
        <f>IF(ISBLANK(C32)=FALSE,H36-C32,"Need FB Date")</f>
        <v>-630</v>
      </c>
      <c r="G36" s="371" t="s">
        <v>941</v>
      </c>
      <c r="H36" s="372">
        <f>D22+(E32-D22)+SUM(H19:H35)</f>
        <v>44764</v>
      </c>
    </row>
    <row r="37" spans="1:12" ht="15" thickBot="1" x14ac:dyDescent="0.4">
      <c r="A37" s="26" t="s">
        <v>155</v>
      </c>
      <c r="F37" s="259"/>
      <c r="G37" s="259"/>
      <c r="H37" s="259"/>
    </row>
    <row r="38" spans="1:12" ht="15" thickBot="1" x14ac:dyDescent="0.4">
      <c r="A38" s="25" t="s">
        <v>156</v>
      </c>
      <c r="B38" s="422" t="s">
        <v>157</v>
      </c>
      <c r="C38" s="601" t="s">
        <v>158</v>
      </c>
      <c r="D38" s="601"/>
      <c r="E38" s="601"/>
      <c r="F38" s="601"/>
      <c r="G38" s="601"/>
      <c r="H38" s="602"/>
    </row>
    <row r="39" spans="1:12" ht="48.25" customHeight="1" x14ac:dyDescent="0.35">
      <c r="A39" s="375" t="s">
        <v>708</v>
      </c>
      <c r="B39" s="395">
        <v>42955</v>
      </c>
      <c r="C39" s="726" t="s">
        <v>709</v>
      </c>
      <c r="D39" s="726"/>
      <c r="E39" s="726"/>
      <c r="F39" s="726"/>
      <c r="G39" s="726"/>
      <c r="H39" s="727"/>
    </row>
    <row r="40" spans="1:12" x14ac:dyDescent="0.35">
      <c r="A40" s="192" t="s">
        <v>710</v>
      </c>
      <c r="B40" s="170">
        <v>43020</v>
      </c>
      <c r="C40" s="682" t="s">
        <v>711</v>
      </c>
      <c r="D40" s="682"/>
      <c r="E40" s="682"/>
      <c r="F40" s="682"/>
      <c r="G40" s="682"/>
      <c r="H40" s="683"/>
    </row>
    <row r="41" spans="1:12" x14ac:dyDescent="0.35">
      <c r="A41" s="175" t="s">
        <v>682</v>
      </c>
      <c r="B41" s="169">
        <v>43145</v>
      </c>
      <c r="C41" s="620" t="s">
        <v>685</v>
      </c>
      <c r="D41" s="620"/>
      <c r="E41" s="620"/>
      <c r="F41" s="620"/>
      <c r="G41" s="620"/>
      <c r="H41" s="621"/>
    </row>
    <row r="42" spans="1:12" ht="15" thickBot="1" x14ac:dyDescent="0.4">
      <c r="A42" s="191" t="s">
        <v>682</v>
      </c>
      <c r="B42" s="211">
        <v>43264</v>
      </c>
      <c r="C42" s="684" t="s">
        <v>686</v>
      </c>
      <c r="D42" s="684"/>
      <c r="E42" s="684"/>
      <c r="F42" s="684"/>
      <c r="G42" s="684"/>
      <c r="H42" s="685"/>
    </row>
    <row r="43" spans="1:12" x14ac:dyDescent="0.35">
      <c r="A43" s="190" t="s">
        <v>712</v>
      </c>
      <c r="B43" s="181">
        <v>43356</v>
      </c>
      <c r="C43" s="701" t="s">
        <v>713</v>
      </c>
      <c r="D43" s="701"/>
      <c r="E43" s="701"/>
      <c r="F43" s="701"/>
      <c r="G43" s="701"/>
      <c r="H43" s="723"/>
    </row>
    <row r="44" spans="1:12" ht="29.15" customHeight="1" x14ac:dyDescent="0.35">
      <c r="A44" s="179" t="s">
        <v>714</v>
      </c>
      <c r="B44" s="188">
        <v>43344</v>
      </c>
      <c r="C44" s="713" t="s">
        <v>715</v>
      </c>
      <c r="D44" s="713"/>
      <c r="E44" s="713"/>
      <c r="F44" s="713"/>
      <c r="G44" s="713"/>
      <c r="H44" s="714"/>
    </row>
    <row r="45" spans="1:12" x14ac:dyDescent="0.35">
      <c r="A45" s="179" t="s">
        <v>716</v>
      </c>
      <c r="B45" s="188">
        <v>43607</v>
      </c>
      <c r="C45" s="696" t="s">
        <v>717</v>
      </c>
      <c r="D45" s="697"/>
      <c r="E45" s="697"/>
      <c r="F45" s="697"/>
      <c r="G45" s="697"/>
      <c r="H45" s="698"/>
    </row>
    <row r="46" spans="1:12" ht="15.65" customHeight="1" x14ac:dyDescent="0.35">
      <c r="A46" s="175" t="s">
        <v>718</v>
      </c>
      <c r="B46" s="169">
        <v>43642</v>
      </c>
      <c r="C46" s="620" t="s">
        <v>719</v>
      </c>
      <c r="D46" s="620"/>
      <c r="E46" s="620"/>
      <c r="F46" s="620"/>
      <c r="G46" s="620"/>
      <c r="H46" s="621"/>
    </row>
    <row r="47" spans="1:12" ht="33" customHeight="1" x14ac:dyDescent="0.35">
      <c r="A47" s="393" t="s">
        <v>571</v>
      </c>
      <c r="B47" s="10">
        <v>43943</v>
      </c>
      <c r="C47" s="620" t="s">
        <v>572</v>
      </c>
      <c r="D47" s="620"/>
      <c r="E47" s="620"/>
      <c r="F47" s="620"/>
      <c r="G47" s="620"/>
      <c r="H47" s="621"/>
    </row>
    <row r="48" spans="1:12" ht="34.4" customHeight="1" x14ac:dyDescent="0.35">
      <c r="A48" s="433" t="s">
        <v>720</v>
      </c>
      <c r="B48" s="170">
        <v>43957</v>
      </c>
      <c r="C48" s="620" t="s">
        <v>721</v>
      </c>
      <c r="D48" s="620"/>
      <c r="E48" s="620"/>
      <c r="F48" s="620"/>
      <c r="G48" s="620"/>
      <c r="H48" s="620"/>
    </row>
    <row r="49" spans="1:8" ht="34.4" customHeight="1" thickBot="1" x14ac:dyDescent="0.4">
      <c r="A49" s="396" t="s">
        <v>223</v>
      </c>
      <c r="B49" s="397">
        <v>43998</v>
      </c>
      <c r="C49" s="728" t="s">
        <v>722</v>
      </c>
      <c r="D49" s="728"/>
      <c r="E49" s="728"/>
      <c r="F49" s="728"/>
      <c r="G49" s="728"/>
      <c r="H49" s="729"/>
    </row>
    <row r="50" spans="1:8" ht="33" customHeight="1" thickBot="1" x14ac:dyDescent="0.4">
      <c r="A50" s="396" t="s">
        <v>223</v>
      </c>
      <c r="B50" s="397">
        <v>44048</v>
      </c>
      <c r="C50" s="728" t="s">
        <v>723</v>
      </c>
      <c r="D50" s="728"/>
      <c r="E50" s="728"/>
      <c r="F50" s="728"/>
      <c r="G50" s="728"/>
      <c r="H50" s="729"/>
    </row>
  </sheetData>
  <sheetProtection selectLockedCells="1"/>
  <mergeCells count="28">
    <mergeCell ref="C50:H50"/>
    <mergeCell ref="C46:H46"/>
    <mergeCell ref="C47:H47"/>
    <mergeCell ref="C48:H48"/>
    <mergeCell ref="C49:H49"/>
    <mergeCell ref="B12:G12"/>
    <mergeCell ref="C44:H44"/>
    <mergeCell ref="C45:H45"/>
    <mergeCell ref="C43:H43"/>
    <mergeCell ref="B13:G13"/>
    <mergeCell ref="C38:H38"/>
    <mergeCell ref="C39:H39"/>
    <mergeCell ref="C40:H40"/>
    <mergeCell ref="C41:H41"/>
    <mergeCell ref="C42:H42"/>
    <mergeCell ref="C14:G14"/>
    <mergeCell ref="A36:E36"/>
    <mergeCell ref="B1:G1"/>
    <mergeCell ref="B2:G2"/>
    <mergeCell ref="B3:G3"/>
    <mergeCell ref="B4:G4"/>
    <mergeCell ref="B5:G5"/>
    <mergeCell ref="B6:G6"/>
    <mergeCell ref="B8:G8"/>
    <mergeCell ref="B11:G11"/>
    <mergeCell ref="C10:G10"/>
    <mergeCell ref="C9:G9"/>
    <mergeCell ref="B7:C7"/>
  </mergeCells>
  <conditionalFormatting sqref="B20:C22 B24:C33">
    <cfRule type="expression" dxfId="684" priority="7">
      <formula>AND($B20&lt;=NOW(),$C20&gt;=NOW())</formula>
    </cfRule>
  </conditionalFormatting>
  <conditionalFormatting sqref="B23:C23">
    <cfRule type="expression" dxfId="683" priority="5">
      <formula>AND($B19&lt;=NOW(),$C19&gt;=NOW())</formula>
    </cfRule>
  </conditionalFormatting>
  <conditionalFormatting sqref="B34:C35">
    <cfRule type="expression" dxfId="682" priority="23">
      <formula>AND($B33&lt;=NOW(),$C33&gt;=NOW())</formula>
    </cfRule>
  </conditionalFormatting>
  <conditionalFormatting sqref="D19:E21">
    <cfRule type="expression" dxfId="681" priority="15">
      <formula>AND($D19&lt;=NOW(),$E19&gt;=NOW())</formula>
    </cfRule>
  </conditionalFormatting>
  <conditionalFormatting sqref="D22:E22">
    <cfRule type="expression" dxfId="680" priority="6">
      <formula>AND($B22&lt;=NOW(),$C22&gt;=NOW())</formula>
    </cfRule>
  </conditionalFormatting>
  <conditionalFormatting sqref="D23:E35">
    <cfRule type="expression" dxfId="679" priority="1">
      <formula>AND($D23&lt;=NOW(),$E23&gt;=NOW())</formula>
    </cfRule>
  </conditionalFormatting>
  <conditionalFormatting sqref="F19:F35">
    <cfRule type="cellIs" dxfId="678" priority="4" operator="greaterThan">
      <formula>-45</formula>
    </cfRule>
  </conditionalFormatting>
  <conditionalFormatting sqref="F19:F36">
    <cfRule type="cellIs" dxfId="677" priority="2" operator="lessThan">
      <formula>-90</formula>
    </cfRule>
    <cfRule type="cellIs" dxfId="676" priority="3" operator="lessThan">
      <formula>-45</formula>
    </cfRule>
  </conditionalFormatting>
  <conditionalFormatting sqref="F36">
    <cfRule type="cellIs" dxfId="675" priority="10" operator="between">
      <formula>-45</formula>
      <formula>45</formula>
    </cfRule>
    <cfRule type="cellIs" dxfId="674" priority="13" operator="greaterThan">
      <formula>45</formula>
    </cfRule>
    <cfRule type="cellIs" dxfId="673" priority="14" operator="greaterThan">
      <formula>90</formula>
    </cfRule>
  </conditionalFormatting>
  <conditionalFormatting sqref="K20:L22 K24:L33">
    <cfRule type="expression" dxfId="672" priority="25">
      <formula>AND($B20&lt;=NOW(),$C20&gt;=NOW())</formula>
    </cfRule>
  </conditionalFormatting>
  <dataValidations count="2">
    <dataValidation type="list" allowBlank="1" showInputMessage="1" showErrorMessage="1" sqref="B3:G3" xr:uid="{00000000-0002-0000-6100-000000000000}">
      <formula1>Status</formula1>
    </dataValidation>
    <dataValidation type="list" allowBlank="1" showInputMessage="1" showErrorMessage="1" sqref="G19:G35" xr:uid="{00000000-0002-0000-6100-000001000000}">
      <formula1>Complexity_Factor</formula1>
    </dataValidation>
  </dataValidations>
  <hyperlinks>
    <hyperlink ref="H1" location="Home!A1" display="Return to Home" xr:uid="{00000000-0004-0000-6100-000000000000}"/>
    <hyperlink ref="A10" location="Footnotes!A1" display="No. of Guidances (see Note 2)" xr:uid="{00000000-0004-0000-6100-000001000000}"/>
    <hyperlink ref="B2" r:id="rId1" display="Phase 2 System Protection Coordination" xr:uid="{00000000-0004-0000-6100-000002000000}"/>
    <hyperlink ref="B2:G2" r:id="rId2" display="Modifications to CIP Standards" xr:uid="{00000000-0004-0000-6100-000003000000}"/>
    <hyperlink ref="B13:G13" r:id="rId3" display="Ruida Shu (primary), Kirk Rosener (secondary)" xr:uid="{00000000-0004-0000-6100-000004000000}"/>
    <hyperlink ref="B12:G12" r:id="rId4" display="Alison Oswald" xr:uid="{00000000-0004-0000-6100-000005000000}"/>
    <hyperlink ref="A7" location="Footnotes!A1" display="Footnotes!A1" xr:uid="{00000000-0004-0000-6100-000006000000}"/>
  </hyperlinks>
  <pageMargins left="0.7" right="0.7" top="0.75" bottom="0.75" header="0.3" footer="0.3"/>
  <pageSetup orientation="landscape" horizontalDpi="1200" verticalDpi="1200" r:id="rId5"/>
  <headerFooter>
    <oddHeader>&amp;L&amp;F&amp;C&amp;A&amp;R&amp;"Calibri"&amp;10&amp;K000000 Limited Disclosure&amp;1#_x000D_</oddHeader>
    <oddFooter>&amp;LNERC (Public)_x000D_&amp;1#&amp;"Calibri"&amp;10&amp;K0000FF Limited Disclosure&amp;CPrinted on: &amp;D&amp;R&amp;P of &amp;N</oddFooter>
  </headerFooter>
  <legacyDrawing r:id="rId6"/>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7">
    <tabColor rgb="FFFF0000"/>
  </sheetPr>
  <dimension ref="A1:I41"/>
  <sheetViews>
    <sheetView showZeros="0" zoomScaleNormal="100" workbookViewId="0">
      <pane ySplit="1" topLeftCell="A2" activePane="bottomLeft" state="frozen"/>
      <selection pane="bottomLeft" activeCell="B14" sqref="B14"/>
    </sheetView>
  </sheetViews>
  <sheetFormatPr defaultColWidth="8.81640625" defaultRowHeight="14.5" x14ac:dyDescent="0.35"/>
  <cols>
    <col min="1" max="1" width="29.453125" style="214" customWidth="1"/>
    <col min="2" max="6" width="11.453125" style="214" customWidth="1"/>
    <col min="7" max="7" width="14.453125" style="214" customWidth="1"/>
    <col min="8" max="8" width="11.453125" style="214" customWidth="1"/>
    <col min="9" max="9" width="0" style="214" hidden="1" customWidth="1"/>
    <col min="10" max="16384" width="8.81640625" style="214"/>
  </cols>
  <sheetData>
    <row r="1" spans="1:9" ht="18.5" x14ac:dyDescent="0.35">
      <c r="A1" s="27" t="str">
        <f>'Template Old'!A1</f>
        <v>Project</v>
      </c>
      <c r="B1" s="664" t="s">
        <v>724</v>
      </c>
      <c r="C1" s="665"/>
      <c r="D1" s="665"/>
      <c r="E1" s="665"/>
      <c r="F1" s="665"/>
      <c r="G1" s="665"/>
      <c r="H1" s="236" t="s">
        <v>178</v>
      </c>
      <c r="I1" s="213"/>
    </row>
    <row r="2" spans="1:9" ht="18.5" x14ac:dyDescent="0.35">
      <c r="A2" s="3" t="str">
        <f>'Template Old'!A2</f>
        <v>Project Name</v>
      </c>
      <c r="B2" s="611" t="s">
        <v>660</v>
      </c>
      <c r="C2" s="611"/>
      <c r="D2" s="611"/>
      <c r="E2" s="611"/>
      <c r="F2" s="611"/>
      <c r="G2" s="611"/>
      <c r="H2" s="215"/>
      <c r="I2" s="213"/>
    </row>
    <row r="3" spans="1:9" ht="18.5" x14ac:dyDescent="0.35">
      <c r="A3" s="3" t="str">
        <f>'Template Old'!A3</f>
        <v>Status</v>
      </c>
      <c r="B3" s="612" t="s">
        <v>328</v>
      </c>
      <c r="C3" s="612"/>
      <c r="D3" s="612"/>
      <c r="E3" s="612"/>
      <c r="F3" s="612"/>
      <c r="G3" s="612"/>
      <c r="H3" s="215"/>
      <c r="I3" s="213"/>
    </row>
    <row r="4" spans="1:9" ht="32.15" customHeight="1" x14ac:dyDescent="0.35">
      <c r="A4" s="3" t="str">
        <f>'Template Old'!A4</f>
        <v>Comments</v>
      </c>
      <c r="B4" s="600" t="s">
        <v>725</v>
      </c>
      <c r="C4" s="600"/>
      <c r="D4" s="600"/>
      <c r="E4" s="600"/>
      <c r="F4" s="600"/>
      <c r="G4" s="600"/>
      <c r="H4" s="215"/>
      <c r="I4" s="213"/>
    </row>
    <row r="5" spans="1:9" ht="14.9" customHeight="1" x14ac:dyDescent="0.35">
      <c r="A5" s="3" t="str">
        <f>'Template Old'!A5</f>
        <v>Deliverable</v>
      </c>
      <c r="B5" s="632" t="s">
        <v>726</v>
      </c>
      <c r="C5" s="632"/>
      <c r="D5" s="632"/>
      <c r="E5" s="632"/>
      <c r="F5" s="632"/>
      <c r="G5" s="632"/>
      <c r="H5" s="216"/>
    </row>
    <row r="6" spans="1:9" x14ac:dyDescent="0.35">
      <c r="A6" s="3" t="str">
        <f>'Template Old'!A6</f>
        <v>Deadline</v>
      </c>
      <c r="B6" s="632" t="s">
        <v>191</v>
      </c>
      <c r="C6" s="632"/>
      <c r="D6" s="632"/>
      <c r="E6" s="632"/>
      <c r="F6" s="632"/>
      <c r="G6" s="632"/>
      <c r="H6" s="216"/>
    </row>
    <row r="7" spans="1:9" ht="74.900000000000006" customHeight="1" x14ac:dyDescent="0.35">
      <c r="A7" s="3" t="str">
        <f>'Template Old'!A7</f>
        <v>Priority in RSDP, click to see applicable Footnote</v>
      </c>
      <c r="B7" s="639" t="s">
        <v>464</v>
      </c>
      <c r="C7" s="639"/>
      <c r="D7" s="3" t="str">
        <f>'Template Old'!D7</f>
        <v>Priority (1-Low, 2-Med, 3-High )</v>
      </c>
      <c r="E7" s="323">
        <v>3</v>
      </c>
      <c r="F7" s="3" t="str">
        <f>'Template Old'!F7</f>
        <v>Project has been Re-Baselined? (0-No, 1-Yes)</v>
      </c>
      <c r="G7" s="323">
        <v>0</v>
      </c>
      <c r="H7" s="216"/>
    </row>
    <row r="8" spans="1:9" x14ac:dyDescent="0.35">
      <c r="A8" s="3" t="str">
        <f>'Template Old'!A8</f>
        <v>P81 Req (2013)</v>
      </c>
      <c r="B8" s="639" t="s">
        <v>191</v>
      </c>
      <c r="C8" s="639"/>
      <c r="D8" s="639"/>
      <c r="E8" s="639"/>
      <c r="F8" s="639"/>
      <c r="G8" s="639"/>
      <c r="H8" s="216"/>
    </row>
    <row r="9" spans="1:9" x14ac:dyDescent="0.35">
      <c r="A9" s="3" t="str">
        <f>'Template Old'!A9</f>
        <v>Number of Directives</v>
      </c>
      <c r="B9" s="323">
        <v>0</v>
      </c>
      <c r="C9" s="639" t="s">
        <v>191</v>
      </c>
      <c r="D9" s="639"/>
      <c r="E9" s="639"/>
      <c r="F9" s="639"/>
      <c r="G9" s="639"/>
      <c r="H9" s="216"/>
    </row>
    <row r="10" spans="1:9" x14ac:dyDescent="0.35">
      <c r="A10" s="449" t="str">
        <f>'Template Old'!A10</f>
        <v>No. of Guidances (see Note 2)</v>
      </c>
      <c r="B10" s="323">
        <v>0</v>
      </c>
      <c r="C10" s="639" t="s">
        <v>191</v>
      </c>
      <c r="D10" s="639"/>
      <c r="E10" s="639"/>
      <c r="F10" s="639"/>
      <c r="G10" s="639"/>
      <c r="H10" s="216"/>
    </row>
    <row r="11" spans="1:9" ht="29" x14ac:dyDescent="0.35">
      <c r="A11" s="3" t="str">
        <f>'Template Old'!A11</f>
        <v>Directionally consistent with IERP findings (See Note 5)</v>
      </c>
      <c r="B11" s="639" t="s">
        <v>191</v>
      </c>
      <c r="C11" s="639"/>
      <c r="D11" s="639"/>
      <c r="E11" s="639"/>
      <c r="F11" s="639"/>
      <c r="G11" s="639"/>
      <c r="H11" s="218"/>
    </row>
    <row r="12" spans="1:9" ht="14.9" customHeight="1" x14ac:dyDescent="0.35">
      <c r="A12" s="3" t="str">
        <f>'Template Old'!A12</f>
        <v>Developer</v>
      </c>
      <c r="B12" s="732" t="s">
        <v>676</v>
      </c>
      <c r="C12" s="732"/>
      <c r="D12" s="732"/>
      <c r="E12" s="732"/>
      <c r="F12" s="732"/>
      <c r="G12" s="732"/>
      <c r="H12" s="218"/>
    </row>
    <row r="13" spans="1:9" ht="14.9" customHeight="1" x14ac:dyDescent="0.35">
      <c r="A13" s="3" t="str">
        <f>'Template Old'!A13</f>
        <v>PMOS Liaison</v>
      </c>
      <c r="B13" s="732" t="s">
        <v>677</v>
      </c>
      <c r="C13" s="732"/>
      <c r="D13" s="732"/>
      <c r="E13" s="732"/>
      <c r="F13" s="732"/>
      <c r="G13" s="732"/>
      <c r="H13" s="218"/>
    </row>
    <row r="14" spans="1:9" ht="14.9" customHeight="1" x14ac:dyDescent="0.35">
      <c r="A14" s="3" t="str">
        <f>'Template Old'!A14</f>
        <v>Affected Standards</v>
      </c>
      <c r="B14" s="323">
        <v>1</v>
      </c>
      <c r="C14" s="632" t="s">
        <v>665</v>
      </c>
      <c r="D14" s="632"/>
      <c r="E14" s="632"/>
      <c r="F14" s="632"/>
      <c r="G14" s="632"/>
      <c r="H14" s="216"/>
    </row>
    <row r="15" spans="1:9" x14ac:dyDescent="0.35">
      <c r="A15" s="3" t="str">
        <f>'Template Old'!A15</f>
        <v>Last Updated</v>
      </c>
      <c r="B15" s="239">
        <v>43642</v>
      </c>
      <c r="C15" s="323"/>
      <c r="D15" s="323"/>
      <c r="E15" s="323"/>
      <c r="F15" s="323"/>
      <c r="G15" s="323"/>
      <c r="H15" s="216"/>
    </row>
    <row r="16" spans="1:9" x14ac:dyDescent="0.35">
      <c r="A16" s="3">
        <f>'Template Old'!A16</f>
        <v>0</v>
      </c>
      <c r="B16" s="321"/>
      <c r="C16" s="323"/>
      <c r="D16" s="323"/>
      <c r="E16" s="323"/>
      <c r="F16" s="323"/>
      <c r="G16" s="323"/>
      <c r="H16" s="216"/>
    </row>
    <row r="17" spans="1:9" ht="15" thickBot="1" x14ac:dyDescent="0.4">
      <c r="A17" s="3">
        <f>'Template Old'!A17</f>
        <v>0</v>
      </c>
      <c r="B17" s="323"/>
      <c r="C17" s="323"/>
      <c r="D17" s="323"/>
      <c r="E17" s="323"/>
      <c r="F17" s="323"/>
      <c r="G17" s="323"/>
      <c r="H17" s="216"/>
    </row>
    <row r="18" spans="1:9" ht="44" thickBot="1" x14ac:dyDescent="0.4">
      <c r="A18" s="46" t="s">
        <v>195</v>
      </c>
      <c r="B18" s="48" t="s">
        <v>196</v>
      </c>
      <c r="C18" s="46" t="s">
        <v>197</v>
      </c>
      <c r="D18" s="48" t="s">
        <v>198</v>
      </c>
      <c r="E18" s="46" t="s">
        <v>199</v>
      </c>
      <c r="F18" s="48" t="s">
        <v>200</v>
      </c>
      <c r="G18" s="46" t="s">
        <v>201</v>
      </c>
      <c r="H18" s="64" t="s">
        <v>202</v>
      </c>
      <c r="I18" s="64" t="s">
        <v>24</v>
      </c>
    </row>
    <row r="19" spans="1:9" x14ac:dyDescent="0.35">
      <c r="A19" s="30" t="str">
        <f>'Lookup Lists'!C3</f>
        <v>Nominations - SAR / PR</v>
      </c>
      <c r="B19" s="219"/>
      <c r="C19" s="219"/>
      <c r="D19" s="220"/>
      <c r="E19" s="220"/>
      <c r="F19" s="221">
        <f t="shared" ref="F19:F34" si="0">IF(D19-B19&gt;DATE(2007,1,1),0,D19-B19)</f>
        <v>0</v>
      </c>
      <c r="G19" s="438"/>
      <c r="H19" s="439"/>
      <c r="I19" s="222">
        <v>1</v>
      </c>
    </row>
    <row r="20" spans="1:9" x14ac:dyDescent="0.35">
      <c r="A20" s="31" t="str">
        <f>'Lookup Lists'!C6</f>
        <v>Nominations - DT</v>
      </c>
      <c r="B20" s="223"/>
      <c r="C20" s="219"/>
      <c r="D20" s="223"/>
      <c r="E20" s="219"/>
      <c r="F20" s="224">
        <f t="shared" si="0"/>
        <v>0</v>
      </c>
      <c r="G20" s="440"/>
      <c r="H20" s="441"/>
      <c r="I20" s="225">
        <v>2</v>
      </c>
    </row>
    <row r="21" spans="1:9" ht="15" customHeight="1" x14ac:dyDescent="0.35">
      <c r="A21" s="133" t="str">
        <f>'Lookup Lists'!C9</f>
        <v>QR - Quality Review</v>
      </c>
      <c r="B21" s="223"/>
      <c r="C21" s="219"/>
      <c r="D21" s="223"/>
      <c r="E21" s="219"/>
      <c r="F21" s="224">
        <f t="shared" si="0"/>
        <v>0</v>
      </c>
      <c r="G21" s="440"/>
      <c r="H21" s="441"/>
      <c r="I21" s="226">
        <v>3</v>
      </c>
    </row>
    <row r="22" spans="1:9" ht="15" customHeight="1" x14ac:dyDescent="0.35">
      <c r="A22" s="29" t="str">
        <f>'Lookup Lists'!C4</f>
        <v>SP1 - SAR/PR/WP Posting 1</v>
      </c>
      <c r="B22" s="10">
        <v>42452</v>
      </c>
      <c r="C22" s="10">
        <v>42481</v>
      </c>
      <c r="D22" s="223"/>
      <c r="E22" s="219"/>
      <c r="F22" s="224">
        <f t="shared" si="0"/>
        <v>-42452</v>
      </c>
      <c r="G22" s="440"/>
      <c r="H22" s="441"/>
      <c r="I22" s="225">
        <v>4</v>
      </c>
    </row>
    <row r="23" spans="1:9" ht="15" customHeight="1" x14ac:dyDescent="0.35">
      <c r="A23" s="29" t="str">
        <f>'Lookup Lists'!C5</f>
        <v>SP2 - SAR/PR/WP Posting 2</v>
      </c>
      <c r="B23" s="223"/>
      <c r="C23" s="223"/>
      <c r="D23" s="223"/>
      <c r="E23" s="219"/>
      <c r="F23" s="224">
        <f t="shared" si="0"/>
        <v>0</v>
      </c>
      <c r="G23" s="440"/>
      <c r="H23" s="441"/>
      <c r="I23" s="226">
        <v>5</v>
      </c>
    </row>
    <row r="24" spans="1:9" ht="15" customHeight="1" x14ac:dyDescent="0.35">
      <c r="A24" s="32" t="str">
        <f>'Lookup Lists'!C7</f>
        <v>CP1 - Comment Period 1</v>
      </c>
      <c r="B24" s="223"/>
      <c r="C24" s="223"/>
      <c r="D24" s="223"/>
      <c r="E24" s="219"/>
      <c r="F24" s="224">
        <f t="shared" si="0"/>
        <v>0</v>
      </c>
      <c r="G24" s="440"/>
      <c r="H24" s="441"/>
      <c r="I24" s="225">
        <v>6</v>
      </c>
    </row>
    <row r="25" spans="1:9" ht="15" customHeight="1" x14ac:dyDescent="0.35">
      <c r="A25" s="32" t="str">
        <f>'Lookup Lists'!C8</f>
        <v>CP2 - Comment Period 2</v>
      </c>
      <c r="B25" s="223"/>
      <c r="C25" s="223"/>
      <c r="D25" s="223"/>
      <c r="E25" s="219"/>
      <c r="F25" s="224">
        <f t="shared" si="0"/>
        <v>0</v>
      </c>
      <c r="G25" s="440"/>
      <c r="H25" s="441"/>
      <c r="I25" s="226">
        <v>7</v>
      </c>
    </row>
    <row r="26" spans="1:9" ht="15" customHeight="1" x14ac:dyDescent="0.35">
      <c r="A26" s="34" t="str">
        <f>'Lookup Lists'!C10</f>
        <v>CIB - Com/Ballot 1 (Initial)</v>
      </c>
      <c r="B26" s="223">
        <v>43335</v>
      </c>
      <c r="C26" s="223">
        <v>43382</v>
      </c>
      <c r="D26" s="223">
        <v>43335</v>
      </c>
      <c r="E26" s="219">
        <f>+D26+45</f>
        <v>43380</v>
      </c>
      <c r="F26" s="224">
        <f t="shared" si="0"/>
        <v>0</v>
      </c>
      <c r="G26" s="440"/>
      <c r="H26" s="227"/>
      <c r="I26" s="225">
        <v>8</v>
      </c>
    </row>
    <row r="27" spans="1:9" ht="47.15" customHeight="1" x14ac:dyDescent="0.35">
      <c r="A27" s="34" t="str">
        <f>'Lookup Lists'!C11</f>
        <v xml:space="preserve">CAB - Com/Add Ballot 2 </v>
      </c>
      <c r="B27" s="223"/>
      <c r="C27" s="219"/>
      <c r="D27" s="223">
        <v>43426</v>
      </c>
      <c r="E27" s="219">
        <f>+D27+45</f>
        <v>43471</v>
      </c>
      <c r="F27" s="224">
        <f t="shared" si="0"/>
        <v>0</v>
      </c>
      <c r="G27" s="440"/>
      <c r="H27" s="251" t="s">
        <v>727</v>
      </c>
      <c r="I27" s="226">
        <v>9</v>
      </c>
    </row>
    <row r="28" spans="1:9" ht="15" customHeight="1" x14ac:dyDescent="0.35">
      <c r="A28" s="34" t="str">
        <f>'Lookup Lists'!C12</f>
        <v>CAB - Com/Add Ballot 3</v>
      </c>
      <c r="B28" s="223"/>
      <c r="C28" s="219"/>
      <c r="D28" s="223"/>
      <c r="E28" s="219"/>
      <c r="F28" s="224">
        <f t="shared" si="0"/>
        <v>0</v>
      </c>
      <c r="G28" s="440"/>
      <c r="H28" s="441"/>
      <c r="I28" s="225">
        <v>10</v>
      </c>
    </row>
    <row r="29" spans="1:9" ht="15" customHeight="1" x14ac:dyDescent="0.35">
      <c r="A29" s="34" t="str">
        <f>'Lookup Lists'!C13</f>
        <v>CAB - Com/Add Ballot 4</v>
      </c>
      <c r="B29" s="223"/>
      <c r="C29" s="219"/>
      <c r="D29" s="223"/>
      <c r="E29" s="219"/>
      <c r="F29" s="224">
        <f t="shared" si="0"/>
        <v>0</v>
      </c>
      <c r="G29" s="440"/>
      <c r="H29" s="441"/>
      <c r="I29" s="226">
        <v>11</v>
      </c>
    </row>
    <row r="30" spans="1:9" ht="15" customHeight="1" x14ac:dyDescent="0.35">
      <c r="A30" s="34" t="str">
        <f>'Lookup Lists'!C14</f>
        <v>CAB - Com/Add Ballot 5</v>
      </c>
      <c r="B30" s="223"/>
      <c r="C30" s="219"/>
      <c r="D30" s="223"/>
      <c r="E30" s="219"/>
      <c r="F30" s="224">
        <f t="shared" si="0"/>
        <v>0</v>
      </c>
      <c r="G30" s="440"/>
      <c r="H30" s="441"/>
      <c r="I30" s="225">
        <v>12</v>
      </c>
    </row>
    <row r="31" spans="1:9" ht="15" customHeight="1" x14ac:dyDescent="0.35">
      <c r="A31" s="35" t="str">
        <f>'Lookup Lists'!C15</f>
        <v>FB - Final Ballot</v>
      </c>
      <c r="B31" s="223">
        <v>43573</v>
      </c>
      <c r="C31" s="219">
        <v>43584</v>
      </c>
      <c r="D31" s="223">
        <v>43490</v>
      </c>
      <c r="E31" s="219">
        <f>+D31+10</f>
        <v>43500</v>
      </c>
      <c r="F31" s="224">
        <f t="shared" si="0"/>
        <v>-83</v>
      </c>
      <c r="G31" s="440"/>
      <c r="H31" s="441"/>
      <c r="I31" s="226">
        <v>13</v>
      </c>
    </row>
    <row r="32" spans="1:9" ht="15" customHeight="1" x14ac:dyDescent="0.35">
      <c r="A32" s="36" t="str">
        <f>'Lookup Lists'!C16</f>
        <v>PTB - Present to BOT</v>
      </c>
      <c r="B32" s="223">
        <v>43591</v>
      </c>
      <c r="C32" s="219">
        <v>43593</v>
      </c>
      <c r="D32" s="223">
        <v>43502</v>
      </c>
      <c r="E32" s="219">
        <f>+D32+2</f>
        <v>43504</v>
      </c>
      <c r="F32" s="224">
        <f t="shared" si="0"/>
        <v>-89</v>
      </c>
      <c r="G32" s="440"/>
      <c r="H32" s="441"/>
      <c r="I32" s="225">
        <v>14</v>
      </c>
    </row>
    <row r="33" spans="1:9" ht="15" customHeight="1" x14ac:dyDescent="0.35">
      <c r="A33" s="37" t="str">
        <f>'Lookup Lists'!C17</f>
        <v>Filing - Filing with Regulators</v>
      </c>
      <c r="B33" s="223">
        <v>43606</v>
      </c>
      <c r="C33" s="223">
        <v>43608</v>
      </c>
      <c r="D33" s="223">
        <v>43530</v>
      </c>
      <c r="E33" s="223">
        <f>+D33+2</f>
        <v>43532</v>
      </c>
      <c r="F33" s="224">
        <f t="shared" si="0"/>
        <v>-76</v>
      </c>
      <c r="G33" s="440"/>
      <c r="H33" s="441"/>
      <c r="I33" s="226">
        <v>15</v>
      </c>
    </row>
    <row r="34" spans="1:9" ht="15" customHeight="1" thickBot="1" x14ac:dyDescent="0.4">
      <c r="A34" s="122" t="str">
        <f>'Lookup Lists'!C18</f>
        <v>PT - Post Approval Training</v>
      </c>
      <c r="B34" s="228"/>
      <c r="C34" s="228"/>
      <c r="D34" s="228"/>
      <c r="E34" s="240"/>
      <c r="F34" s="229">
        <f t="shared" si="0"/>
        <v>0</v>
      </c>
      <c r="G34" s="435"/>
      <c r="H34" s="436"/>
      <c r="I34" s="230">
        <v>16</v>
      </c>
    </row>
    <row r="35" spans="1:9" x14ac:dyDescent="0.35">
      <c r="A35" s="217"/>
    </row>
    <row r="36" spans="1:9" ht="15" thickBot="1" x14ac:dyDescent="0.4">
      <c r="A36" s="231" t="s">
        <v>155</v>
      </c>
    </row>
    <row r="37" spans="1:9" ht="15" thickBot="1" x14ac:dyDescent="0.4">
      <c r="A37" s="232" t="s">
        <v>156</v>
      </c>
      <c r="B37" s="437" t="s">
        <v>157</v>
      </c>
      <c r="C37" s="733" t="s">
        <v>158</v>
      </c>
      <c r="D37" s="733"/>
      <c r="E37" s="733"/>
      <c r="F37" s="733"/>
      <c r="G37" s="733"/>
      <c r="H37" s="734"/>
    </row>
    <row r="38" spans="1:9" x14ac:dyDescent="0.35">
      <c r="A38" s="233" t="s">
        <v>708</v>
      </c>
      <c r="B38" s="234">
        <v>43311</v>
      </c>
      <c r="C38" s="735" t="s">
        <v>728</v>
      </c>
      <c r="D38" s="735"/>
      <c r="E38" s="735"/>
      <c r="F38" s="735"/>
      <c r="G38" s="735"/>
      <c r="H38" s="736"/>
    </row>
    <row r="39" spans="1:9" x14ac:dyDescent="0.35">
      <c r="A39" s="237" t="s">
        <v>729</v>
      </c>
      <c r="B39" s="250">
        <v>43404</v>
      </c>
      <c r="C39" s="737" t="s">
        <v>730</v>
      </c>
      <c r="D39" s="737"/>
      <c r="E39" s="737"/>
      <c r="F39" s="737"/>
      <c r="G39" s="737"/>
      <c r="H39" s="738"/>
    </row>
    <row r="40" spans="1:9" x14ac:dyDescent="0.35">
      <c r="A40" s="237" t="s">
        <v>336</v>
      </c>
      <c r="B40" s="250">
        <v>43642</v>
      </c>
      <c r="C40" s="737" t="s">
        <v>731</v>
      </c>
      <c r="D40" s="737"/>
      <c r="E40" s="737"/>
      <c r="F40" s="737"/>
      <c r="G40" s="737"/>
      <c r="H40" s="738"/>
    </row>
    <row r="41" spans="1:9" ht="15" thickBot="1" x14ac:dyDescent="0.4">
      <c r="A41" s="238"/>
      <c r="B41" s="435"/>
      <c r="C41" s="730"/>
      <c r="D41" s="730"/>
      <c r="E41" s="730"/>
      <c r="F41" s="730"/>
      <c r="G41" s="730"/>
      <c r="H41" s="731"/>
    </row>
  </sheetData>
  <sheetProtection selectLockedCells="1"/>
  <mergeCells count="19">
    <mergeCell ref="B12:G12"/>
    <mergeCell ref="B1:G1"/>
    <mergeCell ref="B2:G2"/>
    <mergeCell ref="B3:G3"/>
    <mergeCell ref="B4:G4"/>
    <mergeCell ref="B5:G5"/>
    <mergeCell ref="B6:G6"/>
    <mergeCell ref="B8:G8"/>
    <mergeCell ref="B11:G11"/>
    <mergeCell ref="B7:C7"/>
    <mergeCell ref="C9:G9"/>
    <mergeCell ref="C10:G10"/>
    <mergeCell ref="C41:H41"/>
    <mergeCell ref="B13:G13"/>
    <mergeCell ref="C37:H37"/>
    <mergeCell ref="C38:H38"/>
    <mergeCell ref="C39:H39"/>
    <mergeCell ref="C40:H40"/>
    <mergeCell ref="C14:G14"/>
  </mergeCells>
  <conditionalFormatting sqref="B19:C34">
    <cfRule type="expression" dxfId="671" priority="1">
      <formula>AND($B19&lt;=NOW(),$C19&gt;=NOW())</formula>
    </cfRule>
  </conditionalFormatting>
  <conditionalFormatting sqref="D19:E32 D34:E34">
    <cfRule type="expression" dxfId="670" priority="8">
      <formula>AND($D19&lt;=NOW(),$E19&gt;=NOW())</formula>
    </cfRule>
  </conditionalFormatting>
  <conditionalFormatting sqref="D33:E33">
    <cfRule type="expression" dxfId="669" priority="2">
      <formula>AND($B33&lt;=NOW(),$C33&gt;=NOW())</formula>
    </cfRule>
  </conditionalFormatting>
  <conditionalFormatting sqref="F19:F34">
    <cfRule type="cellIs" dxfId="668" priority="10" operator="lessThan">
      <formula>-90</formula>
    </cfRule>
    <cfRule type="cellIs" dxfId="667" priority="11" operator="lessThan">
      <formula>-45</formula>
    </cfRule>
    <cfRule type="cellIs" dxfId="666" priority="12" operator="greaterThan">
      <formula>-45</formula>
    </cfRule>
  </conditionalFormatting>
  <hyperlinks>
    <hyperlink ref="H1" location="Home!A1" display="Return to Home" xr:uid="{00000000-0004-0000-6200-000000000000}"/>
    <hyperlink ref="A10" location="Footnotes!A1" display="No. of Guidances (see Note 2)" xr:uid="{00000000-0004-0000-6200-000001000000}"/>
    <hyperlink ref="B2" r:id="rId1" display="Phase 2 System Protection Coordination" xr:uid="{00000000-0004-0000-6200-000002000000}"/>
    <hyperlink ref="B2:G2" r:id="rId2" display="Modifications to CIP Standards" xr:uid="{00000000-0004-0000-6200-000003000000}"/>
    <hyperlink ref="B13:G13" r:id="rId3" display="Ken Lanehome, Ash Mayfield, and Kirk Rosener" xr:uid="{00000000-0004-0000-6200-000004000000}"/>
    <hyperlink ref="B12:G12" r:id="rId4" display="Jordan Mallory" xr:uid="{00000000-0004-0000-6200-000005000000}"/>
  </hyperlinks>
  <pageMargins left="0.7" right="0.7" top="0.75" bottom="0.75" header="0.3" footer="0.3"/>
  <pageSetup orientation="landscape" horizontalDpi="1200" verticalDpi="1200" r:id="rId5"/>
  <headerFooter>
    <oddHeader>&amp;R&amp;"Calibri"&amp;10&amp;K000000 Limited Disclosure&amp;1#_x000D_</oddHeader>
    <oddFooter>&amp;L_x000D_&amp;1#&amp;"Calibri"&amp;10&amp;K0000FF Limited Disclosure</oddFooter>
  </headerFooter>
  <extLst>
    <ext xmlns:x14="http://schemas.microsoft.com/office/spreadsheetml/2009/9/main" uri="{78C0D931-6437-407d-A8EE-F0AAD7539E65}">
      <x14:conditionalFormattings>
        <x14:conditionalFormatting xmlns:xm="http://schemas.microsoft.com/office/excel/2006/main">
          <x14:cfRule type="expression" priority="13" id="{43A95E88-0D4A-4E22-9D47-F00E853BD30B}">
            <xm:f>IF($B$20=Home!$I$5,$A$24,)</xm:f>
            <x14:dxf/>
          </x14:cfRule>
          <xm:sqref>I10</xm:sqref>
        </x14:conditionalFormatting>
      </x14:conditionalFormattings>
    </ext>
  </extLst>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98">
    <tabColor rgb="FFFF0000"/>
  </sheetPr>
  <dimension ref="A1:I44"/>
  <sheetViews>
    <sheetView showZeros="0" zoomScaleNormal="100" workbookViewId="0">
      <pane ySplit="1" topLeftCell="A2" activePane="bottomLeft" state="frozen"/>
      <selection pane="bottomLeft" activeCell="B1" sqref="B1:G1"/>
    </sheetView>
  </sheetViews>
  <sheetFormatPr defaultColWidth="8.81640625" defaultRowHeight="14.5" x14ac:dyDescent="0.35"/>
  <cols>
    <col min="1" max="1" width="28.453125" style="2" customWidth="1"/>
    <col min="2" max="2" width="12.453125" customWidth="1"/>
    <col min="3" max="3" width="11.81640625" customWidth="1"/>
    <col min="4" max="4" width="11" customWidth="1"/>
    <col min="5" max="6" width="11.453125" customWidth="1"/>
    <col min="7" max="7" width="19.453125" customWidth="1"/>
    <col min="8" max="8" width="10.453125" customWidth="1"/>
    <col min="9" max="9" width="7.453125" hidden="1" customWidth="1"/>
  </cols>
  <sheetData>
    <row r="1" spans="1:8" s="7" customFormat="1" ht="18.5" x14ac:dyDescent="0.45">
      <c r="A1" s="27" t="str">
        <f>'Template Old'!A1</f>
        <v>Project</v>
      </c>
      <c r="B1" s="664" t="s">
        <v>732</v>
      </c>
      <c r="C1" s="665"/>
      <c r="D1" s="665"/>
      <c r="E1" s="665"/>
      <c r="F1" s="665"/>
      <c r="G1" s="665"/>
      <c r="H1" s="49" t="s">
        <v>178</v>
      </c>
    </row>
    <row r="2" spans="1:8" s="7" customFormat="1" ht="15" customHeight="1" x14ac:dyDescent="0.45">
      <c r="A2" s="3" t="str">
        <f>'Template Old'!A2</f>
        <v>Project Name</v>
      </c>
      <c r="B2" s="631" t="s">
        <v>733</v>
      </c>
      <c r="C2" s="631"/>
      <c r="D2" s="631"/>
      <c r="E2" s="631"/>
      <c r="F2" s="631"/>
      <c r="G2" s="631"/>
      <c r="H2" s="6"/>
    </row>
    <row r="3" spans="1:8" s="7" customFormat="1" ht="15" customHeight="1" x14ac:dyDescent="0.45">
      <c r="A3" s="3" t="str">
        <f>'Template Old'!A3</f>
        <v>Status</v>
      </c>
      <c r="B3" s="612" t="s">
        <v>328</v>
      </c>
      <c r="C3" s="612"/>
      <c r="D3" s="612"/>
      <c r="E3" s="612"/>
      <c r="F3" s="612"/>
      <c r="G3" s="612"/>
      <c r="H3" s="6"/>
    </row>
    <row r="4" spans="1:8" s="7" customFormat="1" ht="18.5" x14ac:dyDescent="0.45">
      <c r="A4" s="3" t="str">
        <f>'Template Old'!A4</f>
        <v>Comments</v>
      </c>
      <c r="B4" s="600" t="s">
        <v>734</v>
      </c>
      <c r="C4" s="600"/>
      <c r="D4" s="600"/>
      <c r="E4" s="600"/>
      <c r="F4" s="600"/>
      <c r="G4" s="600"/>
      <c r="H4" s="6"/>
    </row>
    <row r="5" spans="1:8" x14ac:dyDescent="0.35">
      <c r="A5" s="3" t="str">
        <f>'Template Old'!A5</f>
        <v>Deliverable</v>
      </c>
      <c r="B5" s="632" t="s">
        <v>735</v>
      </c>
      <c r="C5" s="632"/>
      <c r="D5" s="632"/>
      <c r="E5" s="632"/>
      <c r="F5" s="632"/>
      <c r="G5" s="632"/>
      <c r="H5" s="323"/>
    </row>
    <row r="6" spans="1:8" x14ac:dyDescent="0.35">
      <c r="A6" s="3" t="str">
        <f>'Template Old'!A6</f>
        <v>Deadline</v>
      </c>
      <c r="B6" s="672">
        <v>43005</v>
      </c>
      <c r="C6" s="672"/>
      <c r="D6" s="672"/>
      <c r="E6" s="672"/>
      <c r="F6" s="672"/>
      <c r="G6" s="672"/>
      <c r="H6" s="323"/>
    </row>
    <row r="7" spans="1:8" ht="60" customHeight="1" x14ac:dyDescent="0.35">
      <c r="A7" s="424" t="str">
        <f>'Template Old'!A7</f>
        <v>Priority in RSDP, click to see applicable Footnote</v>
      </c>
      <c r="B7" s="639" t="s">
        <v>464</v>
      </c>
      <c r="C7" s="639"/>
      <c r="D7" s="3" t="str">
        <f>'Template Old'!D7</f>
        <v>Priority (1-Low, 2-Med, 3-High )</v>
      </c>
      <c r="E7" s="323">
        <v>1</v>
      </c>
      <c r="F7" s="3" t="str">
        <f>'Template Old'!F7</f>
        <v>Project has been Re-Baselined? (0-No, 1-Yes)</v>
      </c>
      <c r="G7" s="323">
        <v>0</v>
      </c>
      <c r="H7" s="323"/>
    </row>
    <row r="8" spans="1:8" x14ac:dyDescent="0.35">
      <c r="A8" s="3" t="str">
        <f>'Template Old'!A8</f>
        <v>P81 Req (2013)</v>
      </c>
      <c r="B8" s="639" t="s">
        <v>191</v>
      </c>
      <c r="C8" s="639"/>
      <c r="D8" s="639"/>
      <c r="E8" s="639"/>
      <c r="F8" s="639"/>
      <c r="G8" s="639"/>
      <c r="H8" s="323"/>
    </row>
    <row r="9" spans="1:8" x14ac:dyDescent="0.35">
      <c r="A9" s="3" t="str">
        <f>'Template Old'!A9</f>
        <v>Number of Directives</v>
      </c>
      <c r="B9" s="323">
        <v>1</v>
      </c>
      <c r="C9" s="639"/>
      <c r="D9" s="639"/>
      <c r="E9" s="639"/>
      <c r="F9" s="639"/>
      <c r="G9" s="639"/>
      <c r="H9" s="323"/>
    </row>
    <row r="10" spans="1:8" x14ac:dyDescent="0.35">
      <c r="A10" s="424" t="str">
        <f>'Template Old'!A10</f>
        <v>No. of Guidances (see Note 2)</v>
      </c>
      <c r="B10" s="323"/>
      <c r="C10" s="639" t="s">
        <v>191</v>
      </c>
      <c r="D10" s="639"/>
      <c r="E10" s="639"/>
      <c r="F10" s="639"/>
      <c r="G10" s="639"/>
      <c r="H10" s="323"/>
    </row>
    <row r="11" spans="1:8" ht="29" x14ac:dyDescent="0.35">
      <c r="A11" s="424" t="str">
        <f>'Template Old'!A11</f>
        <v>Directionally consistent with IERP findings (See Note 5)</v>
      </c>
      <c r="B11" s="632" t="s">
        <v>191</v>
      </c>
      <c r="C11" s="632"/>
      <c r="D11" s="632"/>
      <c r="E11" s="632"/>
      <c r="F11" s="632"/>
      <c r="G11" s="632"/>
      <c r="H11" s="321"/>
    </row>
    <row r="12" spans="1:8" ht="14.9" customHeight="1" x14ac:dyDescent="0.35">
      <c r="A12" s="3" t="str">
        <f>'Template Old'!A12</f>
        <v>Developer</v>
      </c>
      <c r="B12" s="628" t="s">
        <v>331</v>
      </c>
      <c r="C12" s="628"/>
      <c r="D12" s="628"/>
      <c r="E12" s="628"/>
      <c r="F12" s="628"/>
      <c r="G12" s="628"/>
      <c r="H12" s="321"/>
    </row>
    <row r="13" spans="1:8" x14ac:dyDescent="0.35">
      <c r="A13" s="3" t="str">
        <f>'Template Old'!A13</f>
        <v>PMOS Liaison</v>
      </c>
      <c r="B13" s="628" t="s">
        <v>268</v>
      </c>
      <c r="C13" s="628"/>
      <c r="D13" s="628"/>
      <c r="E13" s="628"/>
      <c r="F13" s="628"/>
      <c r="G13" s="628"/>
      <c r="H13" s="321"/>
    </row>
    <row r="14" spans="1:8" ht="14.9" customHeight="1" x14ac:dyDescent="0.35">
      <c r="A14" s="3" t="str">
        <f>'Template Old'!A14</f>
        <v>Affected Standards</v>
      </c>
      <c r="B14" s="323">
        <v>3</v>
      </c>
      <c r="C14" s="632" t="s">
        <v>736</v>
      </c>
      <c r="D14" s="632"/>
      <c r="E14" s="632"/>
      <c r="F14" s="632"/>
      <c r="G14" s="632"/>
      <c r="H14" s="323"/>
    </row>
    <row r="15" spans="1:8" x14ac:dyDescent="0.35">
      <c r="A15" s="3" t="str">
        <f>'Template Old'!A15</f>
        <v>Last Updated</v>
      </c>
      <c r="B15" s="239">
        <v>43011</v>
      </c>
      <c r="C15" s="323"/>
      <c r="D15" s="323"/>
      <c r="E15" s="323"/>
      <c r="F15" s="323"/>
      <c r="G15" s="323"/>
      <c r="H15" s="323"/>
    </row>
    <row r="16" spans="1:8" x14ac:dyDescent="0.35">
      <c r="A16" s="3">
        <f>'Template Old'!A16</f>
        <v>0</v>
      </c>
      <c r="B16" s="321"/>
      <c r="C16" s="323"/>
      <c r="D16" s="323"/>
      <c r="E16" s="323"/>
      <c r="F16" s="323"/>
      <c r="G16" s="323"/>
      <c r="H16" s="323"/>
    </row>
    <row r="17" spans="1:9" ht="15" thickBot="1" x14ac:dyDescent="0.4">
      <c r="A17" s="3">
        <f>'Template Old'!A17</f>
        <v>0</v>
      </c>
      <c r="B17" s="323"/>
      <c r="C17" s="323"/>
      <c r="D17" s="323"/>
      <c r="E17" s="323"/>
      <c r="F17" s="323"/>
      <c r="G17" s="323"/>
      <c r="H17" s="323"/>
    </row>
    <row r="18" spans="1:9" ht="44.75" customHeight="1" thickBot="1" x14ac:dyDescent="0.4">
      <c r="A18" s="46" t="s">
        <v>195</v>
      </c>
      <c r="B18" s="48" t="s">
        <v>196</v>
      </c>
      <c r="C18" s="46" t="s">
        <v>197</v>
      </c>
      <c r="D18" s="48" t="s">
        <v>198</v>
      </c>
      <c r="E18" s="46" t="s">
        <v>199</v>
      </c>
      <c r="F18" s="48" t="s">
        <v>200</v>
      </c>
      <c r="G18" s="46" t="s">
        <v>201</v>
      </c>
      <c r="H18" s="64" t="s">
        <v>202</v>
      </c>
      <c r="I18" s="64" t="s">
        <v>24</v>
      </c>
    </row>
    <row r="19" spans="1:9" x14ac:dyDescent="0.35">
      <c r="A19" s="30" t="str">
        <f>'Lookup Lists'!C3</f>
        <v>Nominations - SAR / PR</v>
      </c>
      <c r="B19" s="74"/>
      <c r="C19" s="74"/>
      <c r="D19" s="17"/>
      <c r="E19" s="17"/>
      <c r="F19" s="41">
        <f t="shared" ref="F19:F34" si="0">IF(D19-B19&gt;DATE(2007,1,1),0,D19-B19)</f>
        <v>0</v>
      </c>
      <c r="G19" s="18"/>
      <c r="H19" s="135"/>
      <c r="I19" s="65">
        <v>1</v>
      </c>
    </row>
    <row r="20" spans="1:9" x14ac:dyDescent="0.35">
      <c r="A20" s="31" t="str">
        <f>'Lookup Lists'!C6</f>
        <v>Nominations - DT</v>
      </c>
      <c r="B20" s="75">
        <v>42580</v>
      </c>
      <c r="C20" s="74">
        <v>42600</v>
      </c>
      <c r="D20" s="10">
        <v>42580</v>
      </c>
      <c r="E20" s="17">
        <v>42600</v>
      </c>
      <c r="F20" s="42">
        <f t="shared" si="0"/>
        <v>0</v>
      </c>
      <c r="G20" s="9"/>
      <c r="H20" s="13"/>
      <c r="I20" s="66">
        <v>2</v>
      </c>
    </row>
    <row r="21" spans="1:9" x14ac:dyDescent="0.35">
      <c r="A21" s="133" t="str">
        <f>'Lookup Lists'!C9</f>
        <v>QR - Quality Review</v>
      </c>
      <c r="B21" s="75"/>
      <c r="C21" s="74"/>
      <c r="D21" s="10"/>
      <c r="E21" s="17"/>
      <c r="F21" s="42">
        <f t="shared" si="0"/>
        <v>0</v>
      </c>
      <c r="G21" s="9"/>
      <c r="H21" s="13"/>
      <c r="I21" s="67">
        <v>3</v>
      </c>
    </row>
    <row r="22" spans="1:9" x14ac:dyDescent="0.35">
      <c r="A22" s="29" t="str">
        <f>'Lookup Lists'!C4</f>
        <v>SP1 - SAR/PR/WP Posting 1</v>
      </c>
      <c r="B22" s="75">
        <v>42663</v>
      </c>
      <c r="C22" s="74">
        <v>42692</v>
      </c>
      <c r="D22" s="10">
        <v>42663</v>
      </c>
      <c r="E22" s="17">
        <f>+D22+32</f>
        <v>42695</v>
      </c>
      <c r="F22" s="42">
        <f t="shared" si="0"/>
        <v>0</v>
      </c>
      <c r="G22" s="9"/>
      <c r="H22" s="13"/>
      <c r="I22" s="66">
        <v>4</v>
      </c>
    </row>
    <row r="23" spans="1:9" x14ac:dyDescent="0.35">
      <c r="A23" s="29" t="str">
        <f>'Lookup Lists'!C5</f>
        <v>SP2 - SAR/PR/WP Posting 2</v>
      </c>
      <c r="B23" s="75"/>
      <c r="C23" s="75"/>
      <c r="D23" s="10"/>
      <c r="E23" s="10"/>
      <c r="F23" s="42">
        <f t="shared" si="0"/>
        <v>0</v>
      </c>
      <c r="G23" s="9"/>
      <c r="H23" s="13"/>
      <c r="I23" s="67">
        <v>5</v>
      </c>
    </row>
    <row r="24" spans="1:9" x14ac:dyDescent="0.35">
      <c r="A24" s="32" t="str">
        <f>'Lookup Lists'!C7</f>
        <v>CP1 - Comment Period 1</v>
      </c>
      <c r="B24" s="75"/>
      <c r="C24" s="75"/>
      <c r="D24" s="10"/>
      <c r="E24" s="10"/>
      <c r="F24" s="42">
        <f t="shared" si="0"/>
        <v>0</v>
      </c>
      <c r="G24" s="9"/>
      <c r="H24" s="13"/>
      <c r="I24" s="66">
        <v>6</v>
      </c>
    </row>
    <row r="25" spans="1:9" x14ac:dyDescent="0.35">
      <c r="A25" s="32" t="str">
        <f>'Lookup Lists'!C8</f>
        <v>CP2 - Comment Period 2</v>
      </c>
      <c r="B25" s="75"/>
      <c r="C25" s="75"/>
      <c r="D25" s="10"/>
      <c r="E25" s="10"/>
      <c r="F25" s="42">
        <f t="shared" si="0"/>
        <v>0</v>
      </c>
      <c r="G25" s="9"/>
      <c r="H25" s="13"/>
      <c r="I25" s="67">
        <v>7</v>
      </c>
    </row>
    <row r="26" spans="1:9" x14ac:dyDescent="0.35">
      <c r="A26" s="34" t="str">
        <f>'Lookup Lists'!C10</f>
        <v>CIB - Com/Ballot 1 (Initial)</v>
      </c>
      <c r="B26" s="75">
        <v>42754</v>
      </c>
      <c r="C26" s="75">
        <v>42800</v>
      </c>
      <c r="D26" s="75">
        <v>42754</v>
      </c>
      <c r="E26" s="75">
        <v>42800</v>
      </c>
      <c r="F26" s="42">
        <f t="shared" si="0"/>
        <v>0</v>
      </c>
      <c r="G26" s="9"/>
      <c r="H26" s="136"/>
      <c r="I26" s="66">
        <v>8</v>
      </c>
    </row>
    <row r="27" spans="1:9" ht="87" x14ac:dyDescent="0.35">
      <c r="A27" s="34" t="str">
        <f>'Lookup Lists'!C11</f>
        <v xml:space="preserve">CAB - Com/Add Ballot 2 </v>
      </c>
      <c r="B27" s="75">
        <v>42857</v>
      </c>
      <c r="C27" s="75">
        <v>42901</v>
      </c>
      <c r="D27" s="75">
        <v>42837</v>
      </c>
      <c r="E27" s="75">
        <v>42881</v>
      </c>
      <c r="F27" s="42">
        <f t="shared" si="0"/>
        <v>-20</v>
      </c>
      <c r="G27" s="9"/>
      <c r="H27" s="155" t="s">
        <v>737</v>
      </c>
      <c r="I27" s="67">
        <v>9</v>
      </c>
    </row>
    <row r="28" spans="1:9" x14ac:dyDescent="0.35">
      <c r="A28" s="34" t="str">
        <f>'Lookup Lists'!C12</f>
        <v>CAB - Com/Add Ballot 3</v>
      </c>
      <c r="B28" s="75"/>
      <c r="C28" s="75"/>
      <c r="D28" s="10"/>
      <c r="E28" s="10"/>
      <c r="F28" s="42">
        <f t="shared" si="0"/>
        <v>0</v>
      </c>
      <c r="G28" s="9"/>
      <c r="H28" s="13"/>
      <c r="I28" s="66">
        <v>10</v>
      </c>
    </row>
    <row r="29" spans="1:9" x14ac:dyDescent="0.35">
      <c r="A29" s="34" t="str">
        <f>'Lookup Lists'!C13</f>
        <v>CAB - Com/Add Ballot 4</v>
      </c>
      <c r="B29" s="75"/>
      <c r="C29" s="75"/>
      <c r="D29" s="10"/>
      <c r="E29" s="10"/>
      <c r="F29" s="42">
        <f t="shared" si="0"/>
        <v>0</v>
      </c>
      <c r="G29" s="9"/>
      <c r="H29" s="13"/>
      <c r="I29" s="67">
        <v>11</v>
      </c>
    </row>
    <row r="30" spans="1:9" x14ac:dyDescent="0.35">
      <c r="A30" s="34" t="str">
        <f>'Lookup Lists'!C14</f>
        <v>CAB - Com/Add Ballot 5</v>
      </c>
      <c r="B30" s="75"/>
      <c r="C30" s="75"/>
      <c r="D30" s="10"/>
      <c r="E30" s="10"/>
      <c r="F30" s="42">
        <f t="shared" si="0"/>
        <v>0</v>
      </c>
      <c r="G30" s="9"/>
      <c r="H30" s="13"/>
      <c r="I30" s="66">
        <v>12</v>
      </c>
    </row>
    <row r="31" spans="1:9" ht="87" x14ac:dyDescent="0.35">
      <c r="A31" s="35" t="str">
        <f>'Lookup Lists'!C15</f>
        <v>FB - Final Ballot</v>
      </c>
      <c r="B31" s="75">
        <v>42927</v>
      </c>
      <c r="C31" s="75">
        <v>42936</v>
      </c>
      <c r="D31" s="10">
        <v>42907</v>
      </c>
      <c r="E31" s="10">
        <v>42916</v>
      </c>
      <c r="F31" s="42">
        <f t="shared" si="0"/>
        <v>-20</v>
      </c>
      <c r="G31" s="9"/>
      <c r="H31" s="12" t="s">
        <v>738</v>
      </c>
      <c r="I31" s="67">
        <v>13</v>
      </c>
    </row>
    <row r="32" spans="1:9" x14ac:dyDescent="0.35">
      <c r="A32" s="36" t="str">
        <f>'Lookup Lists'!C16</f>
        <v>PTB - Present to BOT</v>
      </c>
      <c r="B32" s="75">
        <v>42956</v>
      </c>
      <c r="C32" s="75">
        <f>+B32+2</f>
        <v>42958</v>
      </c>
      <c r="D32" s="10">
        <v>42956</v>
      </c>
      <c r="E32" s="10">
        <f>+D32+2</f>
        <v>42958</v>
      </c>
      <c r="F32" s="42">
        <f t="shared" si="0"/>
        <v>0</v>
      </c>
      <c r="G32" s="9"/>
      <c r="H32" s="13"/>
      <c r="I32" s="66">
        <v>14</v>
      </c>
    </row>
    <row r="33" spans="1:9" x14ac:dyDescent="0.35">
      <c r="A33" s="37" t="str">
        <f>'Lookup Lists'!C17</f>
        <v>Filing - Filing with Regulators</v>
      </c>
      <c r="B33" s="75">
        <v>43004</v>
      </c>
      <c r="C33" s="75">
        <v>43004</v>
      </c>
      <c r="D33" s="10">
        <v>43002</v>
      </c>
      <c r="E33" s="149">
        <f>+D33+3</f>
        <v>43005</v>
      </c>
      <c r="F33" s="42">
        <f t="shared" si="0"/>
        <v>-2</v>
      </c>
      <c r="G33" s="9"/>
      <c r="H33" s="13"/>
      <c r="I33" s="67">
        <v>15</v>
      </c>
    </row>
    <row r="34" spans="1:9" ht="15" thickBot="1" x14ac:dyDescent="0.4">
      <c r="A34" s="38" t="str">
        <f>'Lookup Lists'!C18</f>
        <v>PT - Post Approval Training</v>
      </c>
      <c r="B34" s="76"/>
      <c r="C34" s="76"/>
      <c r="D34" s="14"/>
      <c r="E34" s="14"/>
      <c r="F34" s="43">
        <f t="shared" si="0"/>
        <v>0</v>
      </c>
      <c r="G34" s="164"/>
      <c r="H34" s="16"/>
      <c r="I34" s="68">
        <v>16</v>
      </c>
    </row>
    <row r="35" spans="1:9" x14ac:dyDescent="0.35">
      <c r="A35" s="4"/>
      <c r="B35" s="259"/>
      <c r="C35" s="259"/>
      <c r="D35" s="259"/>
      <c r="E35" s="259"/>
      <c r="F35" s="259"/>
      <c r="G35" s="259"/>
      <c r="H35" s="259"/>
    </row>
    <row r="36" spans="1:9" ht="15" thickBot="1" x14ac:dyDescent="0.4">
      <c r="A36" s="26" t="s">
        <v>155</v>
      </c>
      <c r="F36" s="259"/>
      <c r="G36" s="259"/>
      <c r="H36" s="259"/>
    </row>
    <row r="37" spans="1:9" ht="15" thickBot="1" x14ac:dyDescent="0.4">
      <c r="A37" s="25" t="s">
        <v>156</v>
      </c>
      <c r="B37" s="422" t="s">
        <v>157</v>
      </c>
      <c r="C37" s="601" t="s">
        <v>158</v>
      </c>
      <c r="D37" s="601"/>
      <c r="E37" s="601"/>
      <c r="F37" s="601"/>
      <c r="G37" s="601"/>
      <c r="H37" s="602"/>
    </row>
    <row r="38" spans="1:9" x14ac:dyDescent="0.35">
      <c r="A38" s="103" t="s">
        <v>739</v>
      </c>
      <c r="B38" s="159">
        <v>42583</v>
      </c>
      <c r="C38" s="745" t="s">
        <v>740</v>
      </c>
      <c r="D38" s="745"/>
      <c r="E38" s="745"/>
      <c r="F38" s="745"/>
      <c r="G38" s="745"/>
      <c r="H38" s="746"/>
    </row>
    <row r="39" spans="1:9" x14ac:dyDescent="0.35">
      <c r="A39" s="104" t="s">
        <v>657</v>
      </c>
      <c r="B39" s="75">
        <v>42603</v>
      </c>
      <c r="C39" s="739" t="s">
        <v>741</v>
      </c>
      <c r="D39" s="739"/>
      <c r="E39" s="739"/>
      <c r="F39" s="739"/>
      <c r="G39" s="739"/>
      <c r="H39" s="740"/>
    </row>
    <row r="40" spans="1:9" x14ac:dyDescent="0.35">
      <c r="A40" s="104" t="s">
        <v>742</v>
      </c>
      <c r="B40" s="75">
        <v>42704</v>
      </c>
      <c r="C40" s="739" t="s">
        <v>743</v>
      </c>
      <c r="D40" s="739"/>
      <c r="E40" s="739"/>
      <c r="F40" s="739"/>
      <c r="G40" s="739"/>
      <c r="H40" s="740"/>
    </row>
    <row r="41" spans="1:9" x14ac:dyDescent="0.35">
      <c r="A41" s="160" t="s">
        <v>744</v>
      </c>
      <c r="B41" s="161">
        <v>42809</v>
      </c>
      <c r="C41" s="741" t="s">
        <v>745</v>
      </c>
      <c r="D41" s="741"/>
      <c r="E41" s="741"/>
      <c r="F41" s="741"/>
      <c r="G41" s="741"/>
      <c r="H41" s="742"/>
    </row>
    <row r="42" spans="1:9" x14ac:dyDescent="0.35">
      <c r="A42" s="104" t="s">
        <v>746</v>
      </c>
      <c r="B42" s="162">
        <v>42839</v>
      </c>
      <c r="C42" s="743" t="s">
        <v>747</v>
      </c>
      <c r="D42" s="743"/>
      <c r="E42" s="743"/>
      <c r="F42" s="743"/>
      <c r="G42" s="743"/>
      <c r="H42" s="744"/>
    </row>
    <row r="43" spans="1:9" x14ac:dyDescent="0.35">
      <c r="A43" s="160" t="s">
        <v>746</v>
      </c>
      <c r="B43" s="161">
        <v>42943</v>
      </c>
      <c r="C43" s="741" t="s">
        <v>748</v>
      </c>
      <c r="D43" s="741"/>
      <c r="E43" s="741"/>
      <c r="F43" s="741"/>
      <c r="G43" s="741"/>
      <c r="H43" s="742"/>
    </row>
    <row r="44" spans="1:9" x14ac:dyDescent="0.35">
      <c r="A44" s="163" t="s">
        <v>475</v>
      </c>
      <c r="B44" s="10">
        <v>43020</v>
      </c>
      <c r="C44" s="690" t="s">
        <v>749</v>
      </c>
      <c r="D44" s="690"/>
      <c r="E44" s="690"/>
      <c r="F44" s="690"/>
      <c r="G44" s="690"/>
      <c r="H44" s="690"/>
    </row>
  </sheetData>
  <mergeCells count="22">
    <mergeCell ref="C44:H44"/>
    <mergeCell ref="B12:G12"/>
    <mergeCell ref="B1:G1"/>
    <mergeCell ref="B2:G2"/>
    <mergeCell ref="B3:G3"/>
    <mergeCell ref="B4:G4"/>
    <mergeCell ref="B5:G5"/>
    <mergeCell ref="B6:G6"/>
    <mergeCell ref="B8:G8"/>
    <mergeCell ref="B11:G11"/>
    <mergeCell ref="C40:H40"/>
    <mergeCell ref="C43:H43"/>
    <mergeCell ref="B13:G13"/>
    <mergeCell ref="C42:H42"/>
    <mergeCell ref="C37:H37"/>
    <mergeCell ref="C38:H38"/>
    <mergeCell ref="C39:H39"/>
    <mergeCell ref="C41:H41"/>
    <mergeCell ref="B7:C7"/>
    <mergeCell ref="C9:G9"/>
    <mergeCell ref="C10:G10"/>
    <mergeCell ref="C14:G14"/>
  </mergeCells>
  <conditionalFormatting sqref="B19:C34">
    <cfRule type="expression" dxfId="665" priority="10">
      <formula>AND($B19&lt;=NOW(),$C19&gt;=NOW())</formula>
    </cfRule>
  </conditionalFormatting>
  <conditionalFormatting sqref="D19:E34">
    <cfRule type="expression" dxfId="664" priority="6">
      <formula>AND($D19&lt;=NOW(),$E19&gt;=NOW())</formula>
    </cfRule>
  </conditionalFormatting>
  <conditionalFormatting sqref="F19:F34">
    <cfRule type="cellIs" dxfId="663" priority="25" operator="lessThan">
      <formula>-90</formula>
    </cfRule>
    <cfRule type="cellIs" dxfId="662" priority="26" operator="lessThan">
      <formula>-45</formula>
    </cfRule>
    <cfRule type="cellIs" dxfId="661" priority="27" operator="greaterThan">
      <formula>-45</formula>
    </cfRule>
  </conditionalFormatting>
  <hyperlinks>
    <hyperlink ref="B2" r:id="rId1" display="Phase 2 System Protection Coordination" xr:uid="{00000000-0004-0000-6300-000000000000}"/>
    <hyperlink ref="H1" location="Home!A1" display="Return to Home" xr:uid="{00000000-0004-0000-6300-000001000000}"/>
    <hyperlink ref="B2:G2" r:id="rId2" display="Cyber Security Supply Chain Management" xr:uid="{00000000-0004-0000-6300-000002000000}"/>
    <hyperlink ref="B13:G13" r:id="rId3" display="Brenda Hampton" xr:uid="{00000000-0004-0000-6300-000003000000}"/>
    <hyperlink ref="B12:G12" r:id="rId4" display="Mark Olson" xr:uid="{00000000-0004-0000-6300-000004000000}"/>
    <hyperlink ref="A11" location="Footnotes!A1" display="Footnotes!A1" xr:uid="{00000000-0004-0000-6300-000005000000}"/>
    <hyperlink ref="A10" location="Footnotes!A1" display="Footnotes!A1" xr:uid="{00000000-0004-0000-6300-000006000000}"/>
    <hyperlink ref="A7" location="Footnotes!A1" display="Footnotes!A1" xr:uid="{00000000-0004-0000-6300-000007000000}"/>
  </hyperlinks>
  <pageMargins left="0.7" right="0.7" top="0.75" bottom="0.75" header="0.3" footer="0.3"/>
  <pageSetup orientation="landscape" horizontalDpi="1200" verticalDpi="1200" r:id="rId5"/>
  <headerFooter>
    <oddHeader>&amp;R&amp;"Calibri"&amp;10&amp;K000000 Limited Disclosure&amp;1#_x000D_</oddHeader>
    <oddFooter>&amp;L&amp;"-,Bold"North American Electric Reliability Corporation_x000D_&amp;1#&amp;"Calibri"&amp;10&amp;K0000FF Limited Disclosure&amp;C&amp;D&amp;RPage &amp;P</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28" id="{BF17585C-3855-4020-84B7-794687FB9AEA}">
            <xm:f>IF($B$20=Home!$I$5,$A$24,)</xm:f>
            <x14:dxf/>
          </x14:cfRule>
          <xm:sqref>I10:ABE10</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p:Policy xmlns:p="office.server.policy" id="" local="true">
  <p:Name>STC Administrative and Founding Document</p:Name>
  <p:Description/>
  <p:Statement/>
  <p:PolicyItems>
    <p:PolicyItem featureId="Microsoft.Office.RecordsManagement.PolicyFeatures.Expiration" staticId="0x01010078EEA3ECF0D5C6409A451734D31E55AF72|1752528487" UniqueId="5a1c8608-cac5-40c9-b8dc-355e01a3daf5">
      <p:Name>Retention</p:Name>
      <p:Description>Automatic scheduling of content for processing, and performing a retention action on content that has reached its due date.</p:Description>
      <p:CustomData>
        <Schedules nextStageId="4" default="false">
          <Schedule type="Default">
            <stages>
              <data stageId="1">
                <formula id="Microsoft.Office.RecordsManagement.PolicyFeatures.Expiration.Formula.BuiltIn">
                  <number>0</number>
                  <property>Declaration_x0020_Date</property>
                  <propertyId>b602c8ee-af15-4b23-b709-3b04e6a7e06b</propertyId>
                  <period>days</period>
                </formula>
                <action type="action" id="Microsoft.Office.RecordsManagement.PolicyFeatures.Expiration.Action.Record"/>
              </data>
            </stages>
          </Schedule>
          <Schedule type="Record">
            <stages>
              <data stageId="2">
                <formula id="Microsoft.Office.RecordsManagement.PolicyFeatures.Expiration.Formula.BuiltIn">
                  <number>7</number>
                  <property>Declaration_x0020_Date</property>
                  <propertyId>b602c8ee-af15-4b23-b709-3b04e6a7e06b</propertyId>
                  <period>years</period>
                </formula>
                <action type="action" id="Microsoft.Office.RecordsManagement.PolicyFeatures.Expiration.Action.MoveToRecycleBin"/>
              </data>
              <data stageId="3">
                <formula id="Microsoft.Office.RecordsManagement.PolicyFeatures.Expiration.Formula.BuiltIn">
                  <number>99</number>
                  <property>_vti_ItemDeclaredRecord</property>
                  <propertyId>f9a44731-84eb-43a4-9973-cd2953ad8646</propertyId>
                  <period>years</period>
                </formula>
                <action type="action" id="Microsoft.Office.RecordsManagement.PolicyFeatures.Expiration.Action.MoveToRecycleBin"/>
              </data>
            </stages>
          </Schedule>
        </Schedules>
      </p:CustomData>
    </p:PolicyItem>
  </p:PolicyItems>
</p:Policy>
</file>

<file path=customXml/item2.xml><?xml version="1.0" encoding="utf-8"?>
<ct:contentTypeSchema xmlns:ct="http://schemas.microsoft.com/office/2006/metadata/contentType" xmlns:ma="http://schemas.microsoft.com/office/2006/metadata/properties/metaAttributes" ct:_="" ma:_="" ma:contentTypeName="Document" ma:contentTypeID="0x010100C1BE8C968B808D48BD95E4152F325C59" ma:contentTypeVersion="74" ma:contentTypeDescription="Create a new document." ma:contentTypeScope="" ma:versionID="347cebd4a412e38a59472a86e569561d">
  <xsd:schema xmlns:xsd="http://www.w3.org/2001/XMLSchema" xmlns:xs="http://www.w3.org/2001/XMLSchema" xmlns:p="http://schemas.microsoft.com/office/2006/metadata/properties" xmlns:ns1="http://schemas.microsoft.com/sharepoint/v3" xmlns:ns2="d255dc3e-053e-4b62-8283-68abfc61cdbb" targetNamespace="http://schemas.microsoft.com/office/2006/metadata/properties" ma:root="true" ma:fieldsID="eab3a9b2b2079a25a5a727715fc1524f" ns1:_="" ns2:_="">
    <xsd:import namespace="http://schemas.microsoft.com/sharepoint/v3"/>
    <xsd:import namespace="d255dc3e-053e-4b62-8283-68abfc61cdbb"/>
    <xsd:element name="properties">
      <xsd:complexType>
        <xsd:sequence>
          <xsd:element name="documentManagement">
            <xsd:complexType>
              <xsd:all>
                <xsd:element ref="ns2:SharedWithUsers" minOccurs="0"/>
                <xsd:element ref="ns2:TaxCatchAll" minOccurs="0"/>
                <xsd:element ref="ns2:Grouping"/>
                <xsd:element ref="ns2:Meeting_x0020_Date" minOccurs="0"/>
                <xsd:element ref="ns1:_dlc_Exempt" minOccurs="0"/>
                <xsd:element ref="ns1:_dlc_ExpireDateSaved" minOccurs="0"/>
                <xsd:element ref="ns1:_dlc_Expire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empt" ma:index="12" nillable="true" ma:displayName="Exempt from Policy" ma:hidden="true" ma:internalName="_dlc_Exempt" ma:readOnly="true">
      <xsd:simpleType>
        <xsd:restriction base="dms:Unknown"/>
      </xsd:simpleType>
    </xsd:element>
    <xsd:element name="_dlc_ExpireDateSaved" ma:index="13" nillable="true" ma:displayName="Original Expiration Date" ma:hidden="true" ma:internalName="_dlc_ExpireDateSaved" ma:readOnly="true">
      <xsd:simpleType>
        <xsd:restriction base="dms:DateTime"/>
      </xsd:simpleType>
    </xsd:element>
    <xsd:element name="_dlc_ExpireDate" ma:index="14" nillable="true" ma:displayName="Expiration Date" ma:description="" ma:hidden="true" ma:indexed="true" ma:internalName="_dlc_ExpireDat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d255dc3e-053e-4b62-8283-68abfc61cd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TaxCatchAll" ma:index="9" nillable="true" ma:displayName="Taxonomy Catch All Column" ma:hidden="true" ma:list="{56a211cd-258b-49a1-909b-2ccd57ca7b5b}" ma:internalName="TaxCatchAll" ma:showField="CatchAllData" ma:web="d255dc3e-053e-4b62-8283-68abfc61cdbb">
      <xsd:complexType>
        <xsd:complexContent>
          <xsd:extension base="dms:MultiChoiceLookup">
            <xsd:sequence>
              <xsd:element name="Value" type="dms:Lookup" maxOccurs="unbounded" minOccurs="0" nillable="true"/>
            </xsd:sequence>
          </xsd:extension>
        </xsd:complexContent>
      </xsd:complexType>
    </xsd:element>
    <xsd:element name="Grouping" ma:index="10" ma:displayName="Grouping" ma:format="Dropdown" ma:internalName="Grouping" ma:readOnly="false">
      <xsd:simpleType>
        <xsd:restriction base="dms:Choice">
          <xsd:enumeration value="Related Files"/>
          <xsd:enumeration value="2025"/>
          <xsd:enumeration value="2024"/>
          <xsd:enumeration value="2023"/>
          <xsd:enumeration value="2022"/>
          <xsd:enumeration value="2021"/>
          <xsd:enumeration value="2020"/>
          <xsd:enumeration value="2019"/>
          <xsd:enumeration value="2018"/>
          <xsd:enumeration value="2017"/>
          <xsd:enumeration value="2016"/>
          <xsd:enumeration value="2015"/>
          <xsd:enumeration value="2014"/>
          <xsd:enumeration value="2013"/>
          <xsd:enumeration value="2012"/>
          <xsd:enumeration value="2011"/>
          <xsd:enumeration value="2010"/>
          <xsd:enumeration value="2009"/>
          <xsd:enumeration value="2008"/>
          <xsd:enumeration value="2007"/>
        </xsd:restriction>
      </xsd:simpleType>
    </xsd:element>
    <xsd:element name="Meeting_x0020_Date" ma:index="11" nillable="true" ma:displayName="Meeting Date" ma:format="DateOnly" ma:internalName="Meeting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file>

<file path=customXml/item4.xml><?xml version="1.0" encoding="utf-8"?>
<?mso-contentType ?>
<p:Policy xmlns:p="office.server.policy" id="7fcafc83-b8fc-4a8c-bd26-dab1e606e2c8" local="false">
  <p:Name>7 year deletion</p:Name>
  <p:Description/>
  <p:Statement>Will send document to Recycle Bin 7 years from Last Modified</p:Statement>
  <p:PolicyItems>
    <p:PolicyItem featureId="Microsoft.Office.RecordsManagement.PolicyFeatures.Expiration" staticId="0x010100C1BE8C968B808D48BD95E4152F325C59|730207251" UniqueId="b97fb011-41ff-40de-8964-d8a8e05bc4e2">
      <p:Name>Retention</p:Name>
      <p:Description>Automatic scheduling of content for processing, and performing a retention action on content that has reached its due date.</p:Description>
      <p:CustomData>
        <Schedules nextStageId="2">
          <Schedule type="Default">
            <stages>
              <data stageId="1">
                <formula id="Microsoft.Office.RecordsManagement.PolicyFeatures.Expiration.Formula.BuiltIn">
                  <number>7</number>
                  <property>Modified</property>
                  <propertyId>28cf69c5-fa48-462a-b5cd-27b6f9d2bd5f</propertyId>
                  <period>years</period>
                </formula>
                <action type="action" id="Microsoft.Office.RecordsManagement.PolicyFeatures.Expiration.Action.MoveToRecycleBin"/>
              </data>
            </stages>
          </Schedule>
        </Schedules>
      </p:CustomData>
    </p:PolicyItem>
  </p:PolicyItems>
</p:Policy>
</file>

<file path=customXml/item5.xml><?xml version="1.0" encoding="utf-8"?>
<ct:contentTypeSchema xmlns:ct="http://schemas.microsoft.com/office/2006/metadata/contentType" xmlns:ma="http://schemas.microsoft.com/office/2006/metadata/properties/metaAttributes" ct:_="" ma:_="" ma:contentTypeName="STC Administrative and Founding Document" ma:contentTypeID="0x01010078EEA3ECF0D5C6409A451734D31E55AF72007F4BB244682A5747A500D94DE1BE140D" ma:contentTypeVersion="84" ma:contentTypeDescription="" ma:contentTypeScope="" ma:versionID="ba041236fc77ba981973d2b088647f5c">
  <xsd:schema xmlns:xsd="http://www.w3.org/2001/XMLSchema" xmlns:xs="http://www.w3.org/2001/XMLSchema" xmlns:p="http://schemas.microsoft.com/office/2006/metadata/properties" xmlns:ns1="http://schemas.microsoft.com/sharepoint/v3" xmlns:ns2="be72bb46-7b96-43f6-b3d2-cb56bca42853" targetNamespace="http://schemas.microsoft.com/office/2006/metadata/properties" ma:root="true" ma:fieldsID="2d4145184b549be0f4dd7464a6f2e403" ns1:_="" ns2:_="">
    <xsd:import namespace="http://schemas.microsoft.com/sharepoint/v3"/>
    <xsd:import namespace="be72bb46-7b96-43f6-b3d2-cb56bca42853"/>
    <xsd:element name="properties">
      <xsd:complexType>
        <xsd:sequence>
          <xsd:element name="documentManagement">
            <xsd:complexType>
              <xsd:all>
                <xsd:element ref="ns2:Data_x0020_Classification_x0020_Restrictions" minOccurs="0"/>
                <xsd:element ref="ns2:To" minOccurs="0"/>
                <xsd:element ref="ns2:From1" minOccurs="0"/>
                <xsd:element ref="ns2:Date_x0020_Received" minOccurs="0"/>
                <xsd:element ref="ns2:Review_x0020_History" minOccurs="0"/>
                <xsd:element ref="ns2:b5e10b6548044edaacad5f88270ba6b0" minOccurs="0"/>
                <xsd:element ref="ns2:ha854ffd4af946f1b23e64bfa0f7277a" minOccurs="0"/>
                <xsd:element ref="ns2:TaxCatchAll" minOccurs="0"/>
                <xsd:element ref="ns2:TaxKeywordTaxHTField" minOccurs="0"/>
                <xsd:element ref="ns2:_dlc_DocId" minOccurs="0"/>
                <xsd:element ref="ns2:_dlc_DocIdUrl" minOccurs="0"/>
                <xsd:element ref="ns2:_dlc_DocIdPersistId" minOccurs="0"/>
                <xsd:element ref="ns2:a2c75ee42cd14c83be377df68737b0af" minOccurs="0"/>
                <xsd:element ref="ns2:TaxCatchAllLabel" minOccurs="0"/>
                <xsd:element ref="ns2:f99e5ab2330a41b6868dfd66587454ed" minOccurs="0"/>
                <xsd:element ref="ns1:_dlc_Exempt" minOccurs="0"/>
                <xsd:element ref="ns1:_dlc_ExpireDateSaved" minOccurs="0"/>
                <xsd:element ref="ns1:_dlc_Expire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empt" ma:index="30" nillable="true" ma:displayName="Exempt from Policy" ma:hidden="true" ma:internalName="_dlc_Exempt" ma:readOnly="true">
      <xsd:simpleType>
        <xsd:restriction base="dms:Unknown"/>
      </xsd:simpleType>
    </xsd:element>
    <xsd:element name="_dlc_ExpireDateSaved" ma:index="31" nillable="true" ma:displayName="Original Expiration Date" ma:hidden="true" ma:internalName="_dlc_ExpireDateSaved" ma:readOnly="true">
      <xsd:simpleType>
        <xsd:restriction base="dms:DateTime"/>
      </xsd:simpleType>
    </xsd:element>
    <xsd:element name="_dlc_ExpireDate" ma:index="32" nillable="true" ma:displayName="Expiration Date" ma:description="" ma:hidden="true" ma:indexed="true" ma:internalName="_dlc_ExpireDat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be72bb46-7b96-43f6-b3d2-cb56bca42853" elementFormDefault="qualified">
    <xsd:import namespace="http://schemas.microsoft.com/office/2006/documentManagement/types"/>
    <xsd:import namespace="http://schemas.microsoft.com/office/infopath/2007/PartnerControls"/>
    <xsd:element name="Data_x0020_Classification_x0020_Restrictions" ma:index="6" nillable="true" ma:displayName="Additional Handling Instructions" ma:hidden="true" ma:internalName="Data_x0020_Classification_x0020_Restrictions" ma:readOnly="false">
      <xsd:simpleType>
        <xsd:restriction base="dms:Note"/>
      </xsd:simpleType>
    </xsd:element>
    <xsd:element name="To" ma:index="8" nillable="true" ma:displayName="To" ma:internalName="To">
      <xsd:simpleType>
        <xsd:restriction base="dms:Text">
          <xsd:maxLength value="255"/>
        </xsd:restriction>
      </xsd:simpleType>
    </xsd:element>
    <xsd:element name="From1" ma:index="9" nillable="true" ma:displayName="From" ma:internalName="From1">
      <xsd:simpleType>
        <xsd:restriction base="dms:Text">
          <xsd:maxLength value="255"/>
        </xsd:restriction>
      </xsd:simpleType>
    </xsd:element>
    <xsd:element name="Date_x0020_Received" ma:index="10" nillable="true" ma:displayName="Date Received" ma:format="DateOnly" ma:internalName="Date_x0020_Received" ma:readOnly="false">
      <xsd:simpleType>
        <xsd:restriction base="dms:DateTime"/>
      </xsd:simpleType>
    </xsd:element>
    <xsd:element name="Review_x0020_History" ma:index="11" nillable="true" ma:displayName="Review History" ma:description="Text description of workflow actions taken against the associated document or item." ma:hidden="true" ma:internalName="Review_x0020_History" ma:readOnly="false">
      <xsd:simpleType>
        <xsd:restriction base="dms:Note"/>
      </xsd:simpleType>
    </xsd:element>
    <xsd:element name="b5e10b6548044edaacad5f88270ba6b0" ma:index="13" nillable="true" ma:taxonomy="true" ma:internalName="b5e10b6548044edaacad5f88270ba6b0" ma:taxonomyFieldName="Data_x0020_Classification" ma:displayName="Data Classification" ma:readOnly="false" ma:default="1;#Confidential - Internal|aa40a886-0bc0-4ba6-a22c-37ccbc8c9bd8" ma:fieldId="{b5e10b65-4804-4eda-acad-5f88270ba6b0}" ma:sspId="9444bc9d-bb2e-441f-89a7-915ba9281662" ma:termSetId="1d8e7c45-6144-4a35-9ec5-c9a58bdd0414" ma:anchorId="00000000-0000-0000-0000-000000000000" ma:open="false" ma:isKeyword="false">
      <xsd:complexType>
        <xsd:sequence>
          <xsd:element ref="pc:Terms" minOccurs="0" maxOccurs="1"/>
        </xsd:sequence>
      </xsd:complexType>
    </xsd:element>
    <xsd:element name="ha854ffd4af946f1b23e64bfa0f7277a" ma:index="16" nillable="true" ma:taxonomy="true" ma:internalName="ha854ffd4af946f1b23e64bfa0f7277a" ma:taxonomyFieldName="Document_x0020_Status" ma:displayName="Document Status" ma:default="" ma:fieldId="{1a854ffd-4af9-46f1-b23e-64bfa0f7277a}" ma:sspId="9444bc9d-bb2e-441f-89a7-915ba9281662" ma:termSetId="175457d8-996a-4f76-a0e0-aa8a178feedf" ma:anchorId="00000000-0000-0000-0000-000000000000" ma:open="false" ma:isKeyword="false">
      <xsd:complexType>
        <xsd:sequence>
          <xsd:element ref="pc:Terms" minOccurs="0" maxOccurs="1"/>
        </xsd:sequence>
      </xsd:complexType>
    </xsd:element>
    <xsd:element name="TaxCatchAll" ma:index="20" nillable="true" ma:displayName="Taxonomy Catch All Column" ma:hidden="true" ma:list="{4f8edc07-61af-41c7-84f7-a0a23cbfa087}" ma:internalName="TaxCatchAll" ma:showField="CatchAllData" ma:web="3ae07c4c-6134-4a4f-a505-74b579d21ed3">
      <xsd:complexType>
        <xsd:complexContent>
          <xsd:extension base="dms:MultiChoiceLookup">
            <xsd:sequence>
              <xsd:element name="Value" type="dms:Lookup" maxOccurs="unbounded" minOccurs="0" nillable="true"/>
            </xsd:sequence>
          </xsd:extension>
        </xsd:complexContent>
      </xsd:complexType>
    </xsd:element>
    <xsd:element name="TaxKeywordTaxHTField" ma:index="21" nillable="true" ma:taxonomy="true" ma:internalName="TaxKeywordTaxHTField" ma:taxonomyFieldName="TaxKeyword" ma:displayName="Enterprise Keywords" ma:fieldId="{23f27201-bee3-471e-b2e7-b64fd8b7ca38}" ma:taxonomyMulti="true" ma:sspId="9444bc9d-bb2e-441f-89a7-915ba9281662" ma:termSetId="00000000-0000-0000-0000-000000000000" ma:anchorId="00000000-0000-0000-0000-000000000000" ma:open="true" ma:isKeyword="true">
      <xsd:complexType>
        <xsd:sequence>
          <xsd:element ref="pc:Terms" minOccurs="0" maxOccurs="1"/>
        </xsd:sequence>
      </xsd:complexType>
    </xsd:element>
    <xsd:element name="_dlc_DocId" ma:index="22" nillable="true" ma:displayName="Document ID Value" ma:description="The value of the document ID assigned to this item." ma:internalName="_dlc_DocId" ma:readOnly="true">
      <xsd:simpleType>
        <xsd:restriction base="dms:Text"/>
      </xsd:simpleType>
    </xsd:element>
    <xsd:element name="_dlc_DocIdUrl" ma:index="23"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4" nillable="true" ma:displayName="Persist ID" ma:description="Keep ID on add." ma:hidden="true" ma:internalName="_dlc_DocIdPersistId" ma:readOnly="true">
      <xsd:simpleType>
        <xsd:restriction base="dms:Boolean"/>
      </xsd:simpleType>
    </xsd:element>
    <xsd:element name="a2c75ee42cd14c83be377df68737b0af" ma:index="25" ma:taxonomy="true" ma:internalName="a2c75ee42cd14c83be377df68737b0af" ma:taxonomyFieldName="STC_x0020_Category" ma:displayName="STC Category" ma:indexed="true" ma:readOnly="false" ma:default="" ma:fieldId="{a2c75ee4-2cd1-4c83-be37-7df68737b0af}" ma:sspId="9444bc9d-bb2e-441f-89a7-915ba9281662" ma:termSetId="b92eca24-1d8b-427d-94b4-53d9ac730c61" ma:anchorId="022ba058-1d70-4ff4-a547-59a6e8bb523d" ma:open="false" ma:isKeyword="false">
      <xsd:complexType>
        <xsd:sequence>
          <xsd:element ref="pc:Terms" minOccurs="0" maxOccurs="1"/>
        </xsd:sequence>
      </xsd:complexType>
    </xsd:element>
    <xsd:element name="TaxCatchAllLabel" ma:index="26" nillable="true" ma:displayName="Taxonomy Catch All Column1" ma:hidden="true" ma:list="{4f8edc07-61af-41c7-84f7-a0a23cbfa087}" ma:internalName="TaxCatchAllLabel" ma:readOnly="true" ma:showField="CatchAllDataLabel" ma:web="3ae07c4c-6134-4a4f-a505-74b579d21ed3">
      <xsd:complexType>
        <xsd:complexContent>
          <xsd:extension base="dms:MultiChoiceLookup">
            <xsd:sequence>
              <xsd:element name="Value" type="dms:Lookup" maxOccurs="unbounded" minOccurs="0" nillable="true"/>
            </xsd:sequence>
          </xsd:extension>
        </xsd:complexContent>
      </xsd:complexType>
    </xsd:element>
    <xsd:element name="f99e5ab2330a41b6868dfd66587454ed" ma:index="27" ma:taxonomy="true" ma:internalName="f99e5ab2330a41b6868dfd66587454ed" ma:taxonomyFieldName="Committee_x0020_Name" ma:displayName="Committee Name" ma:readOnly="false" ma:default="" ma:fieldId="{f99e5ab2-330a-41b6-868d-fd66587454ed}" ma:sspId="9444bc9d-bb2e-441f-89a7-915ba9281662" ma:termSetId="bb0189cf-2871-4393-94eb-be83efaaf65f"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9"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8"?>
<p:properties xmlns:p="http://schemas.microsoft.com/office/2006/metadata/properties" xmlns:xsi="http://www.w3.org/2001/XMLSchema-instance" xmlns:pc="http://schemas.microsoft.com/office/infopath/2007/PartnerControls">
  <documentManagement>
    <_dlc_ExpireDateSaved xmlns="http://schemas.microsoft.com/sharepoint/v3" xsi:nil="true"/>
    <_dlc_ExpireDate xmlns="http://schemas.microsoft.com/sharepoint/v3" xsi:nil="true"/>
    <TaxCatchAll xmlns="d255dc3e-053e-4b62-8283-68abfc61cdbb">
      <Value>118</Value>
      <Value>162</Value>
      <Value>244</Value>
      <Value>124</Value>
      <Value>290</Value>
      <Value>289</Value>
    </TaxCatchAll>
    <Grouping xmlns="d255dc3e-053e-4b62-8283-68abfc61cdbb">Related Files</Grouping>
    <Meeting_x0020_Date xmlns="d255dc3e-053e-4b62-8283-68abfc61cdbb" xsi:nil="true"/>
  </documentManagement>
</p:properties>
</file>

<file path=customXml/itemProps1.xml><?xml version="1.0" encoding="utf-8"?>
<ds:datastoreItem xmlns:ds="http://schemas.openxmlformats.org/officeDocument/2006/customXml" ds:itemID="{5D4A15CD-6B32-44AF-B4E1-C4397626CB3E}">
  <ds:schemaRefs>
    <ds:schemaRef ds:uri="office.server.policy"/>
  </ds:schemaRefs>
</ds:datastoreItem>
</file>

<file path=customXml/itemProps2.xml><?xml version="1.0" encoding="utf-8"?>
<ds:datastoreItem xmlns:ds="http://schemas.openxmlformats.org/officeDocument/2006/customXml" ds:itemID="{3007EC1A-083A-472A-8191-82EC421BB2D3}"/>
</file>

<file path=customXml/itemProps3.xml><?xml version="1.0" encoding="utf-8"?>
<ds:datastoreItem xmlns:ds="http://schemas.openxmlformats.org/officeDocument/2006/customXml" ds:itemID="{2425DEF4-1E10-4120-88C1-6B48D266628A}"/>
</file>

<file path=customXml/itemProps4.xml><?xml version="1.0" encoding="utf-8"?>
<ds:datastoreItem xmlns:ds="http://schemas.openxmlformats.org/officeDocument/2006/customXml" ds:itemID="{F0BCE686-EFDC-4C59-946D-CC5F516B78E3}"/>
</file>

<file path=customXml/itemProps5.xml><?xml version="1.0" encoding="utf-8"?>
<ds:datastoreItem xmlns:ds="http://schemas.openxmlformats.org/officeDocument/2006/customXml" ds:itemID="{21735279-2485-40B1-A9A7-A1B2559D81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e72bb46-7b96-43f6-b3d2-cb56bca428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6.xml><?xml version="1.0" encoding="utf-8"?>
<ds:datastoreItem xmlns:ds="http://schemas.openxmlformats.org/officeDocument/2006/customXml" ds:itemID="{708512BE-FBE9-431F-8133-55EEDF4B98AA}">
  <ds:schemaRefs>
    <ds:schemaRef ds:uri="http://purl.org/dc/dcmitype/"/>
    <ds:schemaRef ds:uri="http://purl.org/dc/elements/1.1/"/>
    <ds:schemaRef ds:uri="http://schemas.microsoft.com/office/2006/documentManagement/types"/>
    <ds:schemaRef ds:uri="http://schemas.microsoft.com/sharepoint/v3"/>
    <ds:schemaRef ds:uri="http://schemas.microsoft.com/office/infopath/2007/PartnerControls"/>
    <ds:schemaRef ds:uri="http://www.w3.org/XML/1998/namespace"/>
    <ds:schemaRef ds:uri="http://purl.org/dc/terms/"/>
    <ds:schemaRef ds:uri="http://schemas.openxmlformats.org/package/2006/metadata/core-properties"/>
    <ds:schemaRef ds:uri="be72bb46-7b96-43f6-b3d2-cb56bca42853"/>
    <ds:schemaRef ds:uri="http://schemas.microsoft.com/office/2006/metadata/properties"/>
  </ds:schemaRefs>
</ds:datastoreItem>
</file>

<file path=docMetadata/LabelInfo.xml><?xml version="1.0" encoding="utf-8"?>
<clbl:labelList xmlns:clbl="http://schemas.microsoft.com/office/2020/mipLabelMetadata">
  <clbl:label id="{cac25473-bb91-4a6f-afab-8ab26c3ec881}" enabled="1" method="Standard" siteId="{a2d34bfa-bd5b-4dc3-9a2e-098f99296771}"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157</vt:i4>
      </vt:variant>
      <vt:variant>
        <vt:lpstr>Charts</vt:lpstr>
      </vt:variant>
      <vt:variant>
        <vt:i4>1</vt:i4>
      </vt:variant>
      <vt:variant>
        <vt:lpstr>Named Ranges</vt:lpstr>
      </vt:variant>
      <vt:variant>
        <vt:i4>88</vt:i4>
      </vt:variant>
    </vt:vector>
  </HeadingPairs>
  <TitlesOfParts>
    <vt:vector size="246" baseType="lpstr">
      <vt:lpstr>Adding or Updating PTS</vt:lpstr>
      <vt:lpstr>Complexity Template</vt:lpstr>
      <vt:lpstr>Lookup Lists</vt:lpstr>
      <vt:lpstr>Home</vt:lpstr>
      <vt:lpstr>Summary</vt:lpstr>
      <vt:lpstr>Archive_Summary</vt:lpstr>
      <vt:lpstr>Metrics</vt:lpstr>
      <vt:lpstr>Regression</vt:lpstr>
      <vt:lpstr>Roster</vt:lpstr>
      <vt:lpstr>SER_Overview</vt:lpstr>
      <vt:lpstr>_2006-03</vt:lpstr>
      <vt:lpstr>_2006-04</vt:lpstr>
      <vt:lpstr>_2006-06</vt:lpstr>
      <vt:lpstr>_2006-07</vt:lpstr>
      <vt:lpstr>_2006-08</vt:lpstr>
      <vt:lpstr>_2007-01</vt:lpstr>
      <vt:lpstr>_2007-02</vt:lpstr>
      <vt:lpstr>_2007-03</vt:lpstr>
      <vt:lpstr>_2007-06</vt:lpstr>
      <vt:lpstr>2007-06.2</vt:lpstr>
      <vt:lpstr>_2007-09</vt:lpstr>
      <vt:lpstr>_2007-11</vt:lpstr>
      <vt:lpstr>_2007-12</vt:lpstr>
      <vt:lpstr>_2007-14</vt:lpstr>
      <vt:lpstr>_2007-17</vt:lpstr>
      <vt:lpstr>_2007-17.2</vt:lpstr>
      <vt:lpstr>_2007-17.3</vt:lpstr>
      <vt:lpstr>_2007-17.4</vt:lpstr>
      <vt:lpstr>_2007-18</vt:lpstr>
      <vt:lpstr>_2008-02</vt:lpstr>
      <vt:lpstr>_2008-02.2</vt:lpstr>
      <vt:lpstr>_2008-06</vt:lpstr>
      <vt:lpstr>_2008-12</vt:lpstr>
      <vt:lpstr>_2009-01</vt:lpstr>
      <vt:lpstr>2009-02</vt:lpstr>
      <vt:lpstr>_2009-03</vt:lpstr>
      <vt:lpstr>_2009-06</vt:lpstr>
      <vt:lpstr>_2009-08</vt:lpstr>
      <vt:lpstr>_2009-10</vt:lpstr>
      <vt:lpstr>_2009-17</vt:lpstr>
      <vt:lpstr>_2009-21</vt:lpstr>
      <vt:lpstr>_2010-01</vt:lpstr>
      <vt:lpstr>_2010-02</vt:lpstr>
      <vt:lpstr>_2010-03</vt:lpstr>
      <vt:lpstr>_2010-04</vt:lpstr>
      <vt:lpstr>_2010-04.1</vt:lpstr>
      <vt:lpstr>_2010-05.1</vt:lpstr>
      <vt:lpstr>_2010-05.2</vt:lpstr>
      <vt:lpstr>_2010-05.3</vt:lpstr>
      <vt:lpstr>_2010-07</vt:lpstr>
      <vt:lpstr>_2010-07.1</vt:lpstr>
      <vt:lpstr>_2010-09</vt:lpstr>
      <vt:lpstr>_2010-10</vt:lpstr>
      <vt:lpstr>_2010-11</vt:lpstr>
      <vt:lpstr>_2010-12</vt:lpstr>
      <vt:lpstr>_2010-13.1</vt:lpstr>
      <vt:lpstr>_2010-13.2</vt:lpstr>
      <vt:lpstr>_2010-13.3</vt:lpstr>
      <vt:lpstr>2010-14.1</vt:lpstr>
      <vt:lpstr>2010-14.2</vt:lpstr>
      <vt:lpstr>2010-14.2.1a</vt:lpstr>
      <vt:lpstr>2010-14.2.1b</vt:lpstr>
      <vt:lpstr>2010-14.2.1c</vt:lpstr>
      <vt:lpstr>2010-14.2.2</vt:lpstr>
      <vt:lpstr>_2010-17</vt:lpstr>
      <vt:lpstr>_2011-INT-01</vt:lpstr>
      <vt:lpstr>_2012-05</vt:lpstr>
      <vt:lpstr>_2012-09</vt:lpstr>
      <vt:lpstr>_2012-13</vt:lpstr>
      <vt:lpstr>_2012-INT-02</vt:lpstr>
      <vt:lpstr>_2013-02</vt:lpstr>
      <vt:lpstr>2013-03</vt:lpstr>
      <vt:lpstr>_2013-04</vt:lpstr>
      <vt:lpstr>_2014-01</vt:lpstr>
      <vt:lpstr>_2014-02</vt:lpstr>
      <vt:lpstr>_2014-03</vt:lpstr>
      <vt:lpstr>_2014-04</vt:lpstr>
      <vt:lpstr>_2015-02</vt:lpstr>
      <vt:lpstr>_2015-03</vt:lpstr>
      <vt:lpstr>2015-04</vt:lpstr>
      <vt:lpstr>_2015-06</vt:lpstr>
      <vt:lpstr>2015-07</vt:lpstr>
      <vt:lpstr>2015-08a</vt:lpstr>
      <vt:lpstr>2015-08b</vt:lpstr>
      <vt:lpstr>2015-09</vt:lpstr>
      <vt:lpstr>2015-09b</vt:lpstr>
      <vt:lpstr>2015-10</vt:lpstr>
      <vt:lpstr>2015-INT-01</vt:lpstr>
      <vt:lpstr>2015-INT-02</vt:lpstr>
      <vt:lpstr>2015-INT-03</vt:lpstr>
      <vt:lpstr>2016-EPR-01</vt:lpstr>
      <vt:lpstr>2016-EPR-02</vt:lpstr>
      <vt:lpstr>2016-01</vt:lpstr>
      <vt:lpstr>2016-02a</vt:lpstr>
      <vt:lpstr>2016-02b</vt:lpstr>
      <vt:lpstr>2016-02c</vt:lpstr>
      <vt:lpstr>2016-02d</vt:lpstr>
      <vt:lpstr>2016-02e</vt:lpstr>
      <vt:lpstr>2016-03</vt:lpstr>
      <vt:lpstr>2016-04</vt:lpstr>
      <vt:lpstr>2017-01</vt:lpstr>
      <vt:lpstr>2017-01b</vt:lpstr>
      <vt:lpstr>2017-02</vt:lpstr>
      <vt:lpstr>2017-03</vt:lpstr>
      <vt:lpstr>2017-04</vt:lpstr>
      <vt:lpstr>2017-05</vt:lpstr>
      <vt:lpstr>2017-06</vt:lpstr>
      <vt:lpstr>2017-07</vt:lpstr>
      <vt:lpstr>2017-08</vt:lpstr>
      <vt:lpstr>2018-01</vt:lpstr>
      <vt:lpstr>2018-02</vt:lpstr>
      <vt:lpstr>2018-03</vt:lpstr>
      <vt:lpstr>2018-03b</vt:lpstr>
      <vt:lpstr>2018-04</vt:lpstr>
      <vt:lpstr>2019-01</vt:lpstr>
      <vt:lpstr>2019-02</vt:lpstr>
      <vt:lpstr>2019-03</vt:lpstr>
      <vt:lpstr>2019-04</vt:lpstr>
      <vt:lpstr>2019-05</vt:lpstr>
      <vt:lpstr>2019-06</vt:lpstr>
      <vt:lpstr>2020-01</vt:lpstr>
      <vt:lpstr>2020-02</vt:lpstr>
      <vt:lpstr>Template Old</vt:lpstr>
      <vt:lpstr>2020-03</vt:lpstr>
      <vt:lpstr>2020-04</vt:lpstr>
      <vt:lpstr>2020-05</vt:lpstr>
      <vt:lpstr>2020-06</vt:lpstr>
      <vt:lpstr>2021-01</vt:lpstr>
      <vt:lpstr>2021-02</vt:lpstr>
      <vt:lpstr>2021-03</vt:lpstr>
      <vt:lpstr>2021-04</vt:lpstr>
      <vt:lpstr>2021-04b</vt:lpstr>
      <vt:lpstr>2021-05</vt:lpstr>
      <vt:lpstr>2021-06</vt:lpstr>
      <vt:lpstr>2021-07</vt:lpstr>
      <vt:lpstr>2021-07bi</vt:lpstr>
      <vt:lpstr>2021-07bii</vt:lpstr>
      <vt:lpstr>2021-08</vt:lpstr>
      <vt:lpstr>2022-01</vt:lpstr>
      <vt:lpstr>2022-02</vt:lpstr>
      <vt:lpstr>2022-03</vt:lpstr>
      <vt:lpstr>2022-04</vt:lpstr>
      <vt:lpstr>2022-05</vt:lpstr>
      <vt:lpstr>2023-01</vt:lpstr>
      <vt:lpstr>2023-02</vt:lpstr>
      <vt:lpstr>2023-03</vt:lpstr>
      <vt:lpstr>2023-04</vt:lpstr>
      <vt:lpstr>2023-05</vt:lpstr>
      <vt:lpstr>2023-06</vt:lpstr>
      <vt:lpstr>2023-07</vt:lpstr>
      <vt:lpstr>2023-08</vt:lpstr>
      <vt:lpstr>2024-01</vt:lpstr>
      <vt:lpstr>2023-09</vt:lpstr>
      <vt:lpstr>2024-02</vt:lpstr>
      <vt:lpstr>2024-03</vt:lpstr>
      <vt:lpstr>Footnotes</vt:lpstr>
      <vt:lpstr>Help</vt:lpstr>
      <vt:lpstr>Metrics Chart</vt:lpstr>
      <vt:lpstr>Complexity_Factor</vt:lpstr>
      <vt:lpstr>Delays</vt:lpstr>
      <vt:lpstr>Footnote_1_2015_2017_RSDP</vt:lpstr>
      <vt:lpstr>Footnote_10</vt:lpstr>
      <vt:lpstr>Footnote_10_2019_2021_RSDP</vt:lpstr>
      <vt:lpstr>Footnote_2</vt:lpstr>
      <vt:lpstr>Footnote_3</vt:lpstr>
      <vt:lpstr>Footnote_4</vt:lpstr>
      <vt:lpstr>Footnote_5</vt:lpstr>
      <vt:lpstr>Footnote_6</vt:lpstr>
      <vt:lpstr>Footnote_7_2016_2018_RSDP</vt:lpstr>
      <vt:lpstr>Footnote_8_2017_2019_RSDP</vt:lpstr>
      <vt:lpstr>Footnote_9_2018_2020_RSDP</vt:lpstr>
      <vt:lpstr>Periods</vt:lpstr>
      <vt:lpstr>'2007-06.2'!Print_Area</vt:lpstr>
      <vt:lpstr>'2009-02'!Print_Area</vt:lpstr>
      <vt:lpstr>'2010-14.2.1a'!Print_Area</vt:lpstr>
      <vt:lpstr>'2010-14.2.1b'!Print_Area</vt:lpstr>
      <vt:lpstr>'2010-14.2.1c'!Print_Area</vt:lpstr>
      <vt:lpstr>'2010-14.2.2'!Print_Area</vt:lpstr>
      <vt:lpstr>'2013-03'!Print_Area</vt:lpstr>
      <vt:lpstr>'2015-04'!Print_Area</vt:lpstr>
      <vt:lpstr>'2015-07'!Print_Area</vt:lpstr>
      <vt:lpstr>'2015-08a'!Print_Area</vt:lpstr>
      <vt:lpstr>'2015-08b'!Print_Area</vt:lpstr>
      <vt:lpstr>'2015-09'!Print_Area</vt:lpstr>
      <vt:lpstr>'2015-09b'!Print_Area</vt:lpstr>
      <vt:lpstr>'2015-10'!Print_Area</vt:lpstr>
      <vt:lpstr>'2015-INT-01'!Print_Area</vt:lpstr>
      <vt:lpstr>'2015-INT-02'!Print_Area</vt:lpstr>
      <vt:lpstr>'2015-INT-03'!Print_Area</vt:lpstr>
      <vt:lpstr>'2016-01'!Print_Area</vt:lpstr>
      <vt:lpstr>'2016-02a'!Print_Area</vt:lpstr>
      <vt:lpstr>'2016-02c'!Print_Area</vt:lpstr>
      <vt:lpstr>'2016-02d'!Print_Area</vt:lpstr>
      <vt:lpstr>'2016-EPR-01'!Print_Area</vt:lpstr>
      <vt:lpstr>'2016-EPR-02'!Print_Area</vt:lpstr>
      <vt:lpstr>'2017-01'!Print_Area</vt:lpstr>
      <vt:lpstr>'2017-03'!Print_Area</vt:lpstr>
      <vt:lpstr>'2017-04'!Print_Area</vt:lpstr>
      <vt:lpstr>'2017-05'!Print_Area</vt:lpstr>
      <vt:lpstr>'2017-07'!Print_Area</vt:lpstr>
      <vt:lpstr>'2018-02'!Print_Area</vt:lpstr>
      <vt:lpstr>'2018-04'!Print_Area</vt:lpstr>
      <vt:lpstr>'2019-01'!Print_Area</vt:lpstr>
      <vt:lpstr>'2019-02'!Print_Area</vt:lpstr>
      <vt:lpstr>'2019-03'!Print_Area</vt:lpstr>
      <vt:lpstr>'2019-04'!Print_Area</vt:lpstr>
      <vt:lpstr>'2019-05'!Print_Area</vt:lpstr>
      <vt:lpstr>'2019-06'!Print_Area</vt:lpstr>
      <vt:lpstr>'2020-01'!Print_Area</vt:lpstr>
      <vt:lpstr>'2020-02'!Print_Area</vt:lpstr>
      <vt:lpstr>Footnotes!Print_Area</vt:lpstr>
      <vt:lpstr>Help!Print_Area</vt:lpstr>
      <vt:lpstr>Home!Print_Area</vt:lpstr>
      <vt:lpstr>'Lookup Lists'!Print_Area</vt:lpstr>
      <vt:lpstr>Metrics!Print_Area</vt:lpstr>
      <vt:lpstr>Roster!Print_Area</vt:lpstr>
      <vt:lpstr>SER_Overview!Print_Area</vt:lpstr>
      <vt:lpstr>Summary!Print_Area</vt:lpstr>
      <vt:lpstr>'Template Old'!Print_Area</vt:lpstr>
      <vt:lpstr>'2015-09'!Print_Titles</vt:lpstr>
      <vt:lpstr>'2015-09b'!Print_Titles</vt:lpstr>
      <vt:lpstr>'2016-02c'!Print_Titles</vt:lpstr>
      <vt:lpstr>'2016-02d'!Print_Titles</vt:lpstr>
      <vt:lpstr>'2017-01'!Print_Titles</vt:lpstr>
      <vt:lpstr>'2017-01b'!Print_Titles</vt:lpstr>
      <vt:lpstr>'2017-03'!Print_Titles</vt:lpstr>
      <vt:lpstr>'2017-04'!Print_Titles</vt:lpstr>
      <vt:lpstr>'2017-05'!Print_Titles</vt:lpstr>
      <vt:lpstr>'2017-07'!Print_Titles</vt:lpstr>
      <vt:lpstr>'2018-04'!Print_Titles</vt:lpstr>
      <vt:lpstr>'2019-01'!Print_Titles</vt:lpstr>
      <vt:lpstr>'2019-02'!Print_Titles</vt:lpstr>
      <vt:lpstr>'2019-03'!Print_Titles</vt:lpstr>
      <vt:lpstr>'2019-04'!Print_Titles</vt:lpstr>
      <vt:lpstr>'2019-05'!Print_Titles</vt:lpstr>
      <vt:lpstr>'2019-06'!Print_Titles</vt:lpstr>
      <vt:lpstr>'2020-01'!Print_Titles</vt:lpstr>
      <vt:lpstr>'2020-02'!Print_Titles</vt:lpstr>
      <vt:lpstr>'Complexity Template'!Print_Titles</vt:lpstr>
      <vt:lpstr>Footnotes!Print_Titles</vt:lpstr>
      <vt:lpstr>'Lookup Lists'!Print_Titles</vt:lpstr>
      <vt:lpstr>Roster!Print_Titles</vt:lpstr>
      <vt:lpstr>SER_Overview!Print_Titles</vt:lpstr>
      <vt:lpstr>Summary!Print_Titles</vt:lpstr>
      <vt:lpstr>'Template Old'!Print_Titles</vt:lpstr>
      <vt:lpstr>Status</vt:lpstr>
    </vt:vector>
  </TitlesOfParts>
  <Manager/>
  <Company>North American Electric Reliability Corporation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PMOS Project Tracking Spreadsheet</dc:title>
  <dc:subject/>
  <dc:creator>Scott Barfield</dc:creator>
  <cp:keywords>PTS; Project Tracking Spreadsheet; PMOS</cp:keywords>
  <dc:description/>
  <cp:lastModifiedBy>Kelsi Boyd</cp:lastModifiedBy>
  <cp:lastPrinted>2021-12-11T23:54:21Z</cp:lastPrinted>
  <dcterms:created xsi:type="dcterms:W3CDTF">2016-04-11T16:26:33Z</dcterms:created>
  <dcterms:modified xsi:type="dcterms:W3CDTF">2025-04-16T13:38:44Z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600</vt:r8>
  </property>
  <property fmtid="{D5CDD505-2E9C-101B-9397-08002B2CF9AE}" pid="3" name="_dlc_DocIdItemGuid">
    <vt:lpwstr>411ac298-260e-45a0-9fb4-9c6bbc208b33</vt:lpwstr>
  </property>
  <property fmtid="{D5CDD505-2E9C-101B-9397-08002B2CF9AE}" pid="4" name="xd_Signature">
    <vt:bool>false</vt:bool>
  </property>
  <property fmtid="{D5CDD505-2E9C-101B-9397-08002B2CF9AE}" pid="5" name="xd_ProgID">
    <vt:lpwstr/>
  </property>
  <property fmtid="{D5CDD505-2E9C-101B-9397-08002B2CF9AE}" pid="6" name="ContentTypeId">
    <vt:lpwstr>0x010100C1BE8C968B808D48BD95E4152F325C59</vt:lpwstr>
  </property>
  <property fmtid="{D5CDD505-2E9C-101B-9397-08002B2CF9AE}" pid="7" name="TemplateUrl">
    <vt:lpwstr/>
  </property>
  <property fmtid="{D5CDD505-2E9C-101B-9397-08002B2CF9AE}" pid="8" name="GS_AddingInProgress">
    <vt:lpwstr>False</vt:lpwstr>
  </property>
  <property fmtid="{D5CDD505-2E9C-101B-9397-08002B2CF9AE}" pid="9" name="TaxKeyword">
    <vt:lpwstr>244;#PMOS|946cb8e1-617d-4e17-b018-0542a6d8ba2f;#290;#PTS|b3e2cc6e-8499-4706-9788-6724af5aa9c8;#289;#Project Tracking Spreadsheet|5df845e2-b485-486f-af0a-5bee1cf7a572</vt:lpwstr>
  </property>
  <property fmtid="{D5CDD505-2E9C-101B-9397-08002B2CF9AE}" pid="10" name="Committee Name">
    <vt:lpwstr>118;#Project Management Oversight Subcommittee (PMOS)|98dbbcd8-9377-43de-abb7-e6f819185461</vt:lpwstr>
  </property>
  <property fmtid="{D5CDD505-2E9C-101B-9397-08002B2CF9AE}" pid="11" name="STC Category">
    <vt:lpwstr>124;#Administrative Documents|e9ae66cf-17bb-49db-a952-93bb7fe095c3</vt:lpwstr>
  </property>
  <property fmtid="{D5CDD505-2E9C-101B-9397-08002B2CF9AE}" pid="12" name="Data Classification">
    <vt:lpwstr>162;#Public|969d2088-f4a2-40d0-9fc0-dbaa413e93e1</vt:lpwstr>
  </property>
  <property fmtid="{D5CDD505-2E9C-101B-9397-08002B2CF9AE}" pid="13" name="Document Status">
    <vt:lpwstr/>
  </property>
  <property fmtid="{D5CDD505-2E9C-101B-9397-08002B2CF9AE}" pid="14" name="_dlc_policyId">
    <vt:lpwstr/>
  </property>
  <property fmtid="{D5CDD505-2E9C-101B-9397-08002B2CF9AE}" pid="15" name="ItemRetentionFormula">
    <vt:lpwstr/>
  </property>
  <property fmtid="{D5CDD505-2E9C-101B-9397-08002B2CF9AE}" pid="16" name="MSIP_Label_cac25473-bb91-4a6f-afab-8ab26c3ec881_Enabled">
    <vt:lpwstr>true</vt:lpwstr>
  </property>
  <property fmtid="{D5CDD505-2E9C-101B-9397-08002B2CF9AE}" pid="17" name="MSIP_Label_cac25473-bb91-4a6f-afab-8ab26c3ec881_SetDate">
    <vt:lpwstr>2023-12-16T20:11:43Z</vt:lpwstr>
  </property>
  <property fmtid="{D5CDD505-2E9C-101B-9397-08002B2CF9AE}" pid="18" name="MSIP_Label_cac25473-bb91-4a6f-afab-8ab26c3ec881_Method">
    <vt:lpwstr>Standard</vt:lpwstr>
  </property>
  <property fmtid="{D5CDD505-2E9C-101B-9397-08002B2CF9AE}" pid="19" name="MSIP_Label_cac25473-bb91-4a6f-afab-8ab26c3ec881_Name">
    <vt:lpwstr>Limited Disclosure</vt:lpwstr>
  </property>
  <property fmtid="{D5CDD505-2E9C-101B-9397-08002B2CF9AE}" pid="20" name="MSIP_Label_cac25473-bb91-4a6f-afab-8ab26c3ec881_SiteId">
    <vt:lpwstr>a2d34bfa-bd5b-4dc3-9a2e-098f99296771</vt:lpwstr>
  </property>
  <property fmtid="{D5CDD505-2E9C-101B-9397-08002B2CF9AE}" pid="21" name="MSIP_Label_cac25473-bb91-4a6f-afab-8ab26c3ec881_ActionId">
    <vt:lpwstr>340fd041-c815-4674-b415-74c17d5aebd0</vt:lpwstr>
  </property>
  <property fmtid="{D5CDD505-2E9C-101B-9397-08002B2CF9AE}" pid="22" name="MSIP_Label_cac25473-bb91-4a6f-afab-8ab26c3ec881_ContentBits">
    <vt:lpwstr>3</vt:lpwstr>
  </property>
</Properties>
</file>